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План" sheetId="1" r:id="rId1"/>
    <sheet name="фін звіт 9 м без формул" sheetId="2" r:id="rId2"/>
    <sheet name="фін звіт 1кв 21" sheetId="3" r:id="rId3"/>
    <sheet name="фін звіт 6 м без формул" sheetId="4" r:id="rId4"/>
    <sheet name="фін звіт 6 м" sheetId="5" r:id="rId5"/>
  </sheets>
  <definedNames>
    <definedName name="_xlnm.Print_Area" localSheetId="2">'фін звіт 1кв 21'!$A$1:$F$148</definedName>
    <definedName name="_xlnm.Print_Area" localSheetId="4">'фін звіт 6 м'!$A$1:$F$112</definedName>
    <definedName name="_xlnm.Print_Area" localSheetId="1">'фін звіт 9 м без формул'!$A$1:$F$113</definedName>
  </definedNames>
  <calcPr fullCalcOnLoad="1" refMode="R1C1"/>
</workbook>
</file>

<file path=xl/comments1.xml><?xml version="1.0" encoding="utf-8"?>
<comments xmlns="http://schemas.openxmlformats.org/spreadsheetml/2006/main">
  <authors>
    <author>chistecity</author>
    <author>Тарас</author>
    <author>taras</author>
  </authors>
  <commentList>
    <comment ref="AE39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1945/9=216
216*12=2593=2600
2600*1,2=3120=3100
</t>
        </r>
      </text>
    </comment>
    <comment ref="AJ39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1945/9=216
216*12=2593=2600
2600*1,2=3120=3100
</t>
        </r>
      </text>
    </comment>
    <comment ref="BE39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1945/9=216
216*12=2593=2600
2600*1,2=3120=3100
</t>
        </r>
      </text>
    </comment>
    <comment ref="BJ39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1945/9=216
216*12=2593=2600
2600*1,2=3120=3100
</t>
        </r>
      </text>
    </comment>
    <comment ref="AE60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193/9=21
21*12=252</t>
        </r>
      </text>
    </comment>
    <comment ref="AJ60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193/9=21
21*12=252</t>
        </r>
      </text>
    </comment>
    <comment ref="BE60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193/9=21
21*12=252</t>
        </r>
      </text>
    </comment>
    <comment ref="BJ60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193/9=21
21*12=252</t>
        </r>
      </text>
    </comment>
    <comment ref="AE108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70%</t>
        </r>
      </text>
    </comment>
    <comment ref="AJ108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70%</t>
        </r>
      </text>
    </comment>
    <comment ref="BE108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70%</t>
        </r>
      </text>
    </comment>
    <comment ref="BJ108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70%</t>
        </r>
      </text>
    </comment>
    <comment ref="AE115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211132*(2,34/3*4)=
211132*3,12=658732</t>
        </r>
      </text>
    </comment>
    <comment ref="AJ115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211132*(2,34/3*4)=
211132*3,12=658732</t>
        </r>
      </text>
    </comment>
    <comment ref="BE115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211132*(2,34/3*4)=
211132*3,12=658732</t>
        </r>
      </text>
    </comment>
    <comment ref="BJ115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211132*(2,34/3*4)=
211132*3,12=658732</t>
        </r>
      </text>
    </comment>
    <comment ref="AE145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61*12</t>
        </r>
      </text>
    </comment>
    <comment ref="AJ145" authorId="0">
      <text>
        <r>
          <rPr>
            <b/>
            <sz val="9"/>
            <rFont val="Tahoma"/>
            <family val="2"/>
          </rPr>
          <t>chistecity:</t>
        </r>
        <r>
          <rPr>
            <sz val="9"/>
            <rFont val="Tahoma"/>
            <family val="2"/>
          </rPr>
          <t xml:space="preserve">
61*12</t>
        </r>
      </text>
    </comment>
    <comment ref="AE148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Екоподаток та компактор</t>
        </r>
      </text>
    </comment>
    <comment ref="AJ148" authorId="1">
      <text>
        <r>
          <rPr>
            <b/>
            <sz val="9"/>
            <rFont val="Tahoma"/>
            <family val="2"/>
          </rPr>
          <t>Тарас:</t>
        </r>
        <r>
          <rPr>
            <sz val="9"/>
            <rFont val="Tahoma"/>
            <family val="2"/>
          </rPr>
          <t xml:space="preserve">
Екоподаток та компактор</t>
        </r>
      </text>
    </comment>
    <comment ref="AJ144" authorId="2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203 і електроенергія</t>
        </r>
      </text>
    </comment>
  </commentList>
</comments>
</file>

<file path=xl/comments3.xml><?xml version="1.0" encoding="utf-8"?>
<comments xmlns="http://schemas.openxmlformats.org/spreadsheetml/2006/main">
  <authors>
    <author>taras</author>
  </authors>
  <commentList>
    <comment ref="D124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лише 203</t>
        </r>
      </text>
    </comment>
    <comment ref="D137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10+11 приход</t>
        </r>
      </text>
    </comment>
  </commentList>
</comments>
</file>

<file path=xl/sharedStrings.xml><?xml version="1.0" encoding="utf-8"?>
<sst xmlns="http://schemas.openxmlformats.org/spreadsheetml/2006/main" count="1055" uniqueCount="296">
  <si>
    <t>Податок на прибуток від звичайної діяльності</t>
  </si>
  <si>
    <t>Фінансовий результат від операційної діяльності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</si>
  <si>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</si>
  <si>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</si>
  <si>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</si>
  <si>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</si>
  <si>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</si>
  <si>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</si>
  <si>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</si>
  <si>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</si>
  <si>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</si>
  <si>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</si>
  <si>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</si>
  <si>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</si>
  <si>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</si>
  <si>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</si>
  <si>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</si>
  <si>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</si>
  <si>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</si>
  <si>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</si>
  <si>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</si>
  <si>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</si>
  <si>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</si>
  <si>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</si>
  <si>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</si>
  <si>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</si>
  <si>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</si>
  <si>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</si>
  <si>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</si>
  <si>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</si>
  <si>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</si>
  <si>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</si>
  <si>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</si>
  <si>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</si>
  <si>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</si>
  <si>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</si>
  <si>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</si>
  <si>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</si>
  <si>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</si>
  <si>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</si>
  <si>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</si>
  <si>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</si>
  <si>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</si>
  <si>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</si>
  <si>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</si>
  <si>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</si>
  <si>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</si>
  <si>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</si>
  <si>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</si>
  <si>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</si>
  <si>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</si>
  <si>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</si>
  <si>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</si>
  <si>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</si>
  <si>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</si>
  <si>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</si>
  <si>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</si>
  <si>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</si>
  <si>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</si>
  <si>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</si>
  <si>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</si>
  <si>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</si>
  <si>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</si>
  <si>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</si>
  <si>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</si>
  <si>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</si>
  <si>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</si>
  <si>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</si>
  <si>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</si>
  <si>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>014/2</t>
  </si>
  <si>
    <t xml:space="preserve">План </t>
  </si>
  <si>
    <t>Факт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</si>
  <si>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</si>
  <si>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</si>
  <si>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</si>
  <si>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</si>
  <si>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</si>
  <si>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</si>
  <si>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</si>
  <si>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</si>
  <si>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</si>
  <si>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</si>
  <si>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</si>
  <si>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</si>
  <si>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</si>
  <si>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</si>
  <si>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</si>
  <si>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</si>
  <si>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</si>
  <si>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</si>
  <si>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</si>
  <si>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</si>
  <si>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</si>
  <si>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</si>
  <si>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</si>
  <si>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</si>
  <si>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</si>
  <si>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</si>
  <si>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</si>
  <si>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</si>
  <si>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</si>
  <si>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</si>
  <si>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</si>
  <si>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</si>
  <si>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</si>
  <si>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</si>
  <si>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</si>
  <si>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</si>
  <si>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</si>
  <si>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</si>
  <si>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</si>
  <si>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</si>
  <si>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</si>
  <si>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</si>
  <si>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</si>
  <si>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</si>
  <si>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</si>
  <si>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</si>
  <si>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</si>
  <si>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</si>
  <si>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</si>
  <si>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</si>
  <si>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</si>
  <si>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</si>
  <si>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</si>
  <si>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</si>
  <si>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</si>
  <si>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Акцизний збір</t>
  </si>
  <si>
    <t>029/1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</si>
  <si>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</si>
  <si>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</si>
  <si>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</si>
  <si>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</si>
  <si>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</si>
  <si>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</si>
  <si>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</si>
  <si>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</si>
  <si>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</si>
  <si>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</si>
  <si>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</si>
  <si>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</si>
  <si>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</si>
  <si>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</si>
  <si>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</si>
  <si>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</si>
  <si>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</si>
  <si>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</si>
  <si>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</si>
  <si>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</si>
  <si>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</si>
  <si>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</si>
  <si>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</si>
  <si>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</si>
  <si>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</si>
  <si>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_________________</t>
  </si>
  <si>
    <t>(посада)</t>
  </si>
  <si>
    <t xml:space="preserve">   (ініціали, прізвище)    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</si>
  <si>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</si>
  <si>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</si>
  <si>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</si>
  <si>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</si>
  <si>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</si>
  <si>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</si>
  <si>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</si>
  <si>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</si>
  <si>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</si>
  <si>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</si>
  <si>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</si>
  <si>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</si>
  <si>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</si>
  <si>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</si>
  <si>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</si>
  <si>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</si>
  <si>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</si>
  <si>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</si>
  <si>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</si>
  <si>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</si>
  <si>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</si>
  <si>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t>Додаток 3</t>
  </si>
  <si>
    <t>Продовження додатка 3</t>
  </si>
  <si>
    <t>фінансового плану суб'єкта господарювання державного сектору економіки</t>
  </si>
  <si>
    <t>Комунальна</t>
  </si>
  <si>
    <t>ММКП "Чисте місто"</t>
  </si>
  <si>
    <t>м. Мукачево, вул. Ужгородська, 17</t>
  </si>
  <si>
    <t>(03131) 2 43 32</t>
  </si>
  <si>
    <t>Масалова Д.В.</t>
  </si>
  <si>
    <r>
      <t>_____</t>
    </r>
    <r>
      <rPr>
        <b/>
        <u val="single"/>
        <sz val="12"/>
        <rFont val="Times New Roman"/>
        <family val="1"/>
      </rPr>
      <t>Директор ММКП "Чисте місто"</t>
    </r>
    <r>
      <rPr>
        <b/>
        <sz val="12"/>
        <rFont val="Times New Roman"/>
        <family val="1"/>
      </rPr>
      <t>____</t>
    </r>
  </si>
  <si>
    <r>
      <t>___</t>
    </r>
    <r>
      <rPr>
        <b/>
        <u val="single"/>
        <sz val="12"/>
        <rFont val="Times New Roman"/>
        <family val="1"/>
      </rPr>
      <t>Масалова Д.В.</t>
    </r>
    <r>
      <rPr>
        <b/>
        <sz val="12"/>
        <rFont val="Times New Roman"/>
        <family val="1"/>
      </rPr>
      <t>___</t>
    </r>
  </si>
  <si>
    <r>
      <t xml:space="preserve">за  06 місяців </t>
    </r>
    <r>
      <rPr>
        <b/>
        <u val="single"/>
        <sz val="14"/>
        <rFont val="Times New Roman"/>
        <family val="1"/>
      </rPr>
      <t>2020 року</t>
    </r>
  </si>
  <si>
    <t>ЗАТВЕРДЖЕНО:</t>
  </si>
  <si>
    <t>Гасинець В.О.</t>
  </si>
  <si>
    <t>Начальник УМГ м.Мукачево</t>
  </si>
  <si>
    <t xml:space="preserve"> (посада, прізвище та ініціали керівника органу управління)</t>
  </si>
  <si>
    <t>"_____" ____________2019 року</t>
  </si>
  <si>
    <t>ФІНАНСОВИЙ ПЛАН ММКП "Чисте місто"</t>
  </si>
  <si>
    <t>на</t>
  </si>
  <si>
    <t>2020-2022</t>
  </si>
  <si>
    <t>роки</t>
  </si>
  <si>
    <t>Код рядка</t>
  </si>
  <si>
    <t>Довідка Факт минулого року (2018)</t>
  </si>
  <si>
    <t>Довідка: Фінансовий план поточного року (2019)</t>
  </si>
  <si>
    <t>Плановий рік (усього) 2020</t>
  </si>
  <si>
    <t>У тому числі за кварталами</t>
  </si>
  <si>
    <t>Плановий рік (усього) 2021</t>
  </si>
  <si>
    <t>Плановий рік (усього) 2022</t>
  </si>
  <si>
    <t xml:space="preserve">І </t>
  </si>
  <si>
    <t xml:space="preserve">ІІ </t>
  </si>
  <si>
    <t xml:space="preserve">ІІІ </t>
  </si>
  <si>
    <t xml:space="preserve">ІV </t>
  </si>
  <si>
    <t>Інші непрямі податки (розшифрувати)</t>
  </si>
  <si>
    <r>
      <t xml:space="preserve">Інші вирахування з доходу   </t>
    </r>
    <r>
      <rPr>
        <i/>
        <sz val="9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</si>
  <si>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9"/>
        <rFont val="Times New Roman"/>
        <family val="1"/>
      </rPr>
      <t>(розшифрувати)</t>
    </r>
  </si>
  <si>
    <r>
      <t xml:space="preserve">Інші операційні доходи  </t>
    </r>
    <r>
      <rPr>
        <i/>
        <sz val="9"/>
        <rFont val="Times New Roman"/>
        <family val="1"/>
      </rPr>
      <t>(розшифрувати)</t>
    </r>
  </si>
  <si>
    <r>
      <t xml:space="preserve">Дохід від участі в капіталі  </t>
    </r>
    <r>
      <rPr>
        <i/>
        <sz val="9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</si>
  <si>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9"/>
        <rFont val="Times New Roman"/>
        <family val="1"/>
      </rPr>
      <t>(розшифрувати)</t>
    </r>
  </si>
  <si>
    <r>
      <t xml:space="preserve">Інші доходи </t>
    </r>
    <r>
      <rPr>
        <i/>
        <sz val="9"/>
        <rFont val="Times New Roman"/>
        <family val="1"/>
      </rPr>
      <t>(розшифрувати)</t>
    </r>
  </si>
  <si>
    <r>
      <t xml:space="preserve">Собівартість реалізованої продукції (товарів, робіт та послуг) </t>
    </r>
    <r>
      <rPr>
        <i/>
        <sz val="9"/>
        <rFont val="Times New Roman"/>
        <family val="1"/>
      </rPr>
      <t>(розшифрувати)</t>
    </r>
  </si>
  <si>
    <t>012/1</t>
  </si>
  <si>
    <t>012/2</t>
  </si>
  <si>
    <t>012/3</t>
  </si>
  <si>
    <t>012/4</t>
  </si>
  <si>
    <r>
      <t xml:space="preserve">інші адміністративні витрати </t>
    </r>
    <r>
      <rPr>
        <i/>
        <sz val="9"/>
        <rFont val="Times New Roman"/>
        <family val="1"/>
      </rPr>
      <t>(розшифрувати)</t>
    </r>
  </si>
  <si>
    <t>012/5</t>
  </si>
  <si>
    <r>
      <t xml:space="preserve">Витрати на збут </t>
    </r>
    <r>
      <rPr>
        <i/>
        <sz val="9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</si>
  <si>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9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</si>
  <si>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9"/>
        <rFont val="Times New Roman"/>
        <family val="1"/>
      </rPr>
      <t>(розшифрувати)</t>
    </r>
  </si>
  <si>
    <r>
      <t xml:space="preserve">Втрати від участі в капіталі </t>
    </r>
    <r>
      <rPr>
        <i/>
        <sz val="9"/>
        <rFont val="Times New Roman"/>
        <family val="1"/>
      </rPr>
      <t>(розшифрувати)</t>
    </r>
  </si>
  <si>
    <r>
      <t xml:space="preserve">Інші витрати </t>
    </r>
    <r>
      <rPr>
        <i/>
        <sz val="9"/>
        <rFont val="Times New Roman"/>
        <family val="1"/>
      </rPr>
      <t>(розшифрувати)</t>
    </r>
  </si>
  <si>
    <t>18</t>
  </si>
  <si>
    <t xml:space="preserve">Прибуток </t>
  </si>
  <si>
    <t>19</t>
  </si>
  <si>
    <t>Податок на прибуток</t>
  </si>
  <si>
    <t>022/1</t>
  </si>
  <si>
    <t>Чистий прибуток (збиток), у тому числі:</t>
  </si>
  <si>
    <t>023/1</t>
  </si>
  <si>
    <t>023/2</t>
  </si>
  <si>
    <t xml:space="preserve">Відрахування частини чистого прибутку до державного бюджету: </t>
  </si>
  <si>
    <t xml:space="preserve">державнимиЄ, казеними підприємствами та їх об'єднаннями </t>
  </si>
  <si>
    <t>Відрахування до фонду на виплату дивідендів:</t>
  </si>
  <si>
    <t>026/1</t>
  </si>
  <si>
    <t>Залишок нерозподіленого прибутку (непок-ритого збитку) на початок звітного періоду</t>
  </si>
  <si>
    <t>Інші цілі (розшифрувати)</t>
  </si>
  <si>
    <t>Залишок нерозподіленого прибутку</t>
  </si>
  <si>
    <t>Сплата поточних податків та обов’язкових платежів до державного бюджету,у тому числі:</t>
  </si>
  <si>
    <t>033/1</t>
  </si>
  <si>
    <t>033/2</t>
  </si>
  <si>
    <t>033/3</t>
  </si>
  <si>
    <t>033/5</t>
  </si>
  <si>
    <t>інші податки, у тому числі (розшифрувати):</t>
  </si>
  <si>
    <t>033/7</t>
  </si>
  <si>
    <t>збір за воду</t>
  </si>
  <si>
    <t>еколгічний податок</t>
  </si>
  <si>
    <t>погашення реструктуризованих та відстрочених сум, що підлягають сплаті у поточному році до бюджету</t>
  </si>
  <si>
    <t>034/1</t>
  </si>
  <si>
    <t>034/3</t>
  </si>
  <si>
    <t>034/4</t>
  </si>
  <si>
    <t>035/1</t>
  </si>
  <si>
    <t>035/2</t>
  </si>
  <si>
    <t>036/1</t>
  </si>
  <si>
    <r>
      <t xml:space="preserve">інші платежі </t>
    </r>
    <r>
      <rPr>
        <i/>
        <sz val="9"/>
        <rFont val="Times New Roman"/>
        <family val="1"/>
      </rPr>
      <t>(розшифрувати)</t>
    </r>
  </si>
  <si>
    <t>036/2</t>
  </si>
  <si>
    <t>Керівник</t>
  </si>
  <si>
    <t>(ініціали, прізвище)</t>
  </si>
  <si>
    <t>Таблиця 1</t>
  </si>
  <si>
    <t>Елементи операційних витрат</t>
  </si>
  <si>
    <t>Факт минулого року</t>
  </si>
  <si>
    <t>Матеріальні затрати, у тому числі:</t>
  </si>
  <si>
    <t>витрати на сировину і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</si>
  <si>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</si>
  <si>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</si>
  <si>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</si>
  <si>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</si>
  <si>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</si>
  <si>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</si>
  <si>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</si>
  <si>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</si>
  <si>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</si>
  <si>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</si>
  <si>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</si>
  <si>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</si>
  <si>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</si>
  <si>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</si>
  <si>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</si>
  <si>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</si>
  <si>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обороних активів</t>
  </si>
  <si>
    <t>капітальний ремонт</t>
  </si>
  <si>
    <t>План</t>
  </si>
  <si>
    <t xml:space="preserve">Факт </t>
  </si>
  <si>
    <t>Відхилення, (+,-)</t>
  </si>
  <si>
    <t>Виконання,               (%)</t>
  </si>
  <si>
    <t>-</t>
  </si>
  <si>
    <r>
      <t xml:space="preserve">за  09 місяців </t>
    </r>
    <r>
      <rPr>
        <b/>
        <u val="single"/>
        <sz val="14"/>
        <rFont val="Times New Roman"/>
        <family val="1"/>
      </rPr>
      <t>2020 року</t>
    </r>
  </si>
  <si>
    <t>38.21</t>
  </si>
  <si>
    <t>екологічний податок</t>
  </si>
  <si>
    <t>037/7/3</t>
  </si>
  <si>
    <r>
      <t xml:space="preserve">за 6 місяців </t>
    </r>
    <r>
      <rPr>
        <b/>
        <u val="single"/>
        <sz val="14"/>
        <rFont val="Times New Roman"/>
        <family val="1"/>
      </rPr>
      <t>2023 року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</si>
</sst>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2" fontId="7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82" fontId="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182" fontId="7" fillId="0" borderId="10" xfId="0" applyNumberFormat="1" applyFont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83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82" fontId="19" fillId="0" borderId="10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4" fillId="33" borderId="30" xfId="0" applyNumberFormat="1" applyFont="1" applyFill="1" applyBorder="1" applyAlignment="1">
      <alignment horizontal="right"/>
    </xf>
    <xf numFmtId="182" fontId="19" fillId="33" borderId="10" xfId="0" applyNumberFormat="1" applyFont="1" applyFill="1" applyBorder="1" applyAlignment="1">
      <alignment horizontal="right"/>
    </xf>
    <xf numFmtId="182" fontId="4" fillId="33" borderId="11" xfId="0" applyNumberFormat="1" applyFont="1" applyFill="1" applyBorder="1" applyAlignment="1">
      <alignment horizontal="right"/>
    </xf>
    <xf numFmtId="182" fontId="4" fillId="33" borderId="12" xfId="0" applyNumberFormat="1" applyFont="1" applyFill="1" applyBorder="1" applyAlignment="1">
      <alignment horizontal="right"/>
    </xf>
    <xf numFmtId="182" fontId="4" fillId="33" borderId="37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182" fontId="4" fillId="0" borderId="37" xfId="0" applyNumberFormat="1" applyFont="1" applyFill="1" applyBorder="1" applyAlignment="1">
      <alignment horizontal="right"/>
    </xf>
    <xf numFmtId="182" fontId="4" fillId="0" borderId="38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/>
    </xf>
    <xf numFmtId="182" fontId="4" fillId="0" borderId="30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82" fontId="19" fillId="33" borderId="11" xfId="0" applyNumberFormat="1" applyFont="1" applyFill="1" applyBorder="1" applyAlignment="1">
      <alignment horizontal="right"/>
    </xf>
    <xf numFmtId="182" fontId="19" fillId="33" borderId="12" xfId="0" applyNumberFormat="1" applyFont="1" applyFill="1" applyBorder="1" applyAlignment="1">
      <alignment horizontal="right"/>
    </xf>
    <xf numFmtId="182" fontId="19" fillId="33" borderId="37" xfId="0" applyNumberFormat="1" applyFont="1" applyFill="1" applyBorder="1" applyAlignment="1">
      <alignment horizontal="right"/>
    </xf>
    <xf numFmtId="182" fontId="4" fillId="33" borderId="38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right"/>
    </xf>
    <xf numFmtId="182" fontId="19" fillId="0" borderId="17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182" fontId="19" fillId="0" borderId="14" xfId="0" applyNumberFormat="1" applyFont="1" applyFill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182" fontId="4" fillId="0" borderId="39" xfId="0" applyNumberFormat="1" applyFont="1" applyFill="1" applyBorder="1" applyAlignment="1">
      <alignment horizontal="right"/>
    </xf>
    <xf numFmtId="182" fontId="19" fillId="33" borderId="3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right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182" fontId="19" fillId="0" borderId="41" xfId="0" applyNumberFormat="1" applyFont="1" applyFill="1" applyBorder="1" applyAlignment="1">
      <alignment horizontal="right"/>
    </xf>
    <xf numFmtId="182" fontId="19" fillId="0" borderId="42" xfId="0" applyNumberFormat="1" applyFont="1" applyFill="1" applyBorder="1" applyAlignment="1">
      <alignment horizontal="right"/>
    </xf>
    <xf numFmtId="182" fontId="19" fillId="0" borderId="43" xfId="0" applyNumberFormat="1" applyFont="1" applyFill="1" applyBorder="1" applyAlignment="1">
      <alignment horizontal="right"/>
    </xf>
    <xf numFmtId="182" fontId="19" fillId="0" borderId="27" xfId="0" applyNumberFormat="1" applyFont="1" applyFill="1" applyBorder="1" applyAlignment="1">
      <alignment horizontal="right"/>
    </xf>
    <xf numFmtId="182" fontId="19" fillId="0" borderId="13" xfId="0" applyNumberFormat="1" applyFont="1" applyFill="1" applyBorder="1" applyAlignment="1">
      <alignment horizontal="right"/>
    </xf>
    <xf numFmtId="182" fontId="19" fillId="0" borderId="28" xfId="0" applyNumberFormat="1" applyFont="1" applyFill="1" applyBorder="1" applyAlignment="1">
      <alignment horizontal="right"/>
    </xf>
    <xf numFmtId="182" fontId="19" fillId="0" borderId="30" xfId="0" applyNumberFormat="1" applyFont="1" applyFill="1" applyBorder="1" applyAlignment="1">
      <alignment horizontal="right"/>
    </xf>
    <xf numFmtId="182" fontId="4" fillId="0" borderId="41" xfId="0" applyNumberFormat="1" applyFont="1" applyFill="1" applyBorder="1" applyAlignment="1">
      <alignment horizontal="right"/>
    </xf>
    <xf numFmtId="182" fontId="4" fillId="0" borderId="42" xfId="0" applyNumberFormat="1" applyFont="1" applyFill="1" applyBorder="1" applyAlignment="1">
      <alignment horizontal="right"/>
    </xf>
    <xf numFmtId="182" fontId="4" fillId="0" borderId="43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4" fillId="0" borderId="13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182" fontId="4" fillId="0" borderId="25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26" xfId="0" applyNumberFormat="1" applyFont="1" applyFill="1" applyBorder="1" applyAlignment="1">
      <alignment horizontal="right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182" fontId="19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1" fontId="4" fillId="33" borderId="3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center"/>
    </xf>
    <xf numFmtId="182" fontId="19" fillId="33" borderId="41" xfId="0" applyNumberFormat="1" applyFont="1" applyFill="1" applyBorder="1" applyAlignment="1">
      <alignment horizontal="center"/>
    </xf>
    <xf numFmtId="182" fontId="19" fillId="33" borderId="42" xfId="0" applyNumberFormat="1" applyFont="1" applyFill="1" applyBorder="1" applyAlignment="1">
      <alignment horizontal="center"/>
    </xf>
    <xf numFmtId="182" fontId="19" fillId="33" borderId="43" xfId="0" applyNumberFormat="1" applyFont="1" applyFill="1" applyBorder="1" applyAlignment="1">
      <alignment horizontal="center"/>
    </xf>
    <xf numFmtId="182" fontId="19" fillId="33" borderId="27" xfId="0" applyNumberFormat="1" applyFont="1" applyFill="1" applyBorder="1" applyAlignment="1">
      <alignment horizontal="center"/>
    </xf>
    <xf numFmtId="182" fontId="19" fillId="33" borderId="13" xfId="0" applyNumberFormat="1" applyFont="1" applyFill="1" applyBorder="1" applyAlignment="1">
      <alignment horizontal="center"/>
    </xf>
    <xf numFmtId="182" fontId="19" fillId="33" borderId="28" xfId="0" applyNumberFormat="1" applyFont="1" applyFill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1" fontId="4" fillId="33" borderId="37" xfId="0" applyNumberFormat="1" applyFont="1" applyFill="1" applyBorder="1" applyAlignment="1">
      <alignment horizontal="right"/>
    </xf>
    <xf numFmtId="1" fontId="4" fillId="33" borderId="38" xfId="0" applyNumberFormat="1" applyFont="1" applyFill="1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82" fontId="4" fillId="33" borderId="11" xfId="0" applyNumberFormat="1" applyFont="1" applyFill="1" applyBorder="1" applyAlignment="1">
      <alignment horizontal="center"/>
    </xf>
    <xf numFmtId="182" fontId="4" fillId="33" borderId="12" xfId="0" applyNumberFormat="1" applyFont="1" applyFill="1" applyBorder="1" applyAlignment="1">
      <alignment horizontal="center"/>
    </xf>
    <xf numFmtId="182" fontId="4" fillId="33" borderId="37" xfId="0" applyNumberFormat="1" applyFont="1" applyFill="1" applyBorder="1" applyAlignment="1">
      <alignment horizontal="center"/>
    </xf>
    <xf numFmtId="182" fontId="19" fillId="0" borderId="11" xfId="0" applyNumberFormat="1" applyFont="1" applyFill="1" applyBorder="1" applyAlignment="1">
      <alignment horizontal="center"/>
    </xf>
    <xf numFmtId="182" fontId="19" fillId="0" borderId="12" xfId="0" applyNumberFormat="1" applyFont="1" applyFill="1" applyBorder="1" applyAlignment="1">
      <alignment horizontal="center"/>
    </xf>
    <xf numFmtId="182" fontId="19" fillId="0" borderId="37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37" xfId="0" applyNumberFormat="1" applyFont="1" applyFill="1" applyBorder="1" applyAlignment="1">
      <alignment horizontal="center"/>
    </xf>
    <xf numFmtId="182" fontId="4" fillId="0" borderId="38" xfId="0" applyNumberFormat="1" applyFont="1" applyFill="1" applyBorder="1" applyAlignment="1">
      <alignment horizontal="center"/>
    </xf>
    <xf numFmtId="182" fontId="19" fillId="0" borderId="41" xfId="0" applyNumberFormat="1" applyFont="1" applyFill="1" applyBorder="1" applyAlignment="1">
      <alignment horizontal="center"/>
    </xf>
    <xf numFmtId="182" fontId="19" fillId="0" borderId="42" xfId="0" applyNumberFormat="1" applyFont="1" applyFill="1" applyBorder="1" applyAlignment="1">
      <alignment horizontal="center"/>
    </xf>
    <xf numFmtId="182" fontId="19" fillId="0" borderId="43" xfId="0" applyNumberFormat="1" applyFont="1" applyFill="1" applyBorder="1" applyAlignment="1">
      <alignment horizontal="center"/>
    </xf>
    <xf numFmtId="182" fontId="19" fillId="0" borderId="27" xfId="0" applyNumberFormat="1" applyFont="1" applyFill="1" applyBorder="1" applyAlignment="1">
      <alignment horizontal="center"/>
    </xf>
    <xf numFmtId="182" fontId="19" fillId="0" borderId="13" xfId="0" applyNumberFormat="1" applyFont="1" applyFill="1" applyBorder="1" applyAlignment="1">
      <alignment horizontal="center"/>
    </xf>
    <xf numFmtId="182" fontId="19" fillId="0" borderId="28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182" fontId="4" fillId="0" borderId="41" xfId="0" applyNumberFormat="1" applyFont="1" applyFill="1" applyBorder="1" applyAlignment="1">
      <alignment horizontal="center"/>
    </xf>
    <xf numFmtId="182" fontId="4" fillId="0" borderId="42" xfId="0" applyNumberFormat="1" applyFont="1" applyFill="1" applyBorder="1" applyAlignment="1">
      <alignment horizontal="center"/>
    </xf>
    <xf numFmtId="182" fontId="4" fillId="0" borderId="43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2" fontId="4" fillId="0" borderId="34" xfId="0" applyNumberFormat="1" applyFont="1" applyFill="1" applyBorder="1" applyAlignment="1">
      <alignment horizontal="center"/>
    </xf>
    <xf numFmtId="182" fontId="4" fillId="0" borderId="35" xfId="0" applyNumberFormat="1" applyFont="1" applyFill="1" applyBorder="1" applyAlignment="1">
      <alignment horizontal="center"/>
    </xf>
    <xf numFmtId="182" fontId="4" fillId="0" borderId="36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182" fontId="19" fillId="33" borderId="14" xfId="0" applyNumberFormat="1" applyFont="1" applyFill="1" applyBorder="1" applyAlignment="1">
      <alignment horizontal="right"/>
    </xf>
    <xf numFmtId="182" fontId="19" fillId="0" borderId="11" xfId="0" applyNumberFormat="1" applyFont="1" applyFill="1" applyBorder="1" applyAlignment="1">
      <alignment horizontal="right"/>
    </xf>
    <xf numFmtId="182" fontId="19" fillId="0" borderId="12" xfId="0" applyNumberFormat="1" applyFont="1" applyFill="1" applyBorder="1" applyAlignment="1">
      <alignment horizontal="right"/>
    </xf>
    <xf numFmtId="182" fontId="19" fillId="0" borderId="37" xfId="0" applyNumberFormat="1" applyFont="1" applyFill="1" applyBorder="1" applyAlignment="1">
      <alignment horizontal="right"/>
    </xf>
    <xf numFmtId="182" fontId="4" fillId="0" borderId="34" xfId="0" applyNumberFormat="1" applyFont="1" applyFill="1" applyBorder="1" applyAlignment="1">
      <alignment horizontal="right"/>
    </xf>
    <xf numFmtId="182" fontId="4" fillId="0" borderId="35" xfId="0" applyNumberFormat="1" applyFont="1" applyFill="1" applyBorder="1" applyAlignment="1">
      <alignment horizontal="right"/>
    </xf>
    <xf numFmtId="182" fontId="4" fillId="0" borderId="3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right"/>
    </xf>
    <xf numFmtId="0" fontId="23" fillId="0" borderId="4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82" fontId="19" fillId="33" borderId="17" xfId="0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2" fontId="19" fillId="0" borderId="31" xfId="0" applyNumberFormat="1" applyFont="1" applyFill="1" applyBorder="1" applyAlignment="1">
      <alignment horizontal="right"/>
    </xf>
    <xf numFmtId="182" fontId="19" fillId="0" borderId="32" xfId="0" applyNumberFormat="1" applyFont="1" applyFill="1" applyBorder="1" applyAlignment="1">
      <alignment horizontal="right"/>
    </xf>
    <xf numFmtId="182" fontId="19" fillId="0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right"/>
    </xf>
    <xf numFmtId="182" fontId="4" fillId="0" borderId="35" xfId="0" applyNumberFormat="1" applyFont="1" applyFill="1" applyBorder="1" applyAlignment="1">
      <alignment horizontal="right"/>
    </xf>
    <xf numFmtId="182" fontId="4" fillId="0" borderId="36" xfId="0" applyNumberFormat="1" applyFont="1" applyFill="1" applyBorder="1" applyAlignment="1">
      <alignment horizontal="right"/>
    </xf>
    <xf numFmtId="182" fontId="19" fillId="0" borderId="34" xfId="0" applyNumberFormat="1" applyFont="1" applyFill="1" applyBorder="1" applyAlignment="1">
      <alignment horizontal="right"/>
    </xf>
    <xf numFmtId="182" fontId="19" fillId="0" borderId="35" xfId="0" applyNumberFormat="1" applyFont="1" applyFill="1" applyBorder="1" applyAlignment="1">
      <alignment horizontal="right"/>
    </xf>
    <xf numFmtId="182" fontId="19" fillId="0" borderId="36" xfId="0" applyNumberFormat="1" applyFont="1" applyFill="1" applyBorder="1" applyAlignment="1">
      <alignment horizontal="right"/>
    </xf>
    <xf numFmtId="182" fontId="4" fillId="0" borderId="47" xfId="0" applyNumberFormat="1" applyFont="1" applyFill="1" applyBorder="1" applyAlignment="1">
      <alignment horizontal="right"/>
    </xf>
    <xf numFmtId="182" fontId="4" fillId="0" borderId="48" xfId="0" applyNumberFormat="1" applyFont="1" applyFill="1" applyBorder="1" applyAlignment="1">
      <alignment horizontal="right"/>
    </xf>
    <xf numFmtId="182" fontId="4" fillId="0" borderId="49" xfId="0" applyNumberFormat="1" applyFont="1" applyFill="1" applyBorder="1" applyAlignment="1">
      <alignment horizontal="right"/>
    </xf>
    <xf numFmtId="182" fontId="4" fillId="0" borderId="5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2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9"/>
  <sheetViews>
    <sheetView showGridLines="0" showZeros="0" zoomScalePageLayoutView="0" workbookViewId="0" topLeftCell="A1">
      <selection activeCell="A65" sqref="A65:V65"/>
    </sheetView>
  </sheetViews>
  <sheetFormatPr defaultColWidth="1.75390625" defaultRowHeight="10.5" customHeight="1" outlineLevelRow="1" outlineLevelCol="1"/>
  <cols>
    <col min="1" max="25" width="1.75390625" style="80" customWidth="1"/>
    <col min="26" max="27" width="1.75390625" style="80" hidden="1" customWidth="1" outlineLevel="1"/>
    <col min="28" max="28" width="1.875" style="80" hidden="1" customWidth="1" outlineLevel="1"/>
    <col min="29" max="30" width="0" style="80" hidden="1" customWidth="1" outlineLevel="1"/>
    <col min="31" max="31" width="1.75390625" style="80" customWidth="1" collapsed="1"/>
    <col min="32" max="34" width="1.75390625" style="80" customWidth="1"/>
    <col min="35" max="35" width="5.875" style="80" customWidth="1"/>
    <col min="36" max="40" width="1.75390625" style="80" customWidth="1"/>
    <col min="41" max="43" width="0" style="80" hidden="1" customWidth="1" outlineLevel="1"/>
    <col min="44" max="44" width="1.75390625" style="80" hidden="1" customWidth="1" outlineLevel="1"/>
    <col min="45" max="56" width="0" style="80" hidden="1" customWidth="1" outlineLevel="1"/>
    <col min="57" max="57" width="1.75390625" style="80" customWidth="1" collapsed="1"/>
    <col min="58" max="60" width="1.75390625" style="80" customWidth="1"/>
    <col min="61" max="61" width="1.875" style="80" customWidth="1"/>
    <col min="62" max="65" width="1.75390625" style="80" customWidth="1"/>
    <col min="66" max="66" width="3.625" style="80" customWidth="1"/>
    <col min="67" max="16384" width="1.75390625" style="80" customWidth="1"/>
  </cols>
  <sheetData>
    <row r="1" spans="1:63" ht="19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D1" s="121" t="s">
        <v>189</v>
      </c>
      <c r="AE1" s="121"/>
      <c r="AF1" s="121"/>
      <c r="AG1" s="121"/>
      <c r="AH1" s="121"/>
      <c r="AI1" s="121"/>
      <c r="AJ1" s="121"/>
      <c r="AK1" s="121"/>
      <c r="AL1" s="81" t="s">
        <v>190</v>
      </c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2"/>
      <c r="BF1" s="82"/>
      <c r="BG1" s="82"/>
      <c r="BH1" s="82"/>
      <c r="BI1" s="82"/>
      <c r="BJ1" s="82"/>
      <c r="BK1" s="82"/>
    </row>
    <row r="2" spans="1:66" ht="14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D2" s="123" t="s">
        <v>191</v>
      </c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</row>
    <row r="3" spans="1:63" ht="2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D3" s="124" t="s">
        <v>192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</row>
    <row r="4" spans="1:63" ht="1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</row>
    <row r="5" spans="1:63" ht="18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82"/>
      <c r="AC5" s="82"/>
      <c r="AD5" s="125" t="s">
        <v>193</v>
      </c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</row>
    <row r="6" spans="1:56" ht="10.5" customHeight="1" hidden="1" outlineLevel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82"/>
      <c r="AC6" s="82"/>
      <c r="AD6" s="122"/>
      <c r="AE6" s="122"/>
      <c r="AF6" s="122"/>
      <c r="AG6" s="122"/>
      <c r="AH6" s="122"/>
      <c r="AI6" s="122"/>
      <c r="AJ6" s="122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</row>
    <row r="7" spans="1:56" ht="10.5" customHeight="1" hidden="1" outlineLevel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82"/>
      <c r="AC7" s="82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</row>
    <row r="8" spans="1:56" ht="10.5" customHeight="1" hidden="1" outlineLevel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</row>
    <row r="9" spans="1:56" ht="10.5" customHeight="1" hidden="1" outlineLevel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</row>
    <row r="10" spans="1:66" ht="6" customHeight="1" hidden="1" outlineLevel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</row>
    <row r="11" spans="1:66" ht="10.5" customHeight="1" hidden="1" outlineLevel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122"/>
      <c r="AX11" s="122"/>
      <c r="AY11" s="122"/>
      <c r="AZ11" s="122"/>
      <c r="BA11" s="122"/>
      <c r="BB11" s="122"/>
      <c r="BC11" s="122"/>
      <c r="BD11" s="122"/>
      <c r="BE11" s="82"/>
      <c r="BF11" s="82"/>
      <c r="BG11" s="82"/>
      <c r="BH11" s="82"/>
      <c r="BI11" s="82"/>
      <c r="BJ11" s="82"/>
      <c r="BK11" s="82"/>
      <c r="BL11" s="82"/>
      <c r="BM11" s="82"/>
      <c r="BN11" s="82"/>
    </row>
    <row r="12" spans="1:66" ht="10.5" customHeight="1" hidden="1" outlineLevel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128"/>
      <c r="AU12" s="128"/>
      <c r="AV12" s="128"/>
      <c r="AW12" s="129"/>
      <c r="AX12" s="129"/>
      <c r="AY12" s="129"/>
      <c r="AZ12" s="129"/>
      <c r="BA12" s="129"/>
      <c r="BB12" s="129"/>
      <c r="BC12" s="129"/>
      <c r="BD12" s="129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1:56" ht="10.5" customHeight="1" hidden="1" outlineLevel="1">
      <c r="A13" s="126"/>
      <c r="B13" s="126"/>
      <c r="C13" s="126"/>
      <c r="D13" s="126"/>
      <c r="E13" s="126"/>
      <c r="F13" s="126"/>
      <c r="G13" s="126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6"/>
      <c r="AR13" s="126"/>
      <c r="AS13" s="126"/>
      <c r="AT13" s="126"/>
      <c r="AU13" s="126"/>
      <c r="AV13" s="126"/>
      <c r="AW13" s="129"/>
      <c r="AX13" s="129"/>
      <c r="AY13" s="129"/>
      <c r="AZ13" s="129"/>
      <c r="BA13" s="129"/>
      <c r="BB13" s="129"/>
      <c r="BC13" s="129"/>
      <c r="BD13" s="129"/>
    </row>
    <row r="14" spans="1:56" ht="10.5" customHeight="1" hidden="1" outlineLevel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6"/>
      <c r="AR14" s="126"/>
      <c r="AS14" s="126"/>
      <c r="AT14" s="126"/>
      <c r="AU14" s="126"/>
      <c r="AV14" s="126"/>
      <c r="AW14" s="129"/>
      <c r="AX14" s="129"/>
      <c r="AY14" s="129"/>
      <c r="AZ14" s="129"/>
      <c r="BA14" s="129"/>
      <c r="BB14" s="129"/>
      <c r="BC14" s="129"/>
      <c r="BD14" s="129"/>
    </row>
    <row r="15" spans="1:56" ht="10.5" customHeight="1" hidden="1" outlineLevel="1">
      <c r="A15" s="126"/>
      <c r="B15" s="126"/>
      <c r="C15" s="126"/>
      <c r="D15" s="126"/>
      <c r="E15" s="126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6"/>
      <c r="AR15" s="126"/>
      <c r="AS15" s="126"/>
      <c r="AT15" s="126"/>
      <c r="AU15" s="126"/>
      <c r="AV15" s="126"/>
      <c r="AW15" s="129"/>
      <c r="AX15" s="129"/>
      <c r="AY15" s="129"/>
      <c r="AZ15" s="129"/>
      <c r="BA15" s="129"/>
      <c r="BB15" s="129"/>
      <c r="BC15" s="129"/>
      <c r="BD15" s="129"/>
    </row>
    <row r="16" spans="1:56" ht="10.5" customHeight="1" hidden="1" outlineLevel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6"/>
      <c r="AR16" s="126"/>
      <c r="AS16" s="126"/>
      <c r="AT16" s="126"/>
      <c r="AU16" s="126"/>
      <c r="AV16" s="126"/>
      <c r="AW16" s="129"/>
      <c r="AX16" s="129"/>
      <c r="AY16" s="129"/>
      <c r="AZ16" s="129"/>
      <c r="BA16" s="129"/>
      <c r="BB16" s="129"/>
      <c r="BC16" s="129"/>
      <c r="BD16" s="129"/>
    </row>
    <row r="17" spans="1:56" ht="10.5" customHeight="1" hidden="1" outlineLevel="1">
      <c r="A17" s="126"/>
      <c r="B17" s="126"/>
      <c r="C17" s="126"/>
      <c r="D17" s="12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6"/>
      <c r="AR17" s="126"/>
      <c r="AS17" s="126"/>
      <c r="AT17" s="126"/>
      <c r="AU17" s="126"/>
      <c r="AV17" s="126"/>
      <c r="AW17" s="129"/>
      <c r="AX17" s="129"/>
      <c r="AY17" s="129"/>
      <c r="AZ17" s="129"/>
      <c r="BA17" s="129"/>
      <c r="BB17" s="129"/>
      <c r="BC17" s="129"/>
      <c r="BD17" s="129"/>
    </row>
    <row r="18" spans="1:56" ht="10.5" customHeight="1" hidden="1" outlineLevel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6"/>
      <c r="AR18" s="126"/>
      <c r="AS18" s="126"/>
      <c r="AT18" s="126"/>
      <c r="AU18" s="126"/>
      <c r="AV18" s="126"/>
      <c r="AW18" s="129"/>
      <c r="AX18" s="129"/>
      <c r="AY18" s="129"/>
      <c r="AZ18" s="129"/>
      <c r="BA18" s="129"/>
      <c r="BB18" s="129"/>
      <c r="BC18" s="129"/>
      <c r="BD18" s="129"/>
    </row>
    <row r="19" spans="1:56" ht="10.5" customHeight="1" hidden="1" outlineLevel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</row>
    <row r="20" spans="1:56" ht="10.5" customHeight="1" hidden="1" outlineLevel="1">
      <c r="A20" s="126"/>
      <c r="B20" s="126"/>
      <c r="C20" s="126"/>
      <c r="D20" s="126"/>
      <c r="E20" s="126"/>
      <c r="F20" s="126"/>
      <c r="G20" s="126"/>
      <c r="H20" s="126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</row>
    <row r="21" spans="1:56" ht="10.5" customHeight="1" hidden="1" outlineLevel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</row>
    <row r="22" spans="1:56" ht="10.5" customHeight="1" hidden="1" outlineLevel="1">
      <c r="A22" s="126"/>
      <c r="B22" s="126"/>
      <c r="C22" s="126"/>
      <c r="D22" s="126"/>
      <c r="E22" s="126"/>
      <c r="F22" s="126"/>
      <c r="G22" s="126"/>
      <c r="H22" s="126"/>
      <c r="I22" s="126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82"/>
      <c r="AX22" s="82"/>
      <c r="AY22" s="82"/>
      <c r="AZ22" s="82"/>
      <c r="BA22" s="82"/>
      <c r="BB22" s="82"/>
      <c r="BC22" s="82"/>
      <c r="BD22" s="82"/>
    </row>
    <row r="23" spans="1:56" ht="10.5" customHeight="1" hidden="1" outlineLevel="1">
      <c r="A23" s="126"/>
      <c r="B23" s="126"/>
      <c r="C23" s="126"/>
      <c r="D23" s="126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82"/>
      <c r="AX23" s="82"/>
      <c r="AY23" s="82"/>
      <c r="AZ23" s="82"/>
      <c r="BA23" s="82"/>
      <c r="BB23" s="82"/>
      <c r="BC23" s="82"/>
      <c r="BD23" s="82"/>
    </row>
    <row r="24" spans="1:56" ht="10.5" customHeight="1" hidden="1" outlineLevel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82"/>
      <c r="AX24" s="82"/>
      <c r="AY24" s="82"/>
      <c r="AZ24" s="82"/>
      <c r="BA24" s="82"/>
      <c r="BB24" s="82"/>
      <c r="BC24" s="82"/>
      <c r="BD24" s="82"/>
    </row>
    <row r="25" spans="1:66" ht="6" customHeight="1" collapsed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</row>
    <row r="26" spans="1:66" ht="18.75">
      <c r="A26" s="130" t="s">
        <v>194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</row>
    <row r="27" spans="24:57" s="83" customFormat="1" ht="15.75">
      <c r="X27" s="131" t="s">
        <v>195</v>
      </c>
      <c r="Y27" s="131"/>
      <c r="Z27" s="132" t="s">
        <v>196</v>
      </c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3" t="s">
        <v>197</v>
      </c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</row>
    <row r="28" ht="6" customHeight="1"/>
    <row r="29" spans="1:66" ht="10.5" customHeight="1">
      <c r="A29" s="134" t="s">
        <v>116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</row>
    <row r="30" spans="1:66" ht="10.5" customHeight="1">
      <c r="A30" s="134" t="s">
        <v>117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</row>
    <row r="31" spans="1:66" ht="10.5" customHeight="1" thickBo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66" ht="10.5" customHeight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41" t="s">
        <v>198</v>
      </c>
      <c r="X32" s="141"/>
      <c r="Y32" s="141"/>
      <c r="Z32" s="143" t="s">
        <v>199</v>
      </c>
      <c r="AA32" s="144"/>
      <c r="AB32" s="144"/>
      <c r="AC32" s="144"/>
      <c r="AD32" s="145"/>
      <c r="AE32" s="141" t="s">
        <v>200</v>
      </c>
      <c r="AF32" s="141"/>
      <c r="AG32" s="141"/>
      <c r="AH32" s="141"/>
      <c r="AI32" s="141"/>
      <c r="AJ32" s="141" t="s">
        <v>201</v>
      </c>
      <c r="AK32" s="141"/>
      <c r="AL32" s="141"/>
      <c r="AM32" s="141"/>
      <c r="AN32" s="141"/>
      <c r="AO32" s="141" t="s">
        <v>202</v>
      </c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52"/>
      <c r="BE32" s="141" t="s">
        <v>203</v>
      </c>
      <c r="BF32" s="141"/>
      <c r="BG32" s="141"/>
      <c r="BH32" s="141"/>
      <c r="BI32" s="141"/>
      <c r="BJ32" s="141" t="s">
        <v>204</v>
      </c>
      <c r="BK32" s="141"/>
      <c r="BL32" s="141"/>
      <c r="BM32" s="141"/>
      <c r="BN32" s="141"/>
    </row>
    <row r="33" spans="1:66" ht="7.5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2"/>
      <c r="X33" s="142"/>
      <c r="Y33" s="142"/>
      <c r="Z33" s="146"/>
      <c r="AA33" s="147"/>
      <c r="AB33" s="147"/>
      <c r="AC33" s="147"/>
      <c r="AD33" s="148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 t="s">
        <v>205</v>
      </c>
      <c r="AP33" s="142"/>
      <c r="AQ33" s="142"/>
      <c r="AR33" s="142"/>
      <c r="AS33" s="142" t="s">
        <v>206</v>
      </c>
      <c r="AT33" s="142"/>
      <c r="AU33" s="142"/>
      <c r="AV33" s="142"/>
      <c r="AW33" s="142" t="s">
        <v>207</v>
      </c>
      <c r="AX33" s="142"/>
      <c r="AY33" s="142"/>
      <c r="AZ33" s="142"/>
      <c r="BA33" s="142" t="s">
        <v>208</v>
      </c>
      <c r="BB33" s="142"/>
      <c r="BC33" s="142"/>
      <c r="BD33" s="153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</row>
    <row r="34" spans="1:66" ht="7.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2"/>
      <c r="X34" s="142"/>
      <c r="Y34" s="142"/>
      <c r="Z34" s="146"/>
      <c r="AA34" s="147"/>
      <c r="AB34" s="147"/>
      <c r="AC34" s="147"/>
      <c r="AD34" s="148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53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</row>
    <row r="35" spans="1:66" ht="7.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2"/>
      <c r="X35" s="142"/>
      <c r="Y35" s="142"/>
      <c r="Z35" s="146"/>
      <c r="AA35" s="147"/>
      <c r="AB35" s="147"/>
      <c r="AC35" s="147"/>
      <c r="AD35" s="148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53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</row>
    <row r="36" spans="1:66" ht="22.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2"/>
      <c r="X36" s="142"/>
      <c r="Y36" s="142"/>
      <c r="Z36" s="149"/>
      <c r="AA36" s="150"/>
      <c r="AB36" s="150"/>
      <c r="AC36" s="150"/>
      <c r="AD36" s="151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53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</row>
    <row r="37" spans="1:66" ht="10.5" customHeight="1" thickBot="1">
      <c r="A37" s="159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>
        <v>2</v>
      </c>
      <c r="X37" s="135"/>
      <c r="Y37" s="135"/>
      <c r="Z37" s="160">
        <v>3</v>
      </c>
      <c r="AA37" s="161"/>
      <c r="AB37" s="161"/>
      <c r="AC37" s="161"/>
      <c r="AD37" s="162"/>
      <c r="AE37" s="135">
        <v>4</v>
      </c>
      <c r="AF37" s="135"/>
      <c r="AG37" s="135"/>
      <c r="AH37" s="135"/>
      <c r="AI37" s="135"/>
      <c r="AJ37" s="135">
        <v>5</v>
      </c>
      <c r="AK37" s="135"/>
      <c r="AL37" s="135"/>
      <c r="AM37" s="135"/>
      <c r="AN37" s="135"/>
      <c r="AO37" s="135">
        <v>6</v>
      </c>
      <c r="AP37" s="135"/>
      <c r="AQ37" s="135"/>
      <c r="AR37" s="135"/>
      <c r="AS37" s="135">
        <v>7</v>
      </c>
      <c r="AT37" s="135"/>
      <c r="AU37" s="135"/>
      <c r="AV37" s="135"/>
      <c r="AW37" s="135">
        <v>8</v>
      </c>
      <c r="AX37" s="135"/>
      <c r="AY37" s="135"/>
      <c r="AZ37" s="135"/>
      <c r="BA37" s="135">
        <v>9</v>
      </c>
      <c r="BB37" s="135"/>
      <c r="BC37" s="135"/>
      <c r="BD37" s="136"/>
      <c r="BE37" s="135">
        <v>6</v>
      </c>
      <c r="BF37" s="135"/>
      <c r="BG37" s="135"/>
      <c r="BH37" s="135"/>
      <c r="BI37" s="135"/>
      <c r="BJ37" s="135">
        <v>7</v>
      </c>
      <c r="BK37" s="135"/>
      <c r="BL37" s="135"/>
      <c r="BM37" s="135"/>
      <c r="BN37" s="135"/>
    </row>
    <row r="38" spans="1:56" ht="10.5" customHeight="1">
      <c r="A38" s="154" t="s">
        <v>41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8"/>
    </row>
    <row r="39" spans="1:66" ht="10.5" customHeight="1">
      <c r="A39" s="163" t="s">
        <v>28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5" t="s">
        <v>14</v>
      </c>
      <c r="X39" s="165"/>
      <c r="Y39" s="165"/>
      <c r="Z39" s="166">
        <v>5681.04</v>
      </c>
      <c r="AA39" s="166"/>
      <c r="AB39" s="166"/>
      <c r="AC39" s="166"/>
      <c r="AD39" s="166"/>
      <c r="AE39" s="166">
        <v>6204</v>
      </c>
      <c r="AF39" s="166"/>
      <c r="AG39" s="166"/>
      <c r="AH39" s="166"/>
      <c r="AI39" s="166"/>
      <c r="AJ39" s="166">
        <v>9712</v>
      </c>
      <c r="AK39" s="166"/>
      <c r="AL39" s="166"/>
      <c r="AM39" s="166"/>
      <c r="AN39" s="166"/>
      <c r="AO39" s="167">
        <f>AJ39/4-25</f>
        <v>2403</v>
      </c>
      <c r="AP39" s="167"/>
      <c r="AQ39" s="167"/>
      <c r="AR39" s="167"/>
      <c r="AS39" s="167">
        <f>AO39+80</f>
        <v>2483</v>
      </c>
      <c r="AT39" s="167"/>
      <c r="AU39" s="167"/>
      <c r="AV39" s="167"/>
      <c r="AW39" s="167">
        <f>AS39</f>
        <v>2483</v>
      </c>
      <c r="AX39" s="167"/>
      <c r="AY39" s="167"/>
      <c r="AZ39" s="167"/>
      <c r="BA39" s="167">
        <f>AJ39-(AO39+AS39+AW39)</f>
        <v>2343</v>
      </c>
      <c r="BB39" s="167"/>
      <c r="BC39" s="167"/>
      <c r="BD39" s="168"/>
      <c r="BE39" s="166">
        <v>10195</v>
      </c>
      <c r="BF39" s="166"/>
      <c r="BG39" s="166"/>
      <c r="BH39" s="166"/>
      <c r="BI39" s="166"/>
      <c r="BJ39" s="166">
        <v>10710</v>
      </c>
      <c r="BK39" s="166"/>
      <c r="BL39" s="166"/>
      <c r="BM39" s="166"/>
      <c r="BN39" s="166"/>
    </row>
    <row r="40" spans="1:66" ht="10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  <c r="X40" s="165"/>
      <c r="Y40" s="165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8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</row>
    <row r="41" spans="1:66" ht="10.5" customHeight="1">
      <c r="A41" s="163" t="s">
        <v>90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5" t="s">
        <v>15</v>
      </c>
      <c r="X41" s="165"/>
      <c r="Y41" s="165"/>
      <c r="Z41" s="169">
        <f>Z39/6</f>
        <v>946.84</v>
      </c>
      <c r="AA41" s="169"/>
      <c r="AB41" s="169"/>
      <c r="AC41" s="169"/>
      <c r="AD41" s="169"/>
      <c r="AE41" s="169">
        <f>AE39/6</f>
        <v>1034</v>
      </c>
      <c r="AF41" s="169"/>
      <c r="AG41" s="169"/>
      <c r="AH41" s="169"/>
      <c r="AI41" s="169"/>
      <c r="AJ41" s="169">
        <f>AJ39/6</f>
        <v>1618.6666666666667</v>
      </c>
      <c r="AK41" s="169"/>
      <c r="AL41" s="169"/>
      <c r="AM41" s="169"/>
      <c r="AN41" s="169"/>
      <c r="AO41" s="170">
        <f>AO39/6</f>
        <v>400.5</v>
      </c>
      <c r="AP41" s="171"/>
      <c r="AQ41" s="171"/>
      <c r="AR41" s="172"/>
      <c r="AS41" s="170">
        <f>AS39/6</f>
        <v>413.8333333333333</v>
      </c>
      <c r="AT41" s="171"/>
      <c r="AU41" s="171"/>
      <c r="AV41" s="172"/>
      <c r="AW41" s="170">
        <f>AW39/6</f>
        <v>413.8333333333333</v>
      </c>
      <c r="AX41" s="171"/>
      <c r="AY41" s="171"/>
      <c r="AZ41" s="172"/>
      <c r="BA41" s="170">
        <f>BA39/6</f>
        <v>390.5</v>
      </c>
      <c r="BB41" s="171"/>
      <c r="BC41" s="171"/>
      <c r="BD41" s="172"/>
      <c r="BE41" s="169">
        <f>BE39/6</f>
        <v>1699.1666666666667</v>
      </c>
      <c r="BF41" s="169"/>
      <c r="BG41" s="169"/>
      <c r="BH41" s="169"/>
      <c r="BI41" s="169"/>
      <c r="BJ41" s="169">
        <f>BJ39/6</f>
        <v>1785</v>
      </c>
      <c r="BK41" s="169"/>
      <c r="BL41" s="169"/>
      <c r="BM41" s="169"/>
      <c r="BN41" s="169"/>
    </row>
    <row r="42" spans="1:66" ht="10.5" customHeight="1">
      <c r="A42" s="163" t="s">
        <v>209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5" t="s">
        <v>16</v>
      </c>
      <c r="X42" s="165"/>
      <c r="Y42" s="165"/>
      <c r="Z42" s="166"/>
      <c r="AA42" s="166"/>
      <c r="AB42" s="166"/>
      <c r="AC42" s="166"/>
      <c r="AD42" s="166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73"/>
      <c r="AP42" s="174"/>
      <c r="AQ42" s="174"/>
      <c r="AR42" s="175"/>
      <c r="AS42" s="173"/>
      <c r="AT42" s="174"/>
      <c r="AU42" s="174"/>
      <c r="AV42" s="175"/>
      <c r="AW42" s="173"/>
      <c r="AX42" s="174"/>
      <c r="AY42" s="174"/>
      <c r="AZ42" s="175"/>
      <c r="BA42" s="173"/>
      <c r="BB42" s="174"/>
      <c r="BC42" s="174"/>
      <c r="BD42" s="176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</row>
    <row r="43" spans="1:66" ht="10.5" customHeight="1">
      <c r="A43" s="163" t="s">
        <v>210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77" t="s">
        <v>17</v>
      </c>
      <c r="X43" s="178"/>
      <c r="Y43" s="179"/>
      <c r="Z43" s="166"/>
      <c r="AA43" s="166"/>
      <c r="AB43" s="166"/>
      <c r="AC43" s="166"/>
      <c r="AD43" s="166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1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</row>
    <row r="44" spans="1:66" ht="10.5" customHeight="1">
      <c r="A44" s="182" t="s">
        <v>211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4" t="s">
        <v>29</v>
      </c>
      <c r="X44" s="184"/>
      <c r="Y44" s="184"/>
      <c r="Z44" s="169">
        <f>Z39-Z41</f>
        <v>4734.2</v>
      </c>
      <c r="AA44" s="169"/>
      <c r="AB44" s="169"/>
      <c r="AC44" s="169"/>
      <c r="AD44" s="169"/>
      <c r="AE44" s="169">
        <f>AE39-AE41</f>
        <v>5170</v>
      </c>
      <c r="AF44" s="169"/>
      <c r="AG44" s="169"/>
      <c r="AH44" s="169"/>
      <c r="AI44" s="169"/>
      <c r="AJ44" s="169">
        <f>AJ39-AJ41</f>
        <v>8093.333333333333</v>
      </c>
      <c r="AK44" s="169"/>
      <c r="AL44" s="169"/>
      <c r="AM44" s="169"/>
      <c r="AN44" s="169"/>
      <c r="AO44" s="180">
        <f>AO39-AO41</f>
        <v>2002.5</v>
      </c>
      <c r="AP44" s="180"/>
      <c r="AQ44" s="180"/>
      <c r="AR44" s="180"/>
      <c r="AS44" s="180">
        <f>AS39-AS41</f>
        <v>2069.1666666666665</v>
      </c>
      <c r="AT44" s="180"/>
      <c r="AU44" s="180"/>
      <c r="AV44" s="180"/>
      <c r="AW44" s="180">
        <f>AW39-AW41</f>
        <v>2069.1666666666665</v>
      </c>
      <c r="AX44" s="180"/>
      <c r="AY44" s="180"/>
      <c r="AZ44" s="180"/>
      <c r="BA44" s="180">
        <f>BA39-BA41</f>
        <v>1952.5</v>
      </c>
      <c r="BB44" s="180"/>
      <c r="BC44" s="180"/>
      <c r="BD44" s="180"/>
      <c r="BE44" s="169">
        <f>BE39-BE41</f>
        <v>8495.833333333334</v>
      </c>
      <c r="BF44" s="169"/>
      <c r="BG44" s="169"/>
      <c r="BH44" s="169"/>
      <c r="BI44" s="169"/>
      <c r="BJ44" s="169">
        <f>BJ39-BJ41</f>
        <v>8925</v>
      </c>
      <c r="BK44" s="169"/>
      <c r="BL44" s="169"/>
      <c r="BM44" s="169"/>
      <c r="BN44" s="169"/>
    </row>
    <row r="45" spans="1:66" ht="10.5" customHeight="1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4"/>
      <c r="X45" s="184"/>
      <c r="Y45" s="184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</row>
    <row r="46" spans="1:66" ht="10.5" customHeight="1">
      <c r="A46" s="163" t="s">
        <v>212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5" t="s">
        <v>30</v>
      </c>
      <c r="X46" s="165"/>
      <c r="Y46" s="165"/>
      <c r="Z46" s="166"/>
      <c r="AA46" s="166"/>
      <c r="AB46" s="166"/>
      <c r="AC46" s="166"/>
      <c r="AD46" s="166"/>
      <c r="AE46" s="169">
        <v>0</v>
      </c>
      <c r="AF46" s="169"/>
      <c r="AG46" s="169"/>
      <c r="AH46" s="169"/>
      <c r="AI46" s="169"/>
      <c r="AJ46" s="169">
        <v>0</v>
      </c>
      <c r="AK46" s="169"/>
      <c r="AL46" s="169"/>
      <c r="AM46" s="169"/>
      <c r="AN46" s="169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1"/>
      <c r="BE46" s="169">
        <v>0</v>
      </c>
      <c r="BF46" s="169"/>
      <c r="BG46" s="169"/>
      <c r="BH46" s="169"/>
      <c r="BI46" s="169"/>
      <c r="BJ46" s="169">
        <v>0</v>
      </c>
      <c r="BK46" s="169"/>
      <c r="BL46" s="169"/>
      <c r="BM46" s="169"/>
      <c r="BN46" s="169"/>
    </row>
    <row r="47" spans="1:66" ht="10.5" customHeight="1">
      <c r="A47" s="163" t="s">
        <v>213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5" t="s">
        <v>31</v>
      </c>
      <c r="X47" s="165"/>
      <c r="Y47" s="165"/>
      <c r="Z47" s="166"/>
      <c r="AA47" s="166"/>
      <c r="AB47" s="166"/>
      <c r="AC47" s="166"/>
      <c r="AD47" s="166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1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</row>
    <row r="48" spans="1:66" ht="10.5" customHeight="1">
      <c r="A48" s="163" t="s">
        <v>214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5" t="s">
        <v>32</v>
      </c>
      <c r="X48" s="165"/>
      <c r="Y48" s="165"/>
      <c r="Z48" s="166">
        <v>78.6</v>
      </c>
      <c r="AA48" s="166"/>
      <c r="AB48" s="166"/>
      <c r="AC48" s="166"/>
      <c r="AD48" s="166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1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</row>
    <row r="49" spans="1:66" ht="10.5" customHeight="1">
      <c r="A49" s="163" t="s">
        <v>215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5" t="s">
        <v>2</v>
      </c>
      <c r="X49" s="165"/>
      <c r="Y49" s="165"/>
      <c r="Z49" s="166">
        <v>3.8</v>
      </c>
      <c r="AA49" s="166"/>
      <c r="AB49" s="166"/>
      <c r="AC49" s="166"/>
      <c r="AD49" s="166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1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</row>
    <row r="50" spans="1:66" ht="10.5" customHeight="1">
      <c r="A50" s="182" t="s">
        <v>27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4" t="s">
        <v>2</v>
      </c>
      <c r="X50" s="184"/>
      <c r="Y50" s="184"/>
      <c r="Z50" s="169">
        <f>Z44+Z46+Z48+Z49</f>
        <v>4816.6</v>
      </c>
      <c r="AA50" s="169"/>
      <c r="AB50" s="169"/>
      <c r="AC50" s="169"/>
      <c r="AD50" s="169"/>
      <c r="AE50" s="169">
        <f>AE44+AE46</f>
        <v>5170</v>
      </c>
      <c r="AF50" s="169"/>
      <c r="AG50" s="169"/>
      <c r="AH50" s="169"/>
      <c r="AI50" s="169"/>
      <c r="AJ50" s="169">
        <f>AJ44+AJ46</f>
        <v>8093.333333333333</v>
      </c>
      <c r="AK50" s="169"/>
      <c r="AL50" s="169"/>
      <c r="AM50" s="169"/>
      <c r="AN50" s="169"/>
      <c r="AO50" s="170">
        <f>AO44+AO46</f>
        <v>2002.5</v>
      </c>
      <c r="AP50" s="171"/>
      <c r="AQ50" s="171"/>
      <c r="AR50" s="172"/>
      <c r="AS50" s="170">
        <f>AS44+AS46</f>
        <v>2069.1666666666665</v>
      </c>
      <c r="AT50" s="171"/>
      <c r="AU50" s="171"/>
      <c r="AV50" s="172"/>
      <c r="AW50" s="170">
        <f>AW44+AW46</f>
        <v>2069.1666666666665</v>
      </c>
      <c r="AX50" s="171"/>
      <c r="AY50" s="171"/>
      <c r="AZ50" s="172"/>
      <c r="BA50" s="170">
        <f>BA44+BA46</f>
        <v>1952.5</v>
      </c>
      <c r="BB50" s="171"/>
      <c r="BC50" s="171"/>
      <c r="BD50" s="172"/>
      <c r="BE50" s="169">
        <f>BE44+BE46</f>
        <v>8495.833333333334</v>
      </c>
      <c r="BF50" s="169"/>
      <c r="BG50" s="169"/>
      <c r="BH50" s="169"/>
      <c r="BI50" s="169"/>
      <c r="BJ50" s="169">
        <f>BJ44+BJ46</f>
        <v>8925</v>
      </c>
      <c r="BK50" s="169"/>
      <c r="BL50" s="169"/>
      <c r="BM50" s="169"/>
      <c r="BN50" s="169"/>
    </row>
    <row r="51" spans="1:56" ht="10.5" customHeight="1">
      <c r="A51" s="182" t="s">
        <v>42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77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85"/>
    </row>
    <row r="52" spans="1:66" ht="10.5" customHeight="1">
      <c r="A52" s="163" t="s">
        <v>216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5" t="s">
        <v>20</v>
      </c>
      <c r="X52" s="165"/>
      <c r="Y52" s="165"/>
      <c r="Z52" s="169">
        <v>4015.1</v>
      </c>
      <c r="AA52" s="169"/>
      <c r="AB52" s="169"/>
      <c r="AC52" s="169"/>
      <c r="AD52" s="169"/>
      <c r="AE52" s="169">
        <v>4444.1</v>
      </c>
      <c r="AF52" s="169"/>
      <c r="AG52" s="169"/>
      <c r="AH52" s="169"/>
      <c r="AI52" s="169"/>
      <c r="AJ52" s="169">
        <f>AJ149-(AJ54+AJ62)</f>
        <v>2648.1719999999996</v>
      </c>
      <c r="AK52" s="169"/>
      <c r="AL52" s="169"/>
      <c r="AM52" s="169"/>
      <c r="AN52" s="169"/>
      <c r="AO52" s="167">
        <f>(AJ52/4)-34</f>
        <v>628.0429999999999</v>
      </c>
      <c r="AP52" s="167"/>
      <c r="AQ52" s="167"/>
      <c r="AR52" s="167"/>
      <c r="AS52" s="167">
        <f>(AJ52/4)+52</f>
        <v>714.0429999999999</v>
      </c>
      <c r="AT52" s="167"/>
      <c r="AU52" s="167"/>
      <c r="AV52" s="167"/>
      <c r="AW52" s="167">
        <f>(AJ52/4)+54</f>
        <v>716.0429999999999</v>
      </c>
      <c r="AX52" s="167"/>
      <c r="AY52" s="167"/>
      <c r="AZ52" s="167"/>
      <c r="BA52" s="167">
        <f>AJ52-(AO52+AS52+AW52)</f>
        <v>590.0429999999997</v>
      </c>
      <c r="BB52" s="167"/>
      <c r="BC52" s="167"/>
      <c r="BD52" s="168"/>
      <c r="BE52" s="169">
        <f>BE149-(BE54+BE62)</f>
        <v>-539.9000000000001</v>
      </c>
      <c r="BF52" s="169"/>
      <c r="BG52" s="169"/>
      <c r="BH52" s="169"/>
      <c r="BI52" s="169"/>
      <c r="BJ52" s="169">
        <f>BJ149-(BJ54+BJ62)</f>
        <v>-806.4139706349711</v>
      </c>
      <c r="BK52" s="169"/>
      <c r="BL52" s="169"/>
      <c r="BM52" s="169"/>
      <c r="BN52" s="169"/>
    </row>
    <row r="53" spans="1:66" ht="12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5"/>
      <c r="X53" s="165"/>
      <c r="Y53" s="165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8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</row>
    <row r="54" spans="1:66" ht="10.5" customHeight="1">
      <c r="A54" s="163" t="s">
        <v>131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5" t="s">
        <v>21</v>
      </c>
      <c r="X54" s="165"/>
      <c r="Y54" s="165"/>
      <c r="Z54" s="186">
        <v>675.2</v>
      </c>
      <c r="AA54" s="187"/>
      <c r="AB54" s="187"/>
      <c r="AC54" s="187"/>
      <c r="AD54" s="188"/>
      <c r="AE54" s="186">
        <v>579.7</v>
      </c>
      <c r="AF54" s="187"/>
      <c r="AG54" s="187"/>
      <c r="AH54" s="187"/>
      <c r="AI54" s="188"/>
      <c r="AJ54" s="186">
        <f>AJ55+AJ57+AJ60</f>
        <v>831.528</v>
      </c>
      <c r="AK54" s="187"/>
      <c r="AL54" s="187"/>
      <c r="AM54" s="187"/>
      <c r="AN54" s="188"/>
      <c r="AO54" s="170">
        <f>(AJ54/4)-2</f>
        <v>205.882</v>
      </c>
      <c r="AP54" s="171"/>
      <c r="AQ54" s="171"/>
      <c r="AR54" s="172"/>
      <c r="AS54" s="170">
        <f>(AJ54/4)+3.1</f>
        <v>210.982</v>
      </c>
      <c r="AT54" s="171"/>
      <c r="AU54" s="171"/>
      <c r="AV54" s="172"/>
      <c r="AW54" s="170">
        <f>AS54+1.2</f>
        <v>212.182</v>
      </c>
      <c r="AX54" s="171"/>
      <c r="AY54" s="171"/>
      <c r="AZ54" s="172"/>
      <c r="BA54" s="170">
        <f>AJ54-(AO54+AS54+AW54)</f>
        <v>202.48199999999997</v>
      </c>
      <c r="BB54" s="171"/>
      <c r="BC54" s="171"/>
      <c r="BD54" s="189"/>
      <c r="BE54" s="186">
        <f>BE55+BE57+BE60</f>
        <v>873</v>
      </c>
      <c r="BF54" s="187"/>
      <c r="BG54" s="187"/>
      <c r="BH54" s="187"/>
      <c r="BI54" s="188"/>
      <c r="BJ54" s="186">
        <f>BJ55+BJ57+BJ60</f>
        <v>917</v>
      </c>
      <c r="BK54" s="187"/>
      <c r="BL54" s="187"/>
      <c r="BM54" s="187"/>
      <c r="BN54" s="188"/>
    </row>
    <row r="55" spans="1:66" ht="10.5" customHeight="1">
      <c r="A55" s="163" t="s">
        <v>34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5" t="s">
        <v>217</v>
      </c>
      <c r="X55" s="165"/>
      <c r="Y55" s="165"/>
      <c r="Z55" s="166"/>
      <c r="AA55" s="166"/>
      <c r="AB55" s="166"/>
      <c r="AC55" s="166"/>
      <c r="AD55" s="166"/>
      <c r="AE55" s="169">
        <v>0</v>
      </c>
      <c r="AF55" s="169"/>
      <c r="AG55" s="169"/>
      <c r="AH55" s="169"/>
      <c r="AI55" s="169"/>
      <c r="AJ55" s="169">
        <v>0</v>
      </c>
      <c r="AK55" s="169"/>
      <c r="AL55" s="169"/>
      <c r="AM55" s="169"/>
      <c r="AN55" s="169"/>
      <c r="AO55" s="180">
        <f>AJ55/4</f>
        <v>0</v>
      </c>
      <c r="AP55" s="180"/>
      <c r="AQ55" s="180"/>
      <c r="AR55" s="180"/>
      <c r="AS55" s="180">
        <f>AO55</f>
        <v>0</v>
      </c>
      <c r="AT55" s="180"/>
      <c r="AU55" s="180"/>
      <c r="AV55" s="180"/>
      <c r="AW55" s="180">
        <f>AS55</f>
        <v>0</v>
      </c>
      <c r="AX55" s="180"/>
      <c r="AY55" s="180"/>
      <c r="AZ55" s="180"/>
      <c r="BA55" s="180">
        <f>AW55</f>
        <v>0</v>
      </c>
      <c r="BB55" s="180"/>
      <c r="BC55" s="180"/>
      <c r="BD55" s="181"/>
      <c r="BE55" s="169">
        <v>0</v>
      </c>
      <c r="BF55" s="169"/>
      <c r="BG55" s="169"/>
      <c r="BH55" s="169"/>
      <c r="BI55" s="169"/>
      <c r="BJ55" s="169">
        <v>0</v>
      </c>
      <c r="BK55" s="169"/>
      <c r="BL55" s="169"/>
      <c r="BM55" s="169"/>
      <c r="BN55" s="169"/>
    </row>
    <row r="56" spans="1:66" ht="10.5" customHeight="1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5"/>
      <c r="X56" s="165"/>
      <c r="Y56" s="165"/>
      <c r="Z56" s="166"/>
      <c r="AA56" s="166"/>
      <c r="AB56" s="166"/>
      <c r="AC56" s="166"/>
      <c r="AD56" s="166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1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</row>
    <row r="57" spans="1:66" ht="10.5" customHeight="1">
      <c r="A57" s="163" t="s">
        <v>35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5" t="s">
        <v>218</v>
      </c>
      <c r="X57" s="165"/>
      <c r="Y57" s="165"/>
      <c r="Z57" s="166">
        <v>0</v>
      </c>
      <c r="AA57" s="166"/>
      <c r="AB57" s="166"/>
      <c r="AC57" s="166"/>
      <c r="AD57" s="166"/>
      <c r="AE57" s="169">
        <v>0</v>
      </c>
      <c r="AF57" s="169"/>
      <c r="AG57" s="169"/>
      <c r="AH57" s="169"/>
      <c r="AI57" s="169"/>
      <c r="AJ57" s="169">
        <v>0</v>
      </c>
      <c r="AK57" s="169"/>
      <c r="AL57" s="169"/>
      <c r="AM57" s="169"/>
      <c r="AN57" s="169"/>
      <c r="AO57" s="173">
        <f>AJ57/4</f>
        <v>0</v>
      </c>
      <c r="AP57" s="174"/>
      <c r="AQ57" s="174"/>
      <c r="AR57" s="175"/>
      <c r="AS57" s="173">
        <f>AO57</f>
        <v>0</v>
      </c>
      <c r="AT57" s="174"/>
      <c r="AU57" s="174"/>
      <c r="AV57" s="175"/>
      <c r="AW57" s="173">
        <f>AS57</f>
        <v>0</v>
      </c>
      <c r="AX57" s="174"/>
      <c r="AY57" s="174"/>
      <c r="AZ57" s="175"/>
      <c r="BA57" s="173">
        <f>AW57</f>
        <v>0</v>
      </c>
      <c r="BB57" s="174"/>
      <c r="BC57" s="174"/>
      <c r="BD57" s="176"/>
      <c r="BE57" s="169">
        <v>0</v>
      </c>
      <c r="BF57" s="169"/>
      <c r="BG57" s="169"/>
      <c r="BH57" s="169"/>
      <c r="BI57" s="169"/>
      <c r="BJ57" s="169">
        <v>0</v>
      </c>
      <c r="BK57" s="169"/>
      <c r="BL57" s="169"/>
      <c r="BM57" s="169"/>
      <c r="BN57" s="169"/>
    </row>
    <row r="58" spans="1:66" ht="10.5" customHeight="1">
      <c r="A58" s="163" t="s">
        <v>36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5" t="s">
        <v>219</v>
      </c>
      <c r="X58" s="165"/>
      <c r="Y58" s="165"/>
      <c r="Z58" s="166"/>
      <c r="AA58" s="166"/>
      <c r="AB58" s="166"/>
      <c r="AC58" s="166"/>
      <c r="AD58" s="166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1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</row>
    <row r="59" spans="1:66" ht="10.5" customHeight="1">
      <c r="A59" s="163" t="s">
        <v>37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5" t="s">
        <v>220</v>
      </c>
      <c r="X59" s="165"/>
      <c r="Y59" s="165"/>
      <c r="Z59" s="166"/>
      <c r="AA59" s="166"/>
      <c r="AB59" s="166"/>
      <c r="AC59" s="166"/>
      <c r="AD59" s="166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1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</row>
    <row r="60" spans="1:66" ht="10.5" customHeight="1">
      <c r="A60" s="163" t="s">
        <v>221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5" t="s">
        <v>222</v>
      </c>
      <c r="X60" s="165"/>
      <c r="Y60" s="165"/>
      <c r="Z60" s="180">
        <v>675.2</v>
      </c>
      <c r="AA60" s="180"/>
      <c r="AB60" s="180"/>
      <c r="AC60" s="180"/>
      <c r="AD60" s="180"/>
      <c r="AE60" s="169">
        <v>579.7</v>
      </c>
      <c r="AF60" s="169"/>
      <c r="AG60" s="169"/>
      <c r="AH60" s="169"/>
      <c r="AI60" s="169"/>
      <c r="AJ60" s="169">
        <f>((52.7*1.22)*12)+5*12</f>
        <v>831.528</v>
      </c>
      <c r="AK60" s="169"/>
      <c r="AL60" s="169"/>
      <c r="AM60" s="169"/>
      <c r="AN60" s="169"/>
      <c r="AO60" s="170">
        <f>(AJ60/4)-2</f>
        <v>205.882</v>
      </c>
      <c r="AP60" s="171"/>
      <c r="AQ60" s="171"/>
      <c r="AR60" s="172"/>
      <c r="AS60" s="170">
        <f>(AJ60/4)+3.1</f>
        <v>210.982</v>
      </c>
      <c r="AT60" s="171"/>
      <c r="AU60" s="171"/>
      <c r="AV60" s="172"/>
      <c r="AW60" s="170">
        <f>AS60+1.2</f>
        <v>212.182</v>
      </c>
      <c r="AX60" s="171"/>
      <c r="AY60" s="171"/>
      <c r="AZ60" s="172"/>
      <c r="BA60" s="170">
        <f>AJ60-(AO60+AS60+AW60)</f>
        <v>202.48199999999997</v>
      </c>
      <c r="BB60" s="171"/>
      <c r="BC60" s="171"/>
      <c r="BD60" s="189"/>
      <c r="BE60" s="169">
        <v>873</v>
      </c>
      <c r="BF60" s="169"/>
      <c r="BG60" s="169"/>
      <c r="BH60" s="169"/>
      <c r="BI60" s="169"/>
      <c r="BJ60" s="169">
        <v>917</v>
      </c>
      <c r="BK60" s="169"/>
      <c r="BL60" s="169"/>
      <c r="BM60" s="169"/>
      <c r="BN60" s="169"/>
    </row>
    <row r="61" spans="1:66" ht="10.5" customHeight="1">
      <c r="A61" s="163" t="s">
        <v>223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5" t="s">
        <v>22</v>
      </c>
      <c r="X61" s="165"/>
      <c r="Y61" s="165"/>
      <c r="Z61" s="166"/>
      <c r="AA61" s="166"/>
      <c r="AB61" s="166"/>
      <c r="AC61" s="166"/>
      <c r="AD61" s="166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1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</row>
    <row r="62" spans="1:66" ht="10.5" customHeight="1">
      <c r="A62" s="163" t="s">
        <v>224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5" t="s">
        <v>23</v>
      </c>
      <c r="X62" s="165"/>
      <c r="Y62" s="165"/>
      <c r="Z62" s="166">
        <v>4.6</v>
      </c>
      <c r="AA62" s="166"/>
      <c r="AB62" s="166"/>
      <c r="AC62" s="166"/>
      <c r="AD62" s="166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80">
        <f>AJ62/4</f>
        <v>0</v>
      </c>
      <c r="AP62" s="180"/>
      <c r="AQ62" s="180"/>
      <c r="AR62" s="180"/>
      <c r="AS62" s="180">
        <f>AO62</f>
        <v>0</v>
      </c>
      <c r="AT62" s="180"/>
      <c r="AU62" s="180"/>
      <c r="AV62" s="180"/>
      <c r="AW62" s="180">
        <f>AS62</f>
        <v>0</v>
      </c>
      <c r="AX62" s="180"/>
      <c r="AY62" s="180"/>
      <c r="AZ62" s="180"/>
      <c r="BA62" s="180">
        <f>AW62</f>
        <v>0</v>
      </c>
      <c r="BB62" s="180"/>
      <c r="BC62" s="180"/>
      <c r="BD62" s="181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</row>
    <row r="63" spans="1:66" ht="10.5" customHeight="1" thickBot="1">
      <c r="A63" s="190" t="s">
        <v>225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2" t="s">
        <v>24</v>
      </c>
      <c r="X63" s="192"/>
      <c r="Y63" s="192"/>
      <c r="Z63" s="193"/>
      <c r="AA63" s="193"/>
      <c r="AB63" s="193"/>
      <c r="AC63" s="193"/>
      <c r="AD63" s="193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5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</row>
    <row r="64" spans="1:66" ht="10.5" customHeight="1">
      <c r="A64" s="196" t="s">
        <v>226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8" t="s">
        <v>26</v>
      </c>
      <c r="X64" s="198"/>
      <c r="Y64" s="198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1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</row>
    <row r="65" spans="1:66" ht="10.5" customHeight="1">
      <c r="A65" s="163" t="s">
        <v>227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5" t="s">
        <v>38</v>
      </c>
      <c r="X65" s="165"/>
      <c r="Y65" s="165"/>
      <c r="Z65" s="166">
        <v>19.1</v>
      </c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1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</row>
    <row r="66" spans="1:66" ht="10.5" customHeight="1" outlineLevel="1">
      <c r="A66" s="163" t="s">
        <v>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5" t="s">
        <v>39</v>
      </c>
      <c r="X66" s="165"/>
      <c r="Y66" s="165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1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</row>
    <row r="67" spans="1:66" s="85" customFormat="1" ht="10.5" customHeight="1">
      <c r="A67" s="182" t="s">
        <v>147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4" t="s">
        <v>228</v>
      </c>
      <c r="X67" s="184"/>
      <c r="Y67" s="184"/>
      <c r="Z67" s="186">
        <f>Z62+Z54+Z52+Z65</f>
        <v>4714</v>
      </c>
      <c r="AA67" s="187"/>
      <c r="AB67" s="187"/>
      <c r="AC67" s="187"/>
      <c r="AD67" s="188"/>
      <c r="AE67" s="169">
        <v>5023.9</v>
      </c>
      <c r="AF67" s="169"/>
      <c r="AG67" s="169"/>
      <c r="AH67" s="169"/>
      <c r="AI67" s="169"/>
      <c r="AJ67" s="169">
        <f>AJ62+AJ54+AJ52+AJ66</f>
        <v>3479.7</v>
      </c>
      <c r="AK67" s="169"/>
      <c r="AL67" s="169"/>
      <c r="AM67" s="169"/>
      <c r="AN67" s="169"/>
      <c r="AO67" s="170">
        <f>AO60+AO52</f>
        <v>833.925</v>
      </c>
      <c r="AP67" s="171"/>
      <c r="AQ67" s="171"/>
      <c r="AR67" s="172"/>
      <c r="AS67" s="170">
        <f>AS60+AS52</f>
        <v>925.0249999999999</v>
      </c>
      <c r="AT67" s="171"/>
      <c r="AU67" s="171"/>
      <c r="AV67" s="172"/>
      <c r="AW67" s="170">
        <f>AW60+AW52</f>
        <v>928.2249999999999</v>
      </c>
      <c r="AX67" s="171"/>
      <c r="AY67" s="171"/>
      <c r="AZ67" s="172"/>
      <c r="BA67" s="170">
        <f>BA60+BA52</f>
        <v>792.5249999999996</v>
      </c>
      <c r="BB67" s="171"/>
      <c r="BC67" s="171"/>
      <c r="BD67" s="172"/>
      <c r="BE67" s="169">
        <f>BE62+BE54+BE52+BE66</f>
        <v>333.0999999999999</v>
      </c>
      <c r="BF67" s="169"/>
      <c r="BG67" s="169"/>
      <c r="BH67" s="169"/>
      <c r="BI67" s="169"/>
      <c r="BJ67" s="169">
        <f>BJ62+BJ54+BJ52+BJ66</f>
        <v>110.58602936502893</v>
      </c>
      <c r="BK67" s="169"/>
      <c r="BL67" s="169"/>
      <c r="BM67" s="169"/>
      <c r="BN67" s="169"/>
    </row>
    <row r="68" spans="1:66" ht="10.5" customHeight="1">
      <c r="A68" s="182" t="s">
        <v>229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84" t="s">
        <v>230</v>
      </c>
      <c r="X68" s="184"/>
      <c r="Y68" s="184"/>
      <c r="Z68" s="180">
        <f>Z50-Z67</f>
        <v>102.60000000000036</v>
      </c>
      <c r="AA68" s="180"/>
      <c r="AB68" s="180"/>
      <c r="AC68" s="180"/>
      <c r="AD68" s="180"/>
      <c r="AE68" s="167">
        <f>AE50-AE67</f>
        <v>146.10000000000036</v>
      </c>
      <c r="AF68" s="167"/>
      <c r="AG68" s="167"/>
      <c r="AH68" s="167"/>
      <c r="AI68" s="167"/>
      <c r="AJ68" s="167">
        <f>AJ50-AJ67</f>
        <v>4613.633333333333</v>
      </c>
      <c r="AK68" s="167"/>
      <c r="AL68" s="167"/>
      <c r="AM68" s="167"/>
      <c r="AN68" s="167"/>
      <c r="AO68" s="170">
        <f>AO50-AO67</f>
        <v>1168.575</v>
      </c>
      <c r="AP68" s="171"/>
      <c r="AQ68" s="171"/>
      <c r="AR68" s="172"/>
      <c r="AS68" s="170">
        <f>AS50-AS67</f>
        <v>1144.1416666666667</v>
      </c>
      <c r="AT68" s="171"/>
      <c r="AU68" s="171"/>
      <c r="AV68" s="172"/>
      <c r="AW68" s="170">
        <f>AW50-AW67</f>
        <v>1140.9416666666666</v>
      </c>
      <c r="AX68" s="171"/>
      <c r="AY68" s="171"/>
      <c r="AZ68" s="172"/>
      <c r="BA68" s="170">
        <f>BA50-BA67</f>
        <v>1159.9750000000004</v>
      </c>
      <c r="BB68" s="171"/>
      <c r="BC68" s="171"/>
      <c r="BD68" s="172"/>
      <c r="BE68" s="167">
        <f>BE50-BE67</f>
        <v>8162.733333333334</v>
      </c>
      <c r="BF68" s="167"/>
      <c r="BG68" s="167"/>
      <c r="BH68" s="167"/>
      <c r="BI68" s="167"/>
      <c r="BJ68" s="167">
        <f>BJ50-BJ67</f>
        <v>8814.41397063497</v>
      </c>
      <c r="BK68" s="167"/>
      <c r="BL68" s="167"/>
      <c r="BM68" s="167"/>
      <c r="BN68" s="167"/>
    </row>
    <row r="69" spans="1:66" ht="10.5" customHeight="1">
      <c r="A69" s="182" t="s">
        <v>231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65" t="s">
        <v>3</v>
      </c>
      <c r="X69" s="165"/>
      <c r="Y69" s="165"/>
      <c r="Z69" s="166">
        <f>Z68*18%</f>
        <v>18.468000000000064</v>
      </c>
      <c r="AA69" s="166"/>
      <c r="AB69" s="166"/>
      <c r="AC69" s="166"/>
      <c r="AD69" s="166"/>
      <c r="AE69" s="169">
        <f>AE68*18%</f>
        <v>26.298000000000066</v>
      </c>
      <c r="AF69" s="169"/>
      <c r="AG69" s="169"/>
      <c r="AH69" s="169"/>
      <c r="AI69" s="169"/>
      <c r="AJ69" s="169">
        <f>AJ68*18%</f>
        <v>830.454</v>
      </c>
      <c r="AK69" s="169"/>
      <c r="AL69" s="169"/>
      <c r="AM69" s="169"/>
      <c r="AN69" s="169"/>
      <c r="AO69" s="170">
        <f>AO68*18%</f>
        <v>210.3435</v>
      </c>
      <c r="AP69" s="171"/>
      <c r="AQ69" s="171"/>
      <c r="AR69" s="172"/>
      <c r="AS69" s="170">
        <f>AS68*18%</f>
        <v>205.94549999999998</v>
      </c>
      <c r="AT69" s="171"/>
      <c r="AU69" s="171"/>
      <c r="AV69" s="172"/>
      <c r="AW69" s="170">
        <f>AW68*18%</f>
        <v>205.3695</v>
      </c>
      <c r="AX69" s="171"/>
      <c r="AY69" s="171"/>
      <c r="AZ69" s="172"/>
      <c r="BA69" s="170">
        <f>BA68*18%</f>
        <v>208.79550000000006</v>
      </c>
      <c r="BB69" s="171"/>
      <c r="BC69" s="171"/>
      <c r="BD69" s="172"/>
      <c r="BE69" s="169">
        <f>BE68*18%</f>
        <v>1469.292</v>
      </c>
      <c r="BF69" s="169"/>
      <c r="BG69" s="169"/>
      <c r="BH69" s="169"/>
      <c r="BI69" s="169"/>
      <c r="BJ69" s="169">
        <f>BJ68*18%</f>
        <v>1586.5945147142947</v>
      </c>
      <c r="BK69" s="169"/>
      <c r="BL69" s="169"/>
      <c r="BM69" s="169"/>
      <c r="BN69" s="169"/>
    </row>
    <row r="70" spans="1:66" ht="10.5" customHeight="1" hidden="1" outlineLevel="1">
      <c r="A70" s="182" t="s">
        <v>231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65" t="s">
        <v>3</v>
      </c>
      <c r="X70" s="165"/>
      <c r="Y70" s="165"/>
      <c r="Z70" s="166"/>
      <c r="AA70" s="166"/>
      <c r="AB70" s="166"/>
      <c r="AC70" s="166"/>
      <c r="AD70" s="166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70"/>
      <c r="AP70" s="171"/>
      <c r="AQ70" s="171"/>
      <c r="AR70" s="172"/>
      <c r="AS70" s="170"/>
      <c r="AT70" s="171"/>
      <c r="AU70" s="171"/>
      <c r="AV70" s="172"/>
      <c r="AW70" s="170"/>
      <c r="AX70" s="171"/>
      <c r="AY70" s="171"/>
      <c r="AZ70" s="172"/>
      <c r="BA70" s="170"/>
      <c r="BB70" s="171"/>
      <c r="BC70" s="171"/>
      <c r="BD70" s="18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</row>
    <row r="71" spans="1:66" ht="10.5" customHeight="1" hidden="1" outlineLevel="1">
      <c r="A71" s="163" t="s">
        <v>18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5" t="s">
        <v>6</v>
      </c>
      <c r="X71" s="165"/>
      <c r="Y71" s="165"/>
      <c r="Z71" s="166"/>
      <c r="AA71" s="166"/>
      <c r="AB71" s="166"/>
      <c r="AC71" s="166"/>
      <c r="AD71" s="166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202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</row>
    <row r="72" spans="1:66" ht="10.5" customHeight="1" hidden="1" outlineLevel="1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5"/>
      <c r="X72" s="165"/>
      <c r="Y72" s="165"/>
      <c r="Z72" s="166"/>
      <c r="AA72" s="166"/>
      <c r="AB72" s="166"/>
      <c r="AC72" s="166"/>
      <c r="AD72" s="166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202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</row>
    <row r="73" spans="1:66" ht="12.75" customHeight="1" hidden="1" outlineLevel="1">
      <c r="A73" s="163" t="s">
        <v>44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5" t="s">
        <v>232</v>
      </c>
      <c r="X73" s="165"/>
      <c r="Y73" s="165"/>
      <c r="Z73" s="166"/>
      <c r="AA73" s="166"/>
      <c r="AB73" s="166"/>
      <c r="AC73" s="166"/>
      <c r="AD73" s="166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8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</row>
    <row r="74" spans="1:66" ht="10.5" customHeight="1" collapsed="1">
      <c r="A74" s="182" t="s">
        <v>233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4" t="s">
        <v>7</v>
      </c>
      <c r="X74" s="184"/>
      <c r="Y74" s="184"/>
      <c r="Z74" s="169">
        <f>Z68-Z69</f>
        <v>84.1320000000003</v>
      </c>
      <c r="AA74" s="169"/>
      <c r="AB74" s="169"/>
      <c r="AC74" s="169"/>
      <c r="AD74" s="169"/>
      <c r="AE74" s="169">
        <f>AE68-AE69</f>
        <v>119.8020000000003</v>
      </c>
      <c r="AF74" s="169"/>
      <c r="AG74" s="169"/>
      <c r="AH74" s="169"/>
      <c r="AI74" s="169"/>
      <c r="AJ74" s="169">
        <f>AJ68-AJ69</f>
        <v>3783.1793333333335</v>
      </c>
      <c r="AK74" s="169"/>
      <c r="AL74" s="169"/>
      <c r="AM74" s="169"/>
      <c r="AN74" s="169"/>
      <c r="AO74" s="170">
        <f>AO68-AO69</f>
        <v>958.2315000000001</v>
      </c>
      <c r="AP74" s="171"/>
      <c r="AQ74" s="171"/>
      <c r="AR74" s="172"/>
      <c r="AS74" s="170">
        <f>AS68-AS69</f>
        <v>938.1961666666666</v>
      </c>
      <c r="AT74" s="171"/>
      <c r="AU74" s="171"/>
      <c r="AV74" s="172"/>
      <c r="AW74" s="170">
        <f>AW68-AW69</f>
        <v>935.5721666666666</v>
      </c>
      <c r="AX74" s="171"/>
      <c r="AY74" s="171"/>
      <c r="AZ74" s="172"/>
      <c r="BA74" s="170">
        <f>BA68-BA69</f>
        <v>951.1795000000003</v>
      </c>
      <c r="BB74" s="171"/>
      <c r="BC74" s="171"/>
      <c r="BD74" s="172"/>
      <c r="BE74" s="169">
        <f>BE68-BE69</f>
        <v>6693.441333333334</v>
      </c>
      <c r="BF74" s="169"/>
      <c r="BG74" s="169"/>
      <c r="BH74" s="169"/>
      <c r="BI74" s="169"/>
      <c r="BJ74" s="169">
        <f>BJ68-BJ69</f>
        <v>7227.819455920676</v>
      </c>
      <c r="BK74" s="169"/>
      <c r="BL74" s="169"/>
      <c r="BM74" s="169"/>
      <c r="BN74" s="169"/>
    </row>
    <row r="75" spans="1:66" ht="10.5" customHeight="1">
      <c r="A75" s="163" t="s">
        <v>46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5" t="s">
        <v>234</v>
      </c>
      <c r="X75" s="165"/>
      <c r="Y75" s="165"/>
      <c r="Z75" s="167">
        <f>Z74</f>
        <v>84.1320000000003</v>
      </c>
      <c r="AA75" s="167"/>
      <c r="AB75" s="167"/>
      <c r="AC75" s="167"/>
      <c r="AD75" s="167"/>
      <c r="AE75" s="167">
        <f>AE74</f>
        <v>119.8020000000003</v>
      </c>
      <c r="AF75" s="167"/>
      <c r="AG75" s="167"/>
      <c r="AH75" s="167"/>
      <c r="AI75" s="167"/>
      <c r="AJ75" s="167">
        <f>AJ74</f>
        <v>3783.1793333333335</v>
      </c>
      <c r="AK75" s="167"/>
      <c r="AL75" s="167"/>
      <c r="AM75" s="167"/>
      <c r="AN75" s="167"/>
      <c r="AO75" s="169">
        <f>AO74</f>
        <v>958.2315000000001</v>
      </c>
      <c r="AP75" s="169"/>
      <c r="AQ75" s="169"/>
      <c r="AR75" s="169"/>
      <c r="AS75" s="169">
        <f>AS74</f>
        <v>938.1961666666666</v>
      </c>
      <c r="AT75" s="169"/>
      <c r="AU75" s="169"/>
      <c r="AV75" s="169"/>
      <c r="AW75" s="169">
        <f>AW74</f>
        <v>935.5721666666666</v>
      </c>
      <c r="AX75" s="169"/>
      <c r="AY75" s="169"/>
      <c r="AZ75" s="169"/>
      <c r="BA75" s="169">
        <f>BA74</f>
        <v>951.1795000000003</v>
      </c>
      <c r="BB75" s="169"/>
      <c r="BC75" s="169"/>
      <c r="BD75" s="169"/>
      <c r="BE75" s="167">
        <f>BE74</f>
        <v>6693.441333333334</v>
      </c>
      <c r="BF75" s="167"/>
      <c r="BG75" s="167"/>
      <c r="BH75" s="167"/>
      <c r="BI75" s="167"/>
      <c r="BJ75" s="167">
        <f>BJ74</f>
        <v>7227.819455920676</v>
      </c>
      <c r="BK75" s="167"/>
      <c r="BL75" s="167"/>
      <c r="BM75" s="167"/>
      <c r="BN75" s="167"/>
    </row>
    <row r="76" spans="1:66" ht="10.5" customHeight="1" hidden="1" outlineLevel="1">
      <c r="A76" s="163" t="s">
        <v>47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5" t="s">
        <v>235</v>
      </c>
      <c r="X76" s="165"/>
      <c r="Y76" s="165"/>
      <c r="Z76" s="203">
        <f>Z74</f>
        <v>84.1320000000003</v>
      </c>
      <c r="AA76" s="203"/>
      <c r="AB76" s="203"/>
      <c r="AC76" s="203"/>
      <c r="AD76" s="203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73">
        <f>AJ76/4</f>
        <v>0</v>
      </c>
      <c r="AP76" s="174"/>
      <c r="AQ76" s="174"/>
      <c r="AR76" s="175"/>
      <c r="AS76" s="173">
        <f>AO76</f>
        <v>0</v>
      </c>
      <c r="AT76" s="174"/>
      <c r="AU76" s="174"/>
      <c r="AV76" s="175"/>
      <c r="AW76" s="173">
        <f>AS76</f>
        <v>0</v>
      </c>
      <c r="AX76" s="174"/>
      <c r="AY76" s="174"/>
      <c r="AZ76" s="175"/>
      <c r="BA76" s="173">
        <f>AW76</f>
        <v>0</v>
      </c>
      <c r="BB76" s="174"/>
      <c r="BC76" s="174"/>
      <c r="BD76" s="17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</row>
    <row r="77" spans="1:56" ht="10.5" customHeight="1" collapsed="1">
      <c r="A77" s="204" t="s">
        <v>48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6"/>
    </row>
    <row r="78" spans="1:66" ht="10.5" customHeight="1">
      <c r="A78" s="182" t="s">
        <v>236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4"/>
      <c r="X78" s="184"/>
      <c r="Y78" s="184"/>
      <c r="Z78" s="207"/>
      <c r="AA78" s="208"/>
      <c r="AB78" s="208"/>
      <c r="AC78" s="208"/>
      <c r="AD78" s="209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213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</row>
    <row r="79" spans="1:66" ht="10.5" customHeight="1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4"/>
      <c r="X79" s="184"/>
      <c r="Y79" s="184"/>
      <c r="Z79" s="210"/>
      <c r="AA79" s="211"/>
      <c r="AB79" s="211"/>
      <c r="AC79" s="211"/>
      <c r="AD79" s="212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213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</row>
    <row r="80" spans="1:66" ht="10.5" customHeight="1">
      <c r="A80" s="163" t="s">
        <v>237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5" t="s">
        <v>8</v>
      </c>
      <c r="X80" s="165"/>
      <c r="Y80" s="165"/>
      <c r="Z80" s="214"/>
      <c r="AA80" s="215"/>
      <c r="AB80" s="215"/>
      <c r="AC80" s="215"/>
      <c r="AD80" s="21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1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</row>
    <row r="81" spans="1:66" ht="10.5" customHeight="1">
      <c r="A81" s="163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5"/>
      <c r="X81" s="165"/>
      <c r="Y81" s="165"/>
      <c r="Z81" s="217"/>
      <c r="AA81" s="218"/>
      <c r="AB81" s="218"/>
      <c r="AC81" s="218"/>
      <c r="AD81" s="219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1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</row>
    <row r="82" spans="1:66" ht="10.5" customHeight="1">
      <c r="A82" s="163" t="s">
        <v>133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5" t="s">
        <v>9</v>
      </c>
      <c r="X82" s="165"/>
      <c r="Y82" s="165"/>
      <c r="Z82" s="214"/>
      <c r="AA82" s="215"/>
      <c r="AB82" s="215"/>
      <c r="AC82" s="215"/>
      <c r="AD82" s="21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1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</row>
    <row r="83" spans="1:66" ht="10.5" customHeight="1">
      <c r="A83" s="163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5"/>
      <c r="X83" s="165"/>
      <c r="Y83" s="165"/>
      <c r="Z83" s="220"/>
      <c r="AA83" s="221"/>
      <c r="AB83" s="221"/>
      <c r="AC83" s="221"/>
      <c r="AD83" s="222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1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</row>
    <row r="84" spans="1:66" ht="10.5" customHeight="1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5"/>
      <c r="X84" s="165"/>
      <c r="Y84" s="165"/>
      <c r="Z84" s="217"/>
      <c r="AA84" s="218"/>
      <c r="AB84" s="218"/>
      <c r="AC84" s="218"/>
      <c r="AD84" s="219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1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</row>
    <row r="85" spans="1:66" ht="10.5" customHeight="1">
      <c r="A85" s="182" t="s">
        <v>238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65"/>
      <c r="X85" s="165"/>
      <c r="Y85" s="165"/>
      <c r="Z85" s="173"/>
      <c r="AA85" s="174"/>
      <c r="AB85" s="174"/>
      <c r="AC85" s="174"/>
      <c r="AD85" s="175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1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</row>
    <row r="86" spans="1:66" ht="10.5" customHeight="1">
      <c r="A86" s="163" t="s">
        <v>148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5" t="s">
        <v>10</v>
      </c>
      <c r="X86" s="165"/>
      <c r="Y86" s="165"/>
      <c r="Z86" s="214"/>
      <c r="AA86" s="215"/>
      <c r="AB86" s="215"/>
      <c r="AC86" s="215"/>
      <c r="AD86" s="21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1"/>
      <c r="BE86" s="166"/>
      <c r="BF86" s="166"/>
      <c r="BG86" s="166"/>
      <c r="BH86" s="166"/>
      <c r="BI86" s="166"/>
      <c r="BJ86" s="166"/>
      <c r="BK86" s="166"/>
      <c r="BL86" s="166"/>
      <c r="BM86" s="166"/>
      <c r="BN86" s="166"/>
    </row>
    <row r="87" spans="1:66" ht="10.5" customHeight="1">
      <c r="A87" s="163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5"/>
      <c r="X87" s="165"/>
      <c r="Y87" s="165"/>
      <c r="Z87" s="220"/>
      <c r="AA87" s="221"/>
      <c r="AB87" s="221"/>
      <c r="AC87" s="221"/>
      <c r="AD87" s="222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1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</row>
    <row r="88" spans="1:66" ht="10.5" customHeight="1">
      <c r="A88" s="163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5"/>
      <c r="X88" s="165"/>
      <c r="Y88" s="165"/>
      <c r="Z88" s="220"/>
      <c r="AA88" s="221"/>
      <c r="AB88" s="221"/>
      <c r="AC88" s="221"/>
      <c r="AD88" s="222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1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</row>
    <row r="89" spans="1:66" ht="10.5" customHeigh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5"/>
      <c r="X89" s="165"/>
      <c r="Y89" s="165"/>
      <c r="Z89" s="220"/>
      <c r="AA89" s="221"/>
      <c r="AB89" s="221"/>
      <c r="AC89" s="221"/>
      <c r="AD89" s="222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1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</row>
    <row r="90" spans="1:66" ht="10.5" customHeight="1">
      <c r="A90" s="163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5"/>
      <c r="X90" s="165"/>
      <c r="Y90" s="165"/>
      <c r="Z90" s="220"/>
      <c r="AA90" s="221"/>
      <c r="AB90" s="221"/>
      <c r="AC90" s="221"/>
      <c r="AD90" s="222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1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</row>
    <row r="91" spans="1:66" ht="10.5" customHeight="1">
      <c r="A91" s="163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5"/>
      <c r="X91" s="165"/>
      <c r="Y91" s="165"/>
      <c r="Z91" s="217"/>
      <c r="AA91" s="218"/>
      <c r="AB91" s="218"/>
      <c r="AC91" s="218"/>
      <c r="AD91" s="219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1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</row>
    <row r="92" spans="1:66" ht="10.5" customHeight="1">
      <c r="A92" s="163" t="s">
        <v>79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5" t="s">
        <v>239</v>
      </c>
      <c r="X92" s="165"/>
      <c r="Y92" s="165"/>
      <c r="Z92" s="173"/>
      <c r="AA92" s="174"/>
      <c r="AB92" s="174"/>
      <c r="AC92" s="174"/>
      <c r="AD92" s="175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80"/>
      <c r="AP92" s="180"/>
      <c r="AQ92" s="180"/>
      <c r="AR92" s="180"/>
      <c r="AS92" s="180"/>
      <c r="AT92" s="180"/>
      <c r="AU92" s="180"/>
      <c r="AV92" s="180"/>
      <c r="AW92" s="180"/>
      <c r="AX92" s="180"/>
      <c r="AY92" s="180"/>
      <c r="AZ92" s="180"/>
      <c r="BA92" s="180"/>
      <c r="BB92" s="180"/>
      <c r="BC92" s="180"/>
      <c r="BD92" s="181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</row>
    <row r="93" spans="1:66" ht="10.5" customHeight="1">
      <c r="A93" s="182" t="s">
        <v>240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4" t="s">
        <v>12</v>
      </c>
      <c r="X93" s="184"/>
      <c r="Y93" s="184"/>
      <c r="Z93" s="207"/>
      <c r="AA93" s="208"/>
      <c r="AB93" s="208"/>
      <c r="AC93" s="208"/>
      <c r="AD93" s="209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213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</row>
    <row r="94" spans="1:66" ht="10.5" customHeight="1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4"/>
      <c r="X94" s="184"/>
      <c r="Y94" s="184"/>
      <c r="Z94" s="210"/>
      <c r="AA94" s="211"/>
      <c r="AB94" s="211"/>
      <c r="AC94" s="211"/>
      <c r="AD94" s="212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213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</row>
    <row r="95" spans="1:66" ht="10.5" customHeight="1">
      <c r="A95" s="163" t="s">
        <v>153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5" t="s">
        <v>13</v>
      </c>
      <c r="X95" s="165"/>
      <c r="Y95" s="165"/>
      <c r="Z95" s="166">
        <f>Z75</f>
        <v>84.1320000000003</v>
      </c>
      <c r="AA95" s="166"/>
      <c r="AB95" s="166"/>
      <c r="AC95" s="166"/>
      <c r="AD95" s="166"/>
      <c r="AE95" s="169">
        <v>119.8</v>
      </c>
      <c r="AF95" s="169"/>
      <c r="AG95" s="169"/>
      <c r="AH95" s="169"/>
      <c r="AI95" s="169"/>
      <c r="AJ95" s="169">
        <f>AJ75</f>
        <v>3783.1793333333335</v>
      </c>
      <c r="AK95" s="169"/>
      <c r="AL95" s="169"/>
      <c r="AM95" s="169"/>
      <c r="AN95" s="169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213"/>
      <c r="BE95" s="169">
        <f>BE75</f>
        <v>6693.441333333334</v>
      </c>
      <c r="BF95" s="169"/>
      <c r="BG95" s="169"/>
      <c r="BH95" s="169"/>
      <c r="BI95" s="169"/>
      <c r="BJ95" s="169">
        <f>BJ75</f>
        <v>7227.819455920676</v>
      </c>
      <c r="BK95" s="169"/>
      <c r="BL95" s="169"/>
      <c r="BM95" s="169"/>
      <c r="BN95" s="169"/>
    </row>
    <row r="96" spans="1:66" ht="10.5" customHeight="1">
      <c r="A96" s="163" t="s">
        <v>134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5" t="s">
        <v>128</v>
      </c>
      <c r="X96" s="165"/>
      <c r="Y96" s="165"/>
      <c r="Z96" s="180">
        <f>Z95</f>
        <v>84.1320000000003</v>
      </c>
      <c r="AA96" s="180"/>
      <c r="AB96" s="180"/>
      <c r="AC96" s="180"/>
      <c r="AD96" s="180"/>
      <c r="AE96" s="169">
        <f>AE95</f>
        <v>119.8</v>
      </c>
      <c r="AF96" s="169"/>
      <c r="AG96" s="169"/>
      <c r="AH96" s="169"/>
      <c r="AI96" s="169"/>
      <c r="AJ96" s="169">
        <f>AJ95</f>
        <v>3783.1793333333335</v>
      </c>
      <c r="AK96" s="169"/>
      <c r="AL96" s="169"/>
      <c r="AM96" s="169"/>
      <c r="AN96" s="169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1"/>
      <c r="BE96" s="169">
        <f>BE95</f>
        <v>6693.441333333334</v>
      </c>
      <c r="BF96" s="169"/>
      <c r="BG96" s="169"/>
      <c r="BH96" s="169"/>
      <c r="BI96" s="169"/>
      <c r="BJ96" s="169">
        <f>BJ95</f>
        <v>7227.819455920676</v>
      </c>
      <c r="BK96" s="169"/>
      <c r="BL96" s="169"/>
      <c r="BM96" s="169"/>
      <c r="BN96" s="169"/>
    </row>
    <row r="97" spans="1:66" ht="10.5" customHeight="1">
      <c r="A97" s="163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5"/>
      <c r="X97" s="165"/>
      <c r="Y97" s="165"/>
      <c r="Z97" s="180"/>
      <c r="AA97" s="180"/>
      <c r="AB97" s="180"/>
      <c r="AC97" s="180"/>
      <c r="AD97" s="180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1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</row>
    <row r="98" spans="1:66" ht="10.5" customHeight="1">
      <c r="A98" s="163" t="s">
        <v>50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5" t="s">
        <v>4</v>
      </c>
      <c r="X98" s="165"/>
      <c r="Y98" s="165"/>
      <c r="Z98" s="173"/>
      <c r="AA98" s="174"/>
      <c r="AB98" s="174"/>
      <c r="AC98" s="174"/>
      <c r="AD98" s="175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1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</row>
    <row r="99" spans="1:66" ht="10.5" customHeight="1">
      <c r="A99" s="163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5"/>
      <c r="X99" s="165"/>
      <c r="Y99" s="165"/>
      <c r="Z99" s="173"/>
      <c r="AA99" s="174"/>
      <c r="AB99" s="174"/>
      <c r="AC99" s="174"/>
      <c r="AD99" s="175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1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</row>
    <row r="100" spans="1:66" ht="10.5" customHeight="1">
      <c r="A100" s="163" t="s">
        <v>241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5" t="s">
        <v>51</v>
      </c>
      <c r="X100" s="165"/>
      <c r="Y100" s="165"/>
      <c r="Z100" s="173"/>
      <c r="AA100" s="174"/>
      <c r="AB100" s="174"/>
      <c r="AC100" s="174"/>
      <c r="AD100" s="175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1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</row>
    <row r="101" spans="1:66" ht="10.5" customHeight="1">
      <c r="A101" s="182" t="s">
        <v>242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4" t="s">
        <v>52</v>
      </c>
      <c r="X101" s="184"/>
      <c r="Y101" s="184"/>
      <c r="Z101" s="207"/>
      <c r="AA101" s="208"/>
      <c r="AB101" s="208"/>
      <c r="AC101" s="208"/>
      <c r="AD101" s="209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213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</row>
    <row r="102" spans="1:66" ht="10.5" customHeight="1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4"/>
      <c r="X102" s="184"/>
      <c r="Y102" s="184"/>
      <c r="Z102" s="210"/>
      <c r="AA102" s="211"/>
      <c r="AB102" s="211"/>
      <c r="AC102" s="211"/>
      <c r="AD102" s="212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213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</row>
    <row r="103" spans="1:56" ht="10.5" customHeight="1">
      <c r="A103" s="223" t="s">
        <v>53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5"/>
    </row>
    <row r="104" spans="1:66" ht="10.5" customHeight="1">
      <c r="A104" s="182" t="s">
        <v>243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4" t="s">
        <v>54</v>
      </c>
      <c r="X104" s="184"/>
      <c r="Y104" s="184"/>
      <c r="Z104" s="226">
        <f>Z108+Z113</f>
        <v>1337.6</v>
      </c>
      <c r="AA104" s="226"/>
      <c r="AB104" s="226"/>
      <c r="AC104" s="226"/>
      <c r="AD104" s="226"/>
      <c r="AE104" s="226">
        <v>1540</v>
      </c>
      <c r="AF104" s="226"/>
      <c r="AG104" s="226"/>
      <c r="AH104" s="226"/>
      <c r="AI104" s="226"/>
      <c r="AJ104" s="226">
        <f>AJ108+AJ113</f>
        <v>1874.2466666666664</v>
      </c>
      <c r="AK104" s="226"/>
      <c r="AL104" s="226"/>
      <c r="AM104" s="226"/>
      <c r="AN104" s="226"/>
      <c r="AO104" s="227">
        <f>AJ104/4</f>
        <v>468.5616666666666</v>
      </c>
      <c r="AP104" s="227"/>
      <c r="AQ104" s="227"/>
      <c r="AR104" s="227"/>
      <c r="AS104" s="227">
        <f>AO104</f>
        <v>468.5616666666666</v>
      </c>
      <c r="AT104" s="227"/>
      <c r="AU104" s="227"/>
      <c r="AV104" s="227"/>
      <c r="AW104" s="227">
        <f>AS104</f>
        <v>468.5616666666666</v>
      </c>
      <c r="AX104" s="227"/>
      <c r="AY104" s="227"/>
      <c r="AZ104" s="227"/>
      <c r="BA104" s="227">
        <f>AW104</f>
        <v>468.5616666666666</v>
      </c>
      <c r="BB104" s="227"/>
      <c r="BC104" s="227"/>
      <c r="BD104" s="228"/>
      <c r="BE104" s="226">
        <f>BE108+BE113</f>
        <v>1969.4166666666667</v>
      </c>
      <c r="BF104" s="226"/>
      <c r="BG104" s="226"/>
      <c r="BH104" s="226"/>
      <c r="BI104" s="226"/>
      <c r="BJ104" s="226">
        <f>BJ108+BJ113</f>
        <v>2069.5</v>
      </c>
      <c r="BK104" s="226"/>
      <c r="BL104" s="226"/>
      <c r="BM104" s="226"/>
      <c r="BN104" s="226"/>
    </row>
    <row r="105" spans="1:66" ht="10.5" customHeight="1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4"/>
      <c r="X105" s="184"/>
      <c r="Y105" s="184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8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</row>
    <row r="106" spans="1:66" ht="10.5" customHeight="1">
      <c r="A106" s="163" t="s">
        <v>25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5" t="s">
        <v>244</v>
      </c>
      <c r="X106" s="165"/>
      <c r="Y106" s="165"/>
      <c r="Z106" s="229"/>
      <c r="AA106" s="229"/>
      <c r="AB106" s="229"/>
      <c r="AC106" s="229"/>
      <c r="AD106" s="229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1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</row>
    <row r="107" spans="1:66" ht="10.5" customHeight="1">
      <c r="A107" s="163" t="s">
        <v>56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5" t="s">
        <v>245</v>
      </c>
      <c r="X107" s="165"/>
      <c r="Y107" s="165"/>
      <c r="Z107" s="229"/>
      <c r="AA107" s="229"/>
      <c r="AB107" s="229"/>
      <c r="AC107" s="229"/>
      <c r="AD107" s="229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1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</row>
    <row r="108" spans="1:66" ht="10.5" customHeight="1">
      <c r="A108" s="163" t="s">
        <v>57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5" t="s">
        <v>246</v>
      </c>
      <c r="X108" s="165"/>
      <c r="Y108" s="165"/>
      <c r="Z108" s="229">
        <v>600.3</v>
      </c>
      <c r="AA108" s="229"/>
      <c r="AB108" s="229"/>
      <c r="AC108" s="229"/>
      <c r="AD108" s="229"/>
      <c r="AE108" s="230">
        <v>723.8</v>
      </c>
      <c r="AF108" s="231"/>
      <c r="AG108" s="231"/>
      <c r="AH108" s="231"/>
      <c r="AI108" s="232"/>
      <c r="AJ108" s="230">
        <f>AJ41*70%</f>
        <v>1133.0666666666666</v>
      </c>
      <c r="AK108" s="231"/>
      <c r="AL108" s="231"/>
      <c r="AM108" s="231"/>
      <c r="AN108" s="232"/>
      <c r="AO108" s="167">
        <f>AO41*70%</f>
        <v>280.34999999999997</v>
      </c>
      <c r="AP108" s="167"/>
      <c r="AQ108" s="167"/>
      <c r="AR108" s="167"/>
      <c r="AS108" s="167">
        <f>AS41*70%</f>
        <v>289.6833333333333</v>
      </c>
      <c r="AT108" s="167"/>
      <c r="AU108" s="167"/>
      <c r="AV108" s="167"/>
      <c r="AW108" s="167">
        <f>AW41*70%</f>
        <v>289.6833333333333</v>
      </c>
      <c r="AX108" s="167"/>
      <c r="AY108" s="167"/>
      <c r="AZ108" s="167"/>
      <c r="BA108" s="167">
        <f>BA41*70%</f>
        <v>273.34999999999997</v>
      </c>
      <c r="BB108" s="167"/>
      <c r="BC108" s="167"/>
      <c r="BD108" s="167"/>
      <c r="BE108" s="230">
        <f>BE41*70%</f>
        <v>1189.4166666666667</v>
      </c>
      <c r="BF108" s="231"/>
      <c r="BG108" s="231"/>
      <c r="BH108" s="231"/>
      <c r="BI108" s="232"/>
      <c r="BJ108" s="230">
        <f>BJ41*70%</f>
        <v>1249.5</v>
      </c>
      <c r="BK108" s="231"/>
      <c r="BL108" s="231"/>
      <c r="BM108" s="231"/>
      <c r="BN108" s="232"/>
    </row>
    <row r="109" spans="1:66" ht="10.5" customHeight="1">
      <c r="A109" s="16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5"/>
      <c r="X109" s="165"/>
      <c r="Y109" s="165"/>
      <c r="Z109" s="229"/>
      <c r="AA109" s="229"/>
      <c r="AB109" s="229"/>
      <c r="AC109" s="229"/>
      <c r="AD109" s="229"/>
      <c r="AE109" s="233"/>
      <c r="AF109" s="234"/>
      <c r="AG109" s="234"/>
      <c r="AH109" s="234"/>
      <c r="AI109" s="235"/>
      <c r="AJ109" s="233"/>
      <c r="AK109" s="234"/>
      <c r="AL109" s="234"/>
      <c r="AM109" s="234"/>
      <c r="AN109" s="235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233"/>
      <c r="BF109" s="234"/>
      <c r="BG109" s="234"/>
      <c r="BH109" s="234"/>
      <c r="BI109" s="235"/>
      <c r="BJ109" s="233"/>
      <c r="BK109" s="234"/>
      <c r="BL109" s="234"/>
      <c r="BM109" s="234"/>
      <c r="BN109" s="235"/>
    </row>
    <row r="110" spans="1:66" ht="10.5" customHeight="1">
      <c r="A110" s="163" t="s">
        <v>58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5" t="s">
        <v>141</v>
      </c>
      <c r="X110" s="165"/>
      <c r="Y110" s="165"/>
      <c r="Z110" s="229"/>
      <c r="AA110" s="229"/>
      <c r="AB110" s="229"/>
      <c r="AC110" s="229"/>
      <c r="AD110" s="229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1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</row>
    <row r="111" spans="1:66" ht="10.5" customHeight="1">
      <c r="A111" s="163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5"/>
      <c r="X111" s="165"/>
      <c r="Y111" s="165"/>
      <c r="Z111" s="229"/>
      <c r="AA111" s="229"/>
      <c r="AB111" s="229"/>
      <c r="AC111" s="229"/>
      <c r="AD111" s="229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1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</row>
    <row r="112" spans="1:66" ht="10.5" customHeight="1">
      <c r="A112" s="163" t="s">
        <v>59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5" t="s">
        <v>247</v>
      </c>
      <c r="X112" s="165"/>
      <c r="Y112" s="165"/>
      <c r="Z112" s="229"/>
      <c r="AA112" s="229"/>
      <c r="AB112" s="229"/>
      <c r="AC112" s="229"/>
      <c r="AD112" s="229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1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</row>
    <row r="113" spans="1:66" ht="10.5" customHeight="1">
      <c r="A113" s="163" t="s">
        <v>248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5" t="s">
        <v>249</v>
      </c>
      <c r="X113" s="165"/>
      <c r="Y113" s="165"/>
      <c r="Z113" s="236">
        <f>Z115</f>
        <v>737.3</v>
      </c>
      <c r="AA113" s="236"/>
      <c r="AB113" s="236"/>
      <c r="AC113" s="236"/>
      <c r="AD113" s="236"/>
      <c r="AE113" s="226">
        <v>816.2</v>
      </c>
      <c r="AF113" s="226"/>
      <c r="AG113" s="226"/>
      <c r="AH113" s="226"/>
      <c r="AI113" s="226"/>
      <c r="AJ113" s="226">
        <f>AJ115</f>
        <v>741.18</v>
      </c>
      <c r="AK113" s="226"/>
      <c r="AL113" s="226"/>
      <c r="AM113" s="226"/>
      <c r="AN113" s="226"/>
      <c r="AO113" s="237">
        <f>AJ113/4</f>
        <v>185.295</v>
      </c>
      <c r="AP113" s="238"/>
      <c r="AQ113" s="238"/>
      <c r="AR113" s="239"/>
      <c r="AS113" s="237">
        <f>AO113</f>
        <v>185.295</v>
      </c>
      <c r="AT113" s="238"/>
      <c r="AU113" s="238"/>
      <c r="AV113" s="239"/>
      <c r="AW113" s="237">
        <f>AS113</f>
        <v>185.295</v>
      </c>
      <c r="AX113" s="238"/>
      <c r="AY113" s="238"/>
      <c r="AZ113" s="239"/>
      <c r="BA113" s="237">
        <f>AW113</f>
        <v>185.295</v>
      </c>
      <c r="BB113" s="238"/>
      <c r="BC113" s="238"/>
      <c r="BD113" s="240"/>
      <c r="BE113" s="226">
        <v>780</v>
      </c>
      <c r="BF113" s="226"/>
      <c r="BG113" s="226"/>
      <c r="BH113" s="226"/>
      <c r="BI113" s="226"/>
      <c r="BJ113" s="226">
        <v>820</v>
      </c>
      <c r="BK113" s="226"/>
      <c r="BL113" s="226"/>
      <c r="BM113" s="226"/>
      <c r="BN113" s="226"/>
    </row>
    <row r="114" spans="1:66" ht="10.5" customHeight="1">
      <c r="A114" s="241" t="s">
        <v>250</v>
      </c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3"/>
      <c r="W114" s="177"/>
      <c r="X114" s="178"/>
      <c r="Y114" s="179"/>
      <c r="Z114" s="244"/>
      <c r="AA114" s="245"/>
      <c r="AB114" s="245"/>
      <c r="AC114" s="245"/>
      <c r="AD114" s="246"/>
      <c r="AE114" s="247"/>
      <c r="AF114" s="248"/>
      <c r="AG114" s="248"/>
      <c r="AH114" s="248"/>
      <c r="AI114" s="249"/>
      <c r="AJ114" s="247"/>
      <c r="AK114" s="248"/>
      <c r="AL114" s="248"/>
      <c r="AM114" s="248"/>
      <c r="AN114" s="249"/>
      <c r="AO114" s="250"/>
      <c r="AP114" s="251"/>
      <c r="AQ114" s="251"/>
      <c r="AR114" s="252"/>
      <c r="AS114" s="250"/>
      <c r="AT114" s="251"/>
      <c r="AU114" s="251"/>
      <c r="AV114" s="252"/>
      <c r="AW114" s="250"/>
      <c r="AX114" s="251"/>
      <c r="AY114" s="251"/>
      <c r="AZ114" s="252"/>
      <c r="BA114" s="250"/>
      <c r="BB114" s="251"/>
      <c r="BC114" s="251"/>
      <c r="BD114" s="253"/>
      <c r="BE114" s="247"/>
      <c r="BF114" s="248"/>
      <c r="BG114" s="248"/>
      <c r="BH114" s="248"/>
      <c r="BI114" s="249"/>
      <c r="BJ114" s="247"/>
      <c r="BK114" s="248"/>
      <c r="BL114" s="248"/>
      <c r="BM114" s="248"/>
      <c r="BN114" s="249"/>
    </row>
    <row r="115" spans="1:66" ht="10.5" customHeight="1">
      <c r="A115" s="241" t="s">
        <v>251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3"/>
      <c r="W115" s="177"/>
      <c r="X115" s="178"/>
      <c r="Y115" s="179"/>
      <c r="Z115" s="250">
        <v>737.3</v>
      </c>
      <c r="AA115" s="251"/>
      <c r="AB115" s="251"/>
      <c r="AC115" s="251"/>
      <c r="AD115" s="252"/>
      <c r="AE115" s="247">
        <v>816.2</v>
      </c>
      <c r="AF115" s="248"/>
      <c r="AG115" s="248"/>
      <c r="AH115" s="248"/>
      <c r="AI115" s="249"/>
      <c r="AJ115" s="247">
        <f>741180/1000</f>
        <v>741.18</v>
      </c>
      <c r="AK115" s="248"/>
      <c r="AL115" s="248"/>
      <c r="AM115" s="248"/>
      <c r="AN115" s="249"/>
      <c r="AO115" s="237">
        <f>ROUND(AJ115/4,2)</f>
        <v>185.3</v>
      </c>
      <c r="AP115" s="238"/>
      <c r="AQ115" s="238"/>
      <c r="AR115" s="239"/>
      <c r="AS115" s="237">
        <f>AO115</f>
        <v>185.3</v>
      </c>
      <c r="AT115" s="238"/>
      <c r="AU115" s="238"/>
      <c r="AV115" s="239"/>
      <c r="AW115" s="237">
        <f>AS115</f>
        <v>185.3</v>
      </c>
      <c r="AX115" s="238"/>
      <c r="AY115" s="238"/>
      <c r="AZ115" s="239"/>
      <c r="BA115" s="237">
        <f>AW115</f>
        <v>185.3</v>
      </c>
      <c r="BB115" s="238"/>
      <c r="BC115" s="238"/>
      <c r="BD115" s="240"/>
      <c r="BE115" s="247">
        <v>780</v>
      </c>
      <c r="BF115" s="248"/>
      <c r="BG115" s="248"/>
      <c r="BH115" s="248"/>
      <c r="BI115" s="249"/>
      <c r="BJ115" s="247">
        <v>820</v>
      </c>
      <c r="BK115" s="248"/>
      <c r="BL115" s="248"/>
      <c r="BM115" s="248"/>
      <c r="BN115" s="249"/>
    </row>
    <row r="116" spans="1:66" ht="10.5" customHeight="1">
      <c r="A116" s="182" t="s">
        <v>149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4" t="s">
        <v>55</v>
      </c>
      <c r="X116" s="184"/>
      <c r="Y116" s="184"/>
      <c r="Z116" s="254"/>
      <c r="AA116" s="255"/>
      <c r="AB116" s="255"/>
      <c r="AC116" s="255"/>
      <c r="AD116" s="25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213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</row>
    <row r="117" spans="1:66" ht="10.5" customHeight="1">
      <c r="A117" s="182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4"/>
      <c r="X117" s="184"/>
      <c r="Y117" s="184"/>
      <c r="Z117" s="257"/>
      <c r="AA117" s="258"/>
      <c r="AB117" s="258"/>
      <c r="AC117" s="258"/>
      <c r="AD117" s="259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213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</row>
    <row r="118" spans="1:66" ht="10.5" customHeight="1">
      <c r="A118" s="163" t="s">
        <v>252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260" t="s">
        <v>253</v>
      </c>
      <c r="X118" s="260"/>
      <c r="Y118" s="260"/>
      <c r="Z118" s="261"/>
      <c r="AA118" s="262"/>
      <c r="AB118" s="262"/>
      <c r="AC118" s="262"/>
      <c r="AD118" s="263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1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</row>
    <row r="119" spans="1:66" ht="10.5" customHeight="1">
      <c r="A119" s="163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260"/>
      <c r="X119" s="260"/>
      <c r="Y119" s="260"/>
      <c r="Z119" s="264"/>
      <c r="AA119" s="265"/>
      <c r="AB119" s="265"/>
      <c r="AC119" s="265"/>
      <c r="AD119" s="2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1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</row>
    <row r="120" spans="1:66" ht="10.5" customHeight="1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260"/>
      <c r="X120" s="260"/>
      <c r="Y120" s="260"/>
      <c r="Z120" s="267"/>
      <c r="AA120" s="268"/>
      <c r="AB120" s="268"/>
      <c r="AC120" s="268"/>
      <c r="AD120" s="269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1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</row>
    <row r="121" spans="1:66" ht="10.5" customHeight="1">
      <c r="A121" s="163" t="s">
        <v>62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5" t="s">
        <v>254</v>
      </c>
      <c r="X121" s="165"/>
      <c r="Y121" s="165"/>
      <c r="Z121" s="250"/>
      <c r="AA121" s="251"/>
      <c r="AB121" s="251"/>
      <c r="AC121" s="251"/>
      <c r="AD121" s="252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1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</row>
    <row r="122" spans="1:66" ht="10.5" customHeight="1" thickBot="1">
      <c r="A122" s="190" t="s">
        <v>63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2" t="s">
        <v>255</v>
      </c>
      <c r="X122" s="192"/>
      <c r="Y122" s="192"/>
      <c r="Z122" s="270"/>
      <c r="AA122" s="271"/>
      <c r="AB122" s="271"/>
      <c r="AC122" s="271"/>
      <c r="AD122" s="272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5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</row>
    <row r="123" spans="1:66" ht="12.75" customHeight="1">
      <c r="A123" s="154" t="s">
        <v>150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273" t="s">
        <v>61</v>
      </c>
      <c r="X123" s="273"/>
      <c r="Y123" s="273"/>
      <c r="Z123" s="274">
        <v>317.5</v>
      </c>
      <c r="AA123" s="274"/>
      <c r="AB123" s="274"/>
      <c r="AC123" s="274"/>
      <c r="AD123" s="274"/>
      <c r="AE123" s="274">
        <v>370.7</v>
      </c>
      <c r="AF123" s="274"/>
      <c r="AG123" s="274"/>
      <c r="AH123" s="274"/>
      <c r="AI123" s="274"/>
      <c r="AJ123" s="274">
        <f>AJ125</f>
        <v>273.9</v>
      </c>
      <c r="AK123" s="274"/>
      <c r="AL123" s="274"/>
      <c r="AM123" s="274"/>
      <c r="AN123" s="274"/>
      <c r="AO123" s="274">
        <f>AO125</f>
        <v>68.475</v>
      </c>
      <c r="AP123" s="274"/>
      <c r="AQ123" s="274"/>
      <c r="AR123" s="274"/>
      <c r="AS123" s="274">
        <f>AS125</f>
        <v>68.475</v>
      </c>
      <c r="AT123" s="274"/>
      <c r="AU123" s="274"/>
      <c r="AV123" s="274"/>
      <c r="AW123" s="274">
        <f>AW125</f>
        <v>68.475</v>
      </c>
      <c r="AX123" s="274"/>
      <c r="AY123" s="274"/>
      <c r="AZ123" s="274"/>
      <c r="BA123" s="274">
        <f>BA125</f>
        <v>68.475</v>
      </c>
      <c r="BB123" s="274"/>
      <c r="BC123" s="274"/>
      <c r="BD123" s="274"/>
      <c r="BE123" s="274">
        <f>BE125</f>
        <v>2.8999999999999773</v>
      </c>
      <c r="BF123" s="274"/>
      <c r="BG123" s="274"/>
      <c r="BH123" s="274"/>
      <c r="BI123" s="274"/>
      <c r="BJ123" s="274">
        <f>BJ125</f>
        <v>101.07011070110701</v>
      </c>
      <c r="BK123" s="274"/>
      <c r="BL123" s="274"/>
      <c r="BM123" s="274"/>
      <c r="BN123" s="274"/>
    </row>
    <row r="124" spans="1:66" ht="12.75" customHeight="1">
      <c r="A124" s="182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4"/>
      <c r="X124" s="184"/>
      <c r="Y124" s="184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</row>
    <row r="125" spans="1:66" ht="12.75" customHeight="1">
      <c r="A125" s="163" t="s">
        <v>64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5" t="s">
        <v>256</v>
      </c>
      <c r="X125" s="165"/>
      <c r="Y125" s="165"/>
      <c r="Z125" s="167">
        <f>Z123</f>
        <v>317.5</v>
      </c>
      <c r="AA125" s="167"/>
      <c r="AB125" s="167"/>
      <c r="AC125" s="167"/>
      <c r="AD125" s="167"/>
      <c r="AE125" s="169">
        <v>370.7</v>
      </c>
      <c r="AF125" s="169"/>
      <c r="AG125" s="169"/>
      <c r="AH125" s="169"/>
      <c r="AI125" s="169"/>
      <c r="AJ125" s="169">
        <f>AJ146</f>
        <v>273.9</v>
      </c>
      <c r="AK125" s="169"/>
      <c r="AL125" s="169"/>
      <c r="AM125" s="169"/>
      <c r="AN125" s="169"/>
      <c r="AO125" s="170">
        <f>AJ125/4</f>
        <v>68.475</v>
      </c>
      <c r="AP125" s="171"/>
      <c r="AQ125" s="171"/>
      <c r="AR125" s="172"/>
      <c r="AS125" s="170">
        <f>AO125</f>
        <v>68.475</v>
      </c>
      <c r="AT125" s="171"/>
      <c r="AU125" s="171"/>
      <c r="AV125" s="172"/>
      <c r="AW125" s="170">
        <f>AS125</f>
        <v>68.475</v>
      </c>
      <c r="AX125" s="171"/>
      <c r="AY125" s="171"/>
      <c r="AZ125" s="172"/>
      <c r="BA125" s="170">
        <f>AW125</f>
        <v>68.475</v>
      </c>
      <c r="BB125" s="171"/>
      <c r="BC125" s="171"/>
      <c r="BD125" s="189"/>
      <c r="BE125" s="169">
        <f>BE146</f>
        <v>2.8999999999999773</v>
      </c>
      <c r="BF125" s="169"/>
      <c r="BG125" s="169"/>
      <c r="BH125" s="169"/>
      <c r="BI125" s="169"/>
      <c r="BJ125" s="169">
        <f>BJ146</f>
        <v>101.07011070110701</v>
      </c>
      <c r="BK125" s="169"/>
      <c r="BL125" s="169"/>
      <c r="BM125" s="169"/>
      <c r="BN125" s="169"/>
    </row>
    <row r="126" spans="1:66" ht="12.75" customHeight="1">
      <c r="A126" s="163" t="s">
        <v>84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5" t="s">
        <v>257</v>
      </c>
      <c r="X126" s="165"/>
      <c r="Y126" s="165"/>
      <c r="Z126" s="250"/>
      <c r="AA126" s="251"/>
      <c r="AB126" s="251"/>
      <c r="AC126" s="251"/>
      <c r="AD126" s="252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1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</row>
    <row r="127" spans="1:66" s="85" customFormat="1" ht="12.75" customHeight="1">
      <c r="A127" s="182" t="s">
        <v>66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4" t="s">
        <v>65</v>
      </c>
      <c r="X127" s="184"/>
      <c r="Y127" s="184"/>
      <c r="Z127" s="275"/>
      <c r="AA127" s="276"/>
      <c r="AB127" s="276"/>
      <c r="AC127" s="276"/>
      <c r="AD127" s="277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213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</row>
    <row r="128" spans="1:66" ht="12.75" customHeight="1">
      <c r="A128" s="163" t="s">
        <v>67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5" t="s">
        <v>258</v>
      </c>
      <c r="X128" s="165"/>
      <c r="Y128" s="165"/>
      <c r="Z128" s="173"/>
      <c r="AA128" s="174"/>
      <c r="AB128" s="174"/>
      <c r="AC128" s="174"/>
      <c r="AD128" s="175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1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</row>
    <row r="129" spans="1:66" ht="12.75" customHeight="1" thickBot="1">
      <c r="A129" s="190" t="s">
        <v>259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2" t="s">
        <v>260</v>
      </c>
      <c r="X129" s="192"/>
      <c r="Y129" s="192"/>
      <c r="Z129" s="278"/>
      <c r="AA129" s="279"/>
      <c r="AB129" s="279"/>
      <c r="AC129" s="279"/>
      <c r="AD129" s="280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5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</row>
    <row r="130" spans="1:66" ht="10.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7"/>
      <c r="X130" s="87"/>
      <c r="Y130" s="87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</row>
    <row r="131" spans="1:66" ht="10.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7"/>
      <c r="X131" s="87"/>
      <c r="Y131" s="87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</row>
    <row r="132" spans="1:56" ht="10.5" customHeight="1">
      <c r="A132" s="281" t="s">
        <v>261</v>
      </c>
      <c r="B132" s="281"/>
      <c r="C132" s="281"/>
      <c r="D132" s="281"/>
      <c r="E132" s="281"/>
      <c r="F132" s="282"/>
      <c r="G132" s="282"/>
      <c r="H132" s="282"/>
      <c r="I132" s="282"/>
      <c r="J132" s="282"/>
      <c r="K132" s="282"/>
      <c r="L132" s="282"/>
      <c r="M132" s="282"/>
      <c r="N132" s="86"/>
      <c r="O132" s="86"/>
      <c r="P132" s="282"/>
      <c r="Q132" s="282"/>
      <c r="R132" s="282"/>
      <c r="S132" s="282"/>
      <c r="T132" s="282"/>
      <c r="U132" s="282"/>
      <c r="V132" s="282"/>
      <c r="W132" s="282"/>
      <c r="X132" s="86"/>
      <c r="Y132" s="86"/>
      <c r="Z132" s="282" t="s">
        <v>185</v>
      </c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</row>
    <row r="133" spans="1:56" ht="10.5" customHeight="1">
      <c r="A133" s="86"/>
      <c r="B133" s="86"/>
      <c r="C133" s="86"/>
      <c r="D133" s="86"/>
      <c r="E133" s="86"/>
      <c r="F133" s="283" t="s">
        <v>155</v>
      </c>
      <c r="G133" s="283"/>
      <c r="H133" s="283"/>
      <c r="I133" s="283"/>
      <c r="J133" s="283"/>
      <c r="K133" s="283"/>
      <c r="L133" s="283"/>
      <c r="M133" s="283"/>
      <c r="N133" s="86"/>
      <c r="O133" s="86"/>
      <c r="P133" s="283" t="s">
        <v>115</v>
      </c>
      <c r="Q133" s="283"/>
      <c r="R133" s="283"/>
      <c r="S133" s="283"/>
      <c r="T133" s="283"/>
      <c r="U133" s="283"/>
      <c r="V133" s="283"/>
      <c r="W133" s="283"/>
      <c r="X133" s="86"/>
      <c r="Y133" s="86"/>
      <c r="Z133" s="283" t="s">
        <v>262</v>
      </c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</row>
    <row r="134" spans="1:66" ht="37.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7"/>
      <c r="X134" s="87"/>
      <c r="Y134" s="87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284" t="s">
        <v>263</v>
      </c>
      <c r="AW134" s="284"/>
      <c r="AX134" s="284"/>
      <c r="AY134" s="284"/>
      <c r="AZ134" s="284"/>
      <c r="BA134" s="284"/>
      <c r="BB134" s="284"/>
      <c r="BC134" s="284"/>
      <c r="BD134" s="284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</row>
    <row r="135" spans="1:57" ht="30.75" customHeight="1" thickBot="1">
      <c r="A135" s="285" t="s">
        <v>264</v>
      </c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  <c r="AS135" s="285"/>
      <c r="AT135" s="285"/>
      <c r="AU135" s="285"/>
      <c r="AV135" s="285"/>
      <c r="AW135" s="285"/>
      <c r="AX135" s="285"/>
      <c r="AY135" s="285"/>
      <c r="AZ135" s="285"/>
      <c r="BA135" s="285"/>
      <c r="BB135" s="285"/>
      <c r="BC135" s="285"/>
      <c r="BD135" s="285"/>
      <c r="BE135" s="82"/>
    </row>
    <row r="136" spans="1:66" ht="10.5" customHeight="1">
      <c r="A136" s="137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41" t="s">
        <v>198</v>
      </c>
      <c r="X136" s="141"/>
      <c r="Y136" s="141"/>
      <c r="Z136" s="143" t="s">
        <v>265</v>
      </c>
      <c r="AA136" s="144"/>
      <c r="AB136" s="144"/>
      <c r="AC136" s="144"/>
      <c r="AD136" s="145"/>
      <c r="AE136" s="141" t="s">
        <v>286</v>
      </c>
      <c r="AF136" s="141"/>
      <c r="AG136" s="141"/>
      <c r="AH136" s="141"/>
      <c r="AI136" s="141"/>
      <c r="AJ136" s="141" t="s">
        <v>287</v>
      </c>
      <c r="AK136" s="141"/>
      <c r="AL136" s="141"/>
      <c r="AM136" s="141"/>
      <c r="AN136" s="141"/>
      <c r="AO136" s="141" t="s">
        <v>202</v>
      </c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52"/>
      <c r="BE136" s="141" t="s">
        <v>288</v>
      </c>
      <c r="BF136" s="141"/>
      <c r="BG136" s="141"/>
      <c r="BH136" s="141"/>
      <c r="BI136" s="141"/>
      <c r="BJ136" s="141" t="s">
        <v>289</v>
      </c>
      <c r="BK136" s="141"/>
      <c r="BL136" s="141"/>
      <c r="BM136" s="141"/>
      <c r="BN136" s="141"/>
    </row>
    <row r="137" spans="1:66" ht="7.5" customHeight="1">
      <c r="A137" s="13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2"/>
      <c r="X137" s="142"/>
      <c r="Y137" s="142"/>
      <c r="Z137" s="146"/>
      <c r="AA137" s="147"/>
      <c r="AB137" s="147"/>
      <c r="AC137" s="147"/>
      <c r="AD137" s="148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 t="s">
        <v>205</v>
      </c>
      <c r="AP137" s="142"/>
      <c r="AQ137" s="142"/>
      <c r="AR137" s="142"/>
      <c r="AS137" s="142" t="s">
        <v>206</v>
      </c>
      <c r="AT137" s="142"/>
      <c r="AU137" s="142"/>
      <c r="AV137" s="142"/>
      <c r="AW137" s="142" t="s">
        <v>207</v>
      </c>
      <c r="AX137" s="142"/>
      <c r="AY137" s="142"/>
      <c r="AZ137" s="142"/>
      <c r="BA137" s="142" t="s">
        <v>208</v>
      </c>
      <c r="BB137" s="142"/>
      <c r="BC137" s="142"/>
      <c r="BD137" s="153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</row>
    <row r="138" spans="1:66" ht="7.5" customHeight="1">
      <c r="A138" s="139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2"/>
      <c r="X138" s="142"/>
      <c r="Y138" s="142"/>
      <c r="Z138" s="146"/>
      <c r="AA138" s="147"/>
      <c r="AB138" s="147"/>
      <c r="AC138" s="147"/>
      <c r="AD138" s="148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53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</row>
    <row r="139" spans="1:66" ht="7.5" customHeight="1">
      <c r="A139" s="13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2"/>
      <c r="X139" s="142"/>
      <c r="Y139" s="142"/>
      <c r="Z139" s="146"/>
      <c r="AA139" s="147"/>
      <c r="AB139" s="147"/>
      <c r="AC139" s="147"/>
      <c r="AD139" s="148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53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</row>
    <row r="140" spans="1:66" ht="7.5" customHeight="1">
      <c r="A140" s="139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2"/>
      <c r="X140" s="142"/>
      <c r="Y140" s="142"/>
      <c r="Z140" s="149"/>
      <c r="AA140" s="150"/>
      <c r="AB140" s="150"/>
      <c r="AC140" s="150"/>
      <c r="AD140" s="151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53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</row>
    <row r="141" spans="1:66" ht="10.5" customHeight="1" thickBot="1">
      <c r="A141" s="287">
        <v>1</v>
      </c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>
        <v>2</v>
      </c>
      <c r="X141" s="286"/>
      <c r="Y141" s="286"/>
      <c r="Z141" s="288">
        <v>3</v>
      </c>
      <c r="AA141" s="289"/>
      <c r="AB141" s="289"/>
      <c r="AC141" s="289"/>
      <c r="AD141" s="290"/>
      <c r="AE141" s="286">
        <v>4</v>
      </c>
      <c r="AF141" s="286"/>
      <c r="AG141" s="286"/>
      <c r="AH141" s="286"/>
      <c r="AI141" s="286"/>
      <c r="AJ141" s="286">
        <v>5</v>
      </c>
      <c r="AK141" s="286"/>
      <c r="AL141" s="286"/>
      <c r="AM141" s="286"/>
      <c r="AN141" s="286"/>
      <c r="AO141" s="286">
        <v>6</v>
      </c>
      <c r="AP141" s="286"/>
      <c r="AQ141" s="286"/>
      <c r="AR141" s="286"/>
      <c r="AS141" s="286">
        <v>7</v>
      </c>
      <c r="AT141" s="286"/>
      <c r="AU141" s="286"/>
      <c r="AV141" s="286"/>
      <c r="AW141" s="286">
        <v>8</v>
      </c>
      <c r="AX141" s="286"/>
      <c r="AY141" s="286"/>
      <c r="AZ141" s="286"/>
      <c r="BA141" s="286">
        <v>9</v>
      </c>
      <c r="BB141" s="286"/>
      <c r="BC141" s="286"/>
      <c r="BD141" s="291"/>
      <c r="BE141" s="286">
        <v>5</v>
      </c>
      <c r="BF141" s="286"/>
      <c r="BG141" s="286"/>
      <c r="BH141" s="286"/>
      <c r="BI141" s="286"/>
      <c r="BJ141" s="286">
        <v>5</v>
      </c>
      <c r="BK141" s="286"/>
      <c r="BL141" s="286"/>
      <c r="BM141" s="286"/>
      <c r="BN141" s="286"/>
    </row>
    <row r="142" spans="1:66" ht="12.75" customHeight="1">
      <c r="A142" s="196" t="s">
        <v>266</v>
      </c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8" t="s">
        <v>14</v>
      </c>
      <c r="X142" s="198"/>
      <c r="Y142" s="198"/>
      <c r="Z142" s="200">
        <v>1097.1</v>
      </c>
      <c r="AA142" s="200"/>
      <c r="AB142" s="200"/>
      <c r="AC142" s="200"/>
      <c r="AD142" s="200"/>
      <c r="AE142" s="199">
        <f>313.5+313.5</f>
        <v>627</v>
      </c>
      <c r="AF142" s="199"/>
      <c r="AG142" s="199"/>
      <c r="AH142" s="199"/>
      <c r="AI142" s="199"/>
      <c r="AJ142" s="199">
        <v>647.8</v>
      </c>
      <c r="AK142" s="199"/>
      <c r="AL142" s="199"/>
      <c r="AM142" s="199"/>
      <c r="AN142" s="199"/>
      <c r="AO142" s="167">
        <f aca="true" t="shared" si="0" ref="AO142:AO149">AJ142/4</f>
        <v>161.95</v>
      </c>
      <c r="AP142" s="167"/>
      <c r="AQ142" s="167"/>
      <c r="AR142" s="167"/>
      <c r="AS142" s="167">
        <f aca="true" t="shared" si="1" ref="AS142:AS149">AO142</f>
        <v>161.95</v>
      </c>
      <c r="AT142" s="167"/>
      <c r="AU142" s="167"/>
      <c r="AV142" s="167"/>
      <c r="AW142" s="167">
        <f aca="true" t="shared" si="2" ref="AW142:AW149">AS142</f>
        <v>161.95</v>
      </c>
      <c r="AX142" s="167"/>
      <c r="AY142" s="167"/>
      <c r="AZ142" s="167"/>
      <c r="BA142" s="167">
        <f aca="true" t="shared" si="3" ref="BA142:BA149">AW142</f>
        <v>161.95</v>
      </c>
      <c r="BB142" s="167"/>
      <c r="BC142" s="167"/>
      <c r="BD142" s="168"/>
      <c r="BE142" s="199">
        <f>AJ142-AE142</f>
        <v>20.799999999999955</v>
      </c>
      <c r="BF142" s="199"/>
      <c r="BG142" s="199"/>
      <c r="BH142" s="199"/>
      <c r="BI142" s="199"/>
      <c r="BJ142" s="199">
        <f>AJ142/AE142*100</f>
        <v>103.31738437001594</v>
      </c>
      <c r="BK142" s="199"/>
      <c r="BL142" s="199"/>
      <c r="BM142" s="199"/>
      <c r="BN142" s="199"/>
    </row>
    <row r="143" spans="1:66" ht="12.75" customHeight="1">
      <c r="A143" s="163" t="s">
        <v>267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5" t="s">
        <v>268</v>
      </c>
      <c r="X143" s="165"/>
      <c r="Y143" s="165"/>
      <c r="Z143" s="180">
        <f>Z142-Z144</f>
        <v>131.4999999999999</v>
      </c>
      <c r="AA143" s="180"/>
      <c r="AB143" s="180"/>
      <c r="AC143" s="180"/>
      <c r="AD143" s="180"/>
      <c r="AE143" s="166">
        <f>73.5+73.5</f>
        <v>147</v>
      </c>
      <c r="AF143" s="166"/>
      <c r="AG143" s="166"/>
      <c r="AH143" s="166"/>
      <c r="AI143" s="166"/>
      <c r="AJ143" s="166">
        <f>AJ142-AJ144</f>
        <v>218.5</v>
      </c>
      <c r="AK143" s="166"/>
      <c r="AL143" s="166"/>
      <c r="AM143" s="166"/>
      <c r="AN143" s="166"/>
      <c r="AO143" s="167">
        <f t="shared" si="0"/>
        <v>54.625</v>
      </c>
      <c r="AP143" s="167"/>
      <c r="AQ143" s="167"/>
      <c r="AR143" s="167"/>
      <c r="AS143" s="167">
        <f t="shared" si="1"/>
        <v>54.625</v>
      </c>
      <c r="AT143" s="167"/>
      <c r="AU143" s="167"/>
      <c r="AV143" s="167"/>
      <c r="AW143" s="167">
        <f t="shared" si="2"/>
        <v>54.625</v>
      </c>
      <c r="AX143" s="167"/>
      <c r="AY143" s="167"/>
      <c r="AZ143" s="167"/>
      <c r="BA143" s="167">
        <f t="shared" si="3"/>
        <v>54.625</v>
      </c>
      <c r="BB143" s="167"/>
      <c r="BC143" s="167"/>
      <c r="BD143" s="168"/>
      <c r="BE143" s="199">
        <f aca="true" t="shared" si="4" ref="BE143:BE148">AJ143-AE143</f>
        <v>71.5</v>
      </c>
      <c r="BF143" s="199"/>
      <c r="BG143" s="199"/>
      <c r="BH143" s="199"/>
      <c r="BI143" s="199"/>
      <c r="BJ143" s="199">
        <f aca="true" t="shared" si="5" ref="BJ143:BJ148">AJ143/AE143*100</f>
        <v>148.63945578231292</v>
      </c>
      <c r="BK143" s="199"/>
      <c r="BL143" s="199"/>
      <c r="BM143" s="199"/>
      <c r="BN143" s="199"/>
    </row>
    <row r="144" spans="1:66" ht="12.75" customHeight="1">
      <c r="A144" s="163" t="s">
        <v>269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5" t="s">
        <v>270</v>
      </c>
      <c r="X144" s="165"/>
      <c r="Y144" s="165"/>
      <c r="Z144" s="167">
        <v>965.6</v>
      </c>
      <c r="AA144" s="167"/>
      <c r="AB144" s="167"/>
      <c r="AC144" s="167"/>
      <c r="AD144" s="167"/>
      <c r="AE144" s="166">
        <f>240+240</f>
        <v>480</v>
      </c>
      <c r="AF144" s="166"/>
      <c r="AG144" s="166"/>
      <c r="AH144" s="166"/>
      <c r="AI144" s="166"/>
      <c r="AJ144" s="166">
        <f>386.9+42.4</f>
        <v>429.29999999999995</v>
      </c>
      <c r="AK144" s="166"/>
      <c r="AL144" s="166"/>
      <c r="AM144" s="166"/>
      <c r="AN144" s="166"/>
      <c r="AO144" s="167">
        <f t="shared" si="0"/>
        <v>107.32499999999999</v>
      </c>
      <c r="AP144" s="167"/>
      <c r="AQ144" s="167"/>
      <c r="AR144" s="167"/>
      <c r="AS144" s="167">
        <f t="shared" si="1"/>
        <v>107.32499999999999</v>
      </c>
      <c r="AT144" s="167"/>
      <c r="AU144" s="167"/>
      <c r="AV144" s="167"/>
      <c r="AW144" s="167">
        <f t="shared" si="2"/>
        <v>107.32499999999999</v>
      </c>
      <c r="AX144" s="167"/>
      <c r="AY144" s="167"/>
      <c r="AZ144" s="167"/>
      <c r="BA144" s="167">
        <f t="shared" si="3"/>
        <v>107.32499999999999</v>
      </c>
      <c r="BB144" s="167"/>
      <c r="BC144" s="167"/>
      <c r="BD144" s="168"/>
      <c r="BE144" s="199">
        <f t="shared" si="4"/>
        <v>-50.700000000000045</v>
      </c>
      <c r="BF144" s="199"/>
      <c r="BG144" s="199"/>
      <c r="BH144" s="199"/>
      <c r="BI144" s="199"/>
      <c r="BJ144" s="199">
        <f t="shared" si="5"/>
        <v>89.43749999999999</v>
      </c>
      <c r="BK144" s="199"/>
      <c r="BL144" s="199"/>
      <c r="BM144" s="199"/>
      <c r="BN144" s="199"/>
    </row>
    <row r="145" spans="1:66" ht="12.75" customHeight="1">
      <c r="A145" s="163" t="s">
        <v>271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5" t="s">
        <v>15</v>
      </c>
      <c r="X145" s="165"/>
      <c r="Y145" s="165"/>
      <c r="Z145" s="180">
        <v>1599.6</v>
      </c>
      <c r="AA145" s="180"/>
      <c r="AB145" s="180"/>
      <c r="AC145" s="180"/>
      <c r="AD145" s="180"/>
      <c r="AE145" s="166">
        <f>616+616</f>
        <v>1232</v>
      </c>
      <c r="AF145" s="166"/>
      <c r="AG145" s="166"/>
      <c r="AH145" s="166"/>
      <c r="AI145" s="166"/>
      <c r="AJ145" s="166">
        <v>1381</v>
      </c>
      <c r="AK145" s="166"/>
      <c r="AL145" s="166"/>
      <c r="AM145" s="166"/>
      <c r="AN145" s="166"/>
      <c r="AO145" s="167">
        <f t="shared" si="0"/>
        <v>345.25</v>
      </c>
      <c r="AP145" s="167"/>
      <c r="AQ145" s="167"/>
      <c r="AR145" s="167"/>
      <c r="AS145" s="167">
        <f t="shared" si="1"/>
        <v>345.25</v>
      </c>
      <c r="AT145" s="167"/>
      <c r="AU145" s="167"/>
      <c r="AV145" s="167"/>
      <c r="AW145" s="167">
        <f t="shared" si="2"/>
        <v>345.25</v>
      </c>
      <c r="AX145" s="167"/>
      <c r="AY145" s="167"/>
      <c r="AZ145" s="167"/>
      <c r="BA145" s="167">
        <f t="shared" si="3"/>
        <v>345.25</v>
      </c>
      <c r="BB145" s="167"/>
      <c r="BC145" s="167"/>
      <c r="BD145" s="168"/>
      <c r="BE145" s="199">
        <f t="shared" si="4"/>
        <v>149</v>
      </c>
      <c r="BF145" s="199"/>
      <c r="BG145" s="199"/>
      <c r="BH145" s="199"/>
      <c r="BI145" s="199"/>
      <c r="BJ145" s="199">
        <f t="shared" si="5"/>
        <v>112.09415584415585</v>
      </c>
      <c r="BK145" s="199"/>
      <c r="BL145" s="199"/>
      <c r="BM145" s="199"/>
      <c r="BN145" s="199"/>
    </row>
    <row r="146" spans="1:66" ht="12.75" customHeight="1">
      <c r="A146" s="163" t="s">
        <v>272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5" t="s">
        <v>16</v>
      </c>
      <c r="X146" s="165"/>
      <c r="Y146" s="165"/>
      <c r="Z146" s="180">
        <v>318.2</v>
      </c>
      <c r="AA146" s="180"/>
      <c r="AB146" s="180"/>
      <c r="AC146" s="180"/>
      <c r="AD146" s="180"/>
      <c r="AE146" s="166">
        <f>135.5+135.5</f>
        <v>271</v>
      </c>
      <c r="AF146" s="166"/>
      <c r="AG146" s="166"/>
      <c r="AH146" s="166"/>
      <c r="AI146" s="166"/>
      <c r="AJ146" s="166">
        <v>273.9</v>
      </c>
      <c r="AK146" s="166"/>
      <c r="AL146" s="166"/>
      <c r="AM146" s="166"/>
      <c r="AN146" s="166"/>
      <c r="AO146" s="167">
        <f t="shared" si="0"/>
        <v>68.475</v>
      </c>
      <c r="AP146" s="167"/>
      <c r="AQ146" s="167"/>
      <c r="AR146" s="167"/>
      <c r="AS146" s="167">
        <f t="shared" si="1"/>
        <v>68.475</v>
      </c>
      <c r="AT146" s="167"/>
      <c r="AU146" s="167"/>
      <c r="AV146" s="167"/>
      <c r="AW146" s="167">
        <f t="shared" si="2"/>
        <v>68.475</v>
      </c>
      <c r="AX146" s="167"/>
      <c r="AY146" s="167"/>
      <c r="AZ146" s="167"/>
      <c r="BA146" s="167">
        <f t="shared" si="3"/>
        <v>68.475</v>
      </c>
      <c r="BB146" s="167"/>
      <c r="BC146" s="167"/>
      <c r="BD146" s="168"/>
      <c r="BE146" s="199">
        <f t="shared" si="4"/>
        <v>2.8999999999999773</v>
      </c>
      <c r="BF146" s="199"/>
      <c r="BG146" s="199"/>
      <c r="BH146" s="199"/>
      <c r="BI146" s="199"/>
      <c r="BJ146" s="199">
        <f t="shared" si="5"/>
        <v>101.07011070110701</v>
      </c>
      <c r="BK146" s="199"/>
      <c r="BL146" s="199"/>
      <c r="BM146" s="199"/>
      <c r="BN146" s="199"/>
    </row>
    <row r="147" spans="1:66" ht="12.75" customHeight="1">
      <c r="A147" s="163" t="s">
        <v>273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5" t="s">
        <v>17</v>
      </c>
      <c r="X147" s="165"/>
      <c r="Y147" s="165"/>
      <c r="Z147" s="180">
        <v>165.2</v>
      </c>
      <c r="AA147" s="180"/>
      <c r="AB147" s="180"/>
      <c r="AC147" s="180"/>
      <c r="AD147" s="180"/>
      <c r="AE147" s="166">
        <f>63.3+63.3</f>
        <v>126.6</v>
      </c>
      <c r="AF147" s="166"/>
      <c r="AG147" s="166"/>
      <c r="AH147" s="166"/>
      <c r="AI147" s="166"/>
      <c r="AJ147" s="166">
        <v>232.4</v>
      </c>
      <c r="AK147" s="166"/>
      <c r="AL147" s="166"/>
      <c r="AM147" s="166"/>
      <c r="AN147" s="166"/>
      <c r="AO147" s="167">
        <f t="shared" si="0"/>
        <v>58.1</v>
      </c>
      <c r="AP147" s="167"/>
      <c r="AQ147" s="167"/>
      <c r="AR147" s="167"/>
      <c r="AS147" s="167">
        <f t="shared" si="1"/>
        <v>58.1</v>
      </c>
      <c r="AT147" s="167"/>
      <c r="AU147" s="167"/>
      <c r="AV147" s="167"/>
      <c r="AW147" s="167">
        <f t="shared" si="2"/>
        <v>58.1</v>
      </c>
      <c r="AX147" s="167"/>
      <c r="AY147" s="167"/>
      <c r="AZ147" s="167"/>
      <c r="BA147" s="167">
        <f t="shared" si="3"/>
        <v>58.1</v>
      </c>
      <c r="BB147" s="167"/>
      <c r="BC147" s="167"/>
      <c r="BD147" s="168"/>
      <c r="BE147" s="199">
        <f t="shared" si="4"/>
        <v>105.80000000000001</v>
      </c>
      <c r="BF147" s="199"/>
      <c r="BG147" s="199"/>
      <c r="BH147" s="199"/>
      <c r="BI147" s="199"/>
      <c r="BJ147" s="199">
        <f t="shared" si="5"/>
        <v>183.5703001579779</v>
      </c>
      <c r="BK147" s="199"/>
      <c r="BL147" s="199"/>
      <c r="BM147" s="199"/>
      <c r="BN147" s="199"/>
    </row>
    <row r="148" spans="1:66" ht="12.75" customHeight="1">
      <c r="A148" s="163" t="s">
        <v>274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5" t="s">
        <v>29</v>
      </c>
      <c r="X148" s="165"/>
      <c r="Y148" s="165"/>
      <c r="Z148" s="180">
        <v>1514.8</v>
      </c>
      <c r="AA148" s="180"/>
      <c r="AB148" s="180"/>
      <c r="AC148" s="180"/>
      <c r="AD148" s="180"/>
      <c r="AE148" s="166">
        <f>445+445</f>
        <v>890</v>
      </c>
      <c r="AF148" s="166"/>
      <c r="AG148" s="166"/>
      <c r="AH148" s="166"/>
      <c r="AI148" s="166"/>
      <c r="AJ148" s="166">
        <v>944.6</v>
      </c>
      <c r="AK148" s="166"/>
      <c r="AL148" s="166"/>
      <c r="AM148" s="166"/>
      <c r="AN148" s="166"/>
      <c r="AO148" s="227">
        <f t="shared" si="0"/>
        <v>236.15</v>
      </c>
      <c r="AP148" s="227"/>
      <c r="AQ148" s="227"/>
      <c r="AR148" s="227"/>
      <c r="AS148" s="227">
        <f t="shared" si="1"/>
        <v>236.15</v>
      </c>
      <c r="AT148" s="227"/>
      <c r="AU148" s="227"/>
      <c r="AV148" s="227"/>
      <c r="AW148" s="227">
        <f t="shared" si="2"/>
        <v>236.15</v>
      </c>
      <c r="AX148" s="227"/>
      <c r="AY148" s="227"/>
      <c r="AZ148" s="227"/>
      <c r="BA148" s="227">
        <f t="shared" si="3"/>
        <v>236.15</v>
      </c>
      <c r="BB148" s="227"/>
      <c r="BC148" s="227"/>
      <c r="BD148" s="228"/>
      <c r="BE148" s="199">
        <f t="shared" si="4"/>
        <v>54.60000000000002</v>
      </c>
      <c r="BF148" s="199"/>
      <c r="BG148" s="199"/>
      <c r="BH148" s="199"/>
      <c r="BI148" s="199"/>
      <c r="BJ148" s="199">
        <f t="shared" si="5"/>
        <v>106.13483146067415</v>
      </c>
      <c r="BK148" s="199"/>
      <c r="BL148" s="199"/>
      <c r="BM148" s="199"/>
      <c r="BN148" s="199"/>
    </row>
    <row r="149" spans="1:66" s="85" customFormat="1" ht="12.75" customHeight="1" thickBot="1">
      <c r="A149" s="294" t="s">
        <v>275</v>
      </c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2" t="s">
        <v>30</v>
      </c>
      <c r="X149" s="292"/>
      <c r="Y149" s="292"/>
      <c r="Z149" s="293">
        <f>SUM(Z143:AD148)</f>
        <v>4694.9</v>
      </c>
      <c r="AA149" s="293"/>
      <c r="AB149" s="293"/>
      <c r="AC149" s="293"/>
      <c r="AD149" s="293"/>
      <c r="AE149" s="293">
        <f>AE148+AE147+AE146+AE145+AE142</f>
        <v>3146.6</v>
      </c>
      <c r="AF149" s="293"/>
      <c r="AG149" s="293"/>
      <c r="AH149" s="293"/>
      <c r="AI149" s="293"/>
      <c r="AJ149" s="293">
        <f>AJ148+AJ147+AJ146+AJ145+AJ142</f>
        <v>3479.7</v>
      </c>
      <c r="AK149" s="293"/>
      <c r="AL149" s="293"/>
      <c r="AM149" s="293"/>
      <c r="AN149" s="293"/>
      <c r="AO149" s="227">
        <f t="shared" si="0"/>
        <v>869.925</v>
      </c>
      <c r="AP149" s="227"/>
      <c r="AQ149" s="227"/>
      <c r="AR149" s="227"/>
      <c r="AS149" s="227">
        <f t="shared" si="1"/>
        <v>869.925</v>
      </c>
      <c r="AT149" s="227"/>
      <c r="AU149" s="227"/>
      <c r="AV149" s="227"/>
      <c r="AW149" s="227">
        <f t="shared" si="2"/>
        <v>869.925</v>
      </c>
      <c r="AX149" s="227"/>
      <c r="AY149" s="227"/>
      <c r="AZ149" s="227"/>
      <c r="BA149" s="227">
        <f t="shared" si="3"/>
        <v>869.925</v>
      </c>
      <c r="BB149" s="227"/>
      <c r="BC149" s="227"/>
      <c r="BD149" s="228"/>
      <c r="BE149" s="293">
        <f>AJ149-AE149</f>
        <v>333.0999999999999</v>
      </c>
      <c r="BF149" s="293"/>
      <c r="BG149" s="293"/>
      <c r="BH149" s="293"/>
      <c r="BI149" s="293"/>
      <c r="BJ149" s="293">
        <f>AJ149/AE149*100</f>
        <v>110.58602936502892</v>
      </c>
      <c r="BK149" s="293"/>
      <c r="BL149" s="293"/>
      <c r="BM149" s="293"/>
      <c r="BN149" s="293"/>
    </row>
    <row r="150" spans="1:66" ht="10.5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90"/>
      <c r="X150" s="90"/>
      <c r="Y150" s="90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</row>
    <row r="151" spans="1:66" ht="10.5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90"/>
      <c r="X151" s="90"/>
      <c r="Y151" s="90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</row>
    <row r="152" spans="1:56" ht="10.5" customHeight="1">
      <c r="A152" s="281" t="s">
        <v>261</v>
      </c>
      <c r="B152" s="281"/>
      <c r="C152" s="281"/>
      <c r="D152" s="281"/>
      <c r="E152" s="281"/>
      <c r="F152" s="282"/>
      <c r="G152" s="282"/>
      <c r="H152" s="282"/>
      <c r="I152" s="282"/>
      <c r="J152" s="282"/>
      <c r="K152" s="282"/>
      <c r="L152" s="282"/>
      <c r="M152" s="282"/>
      <c r="N152" s="86"/>
      <c r="O152" s="86"/>
      <c r="P152" s="282"/>
      <c r="Q152" s="282"/>
      <c r="R152" s="282"/>
      <c r="S152" s="282"/>
      <c r="T152" s="282"/>
      <c r="U152" s="282"/>
      <c r="V152" s="282"/>
      <c r="W152" s="282"/>
      <c r="X152" s="86"/>
      <c r="Y152" s="86"/>
      <c r="Z152" s="282" t="s">
        <v>185</v>
      </c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</row>
    <row r="153" spans="1:56" ht="10.5" customHeight="1">
      <c r="A153" s="86"/>
      <c r="B153" s="86"/>
      <c r="C153" s="86"/>
      <c r="D153" s="86"/>
      <c r="E153" s="86"/>
      <c r="F153" s="283" t="s">
        <v>155</v>
      </c>
      <c r="G153" s="283"/>
      <c r="H153" s="283"/>
      <c r="I153" s="283"/>
      <c r="J153" s="283"/>
      <c r="K153" s="283"/>
      <c r="L153" s="283"/>
      <c r="M153" s="283"/>
      <c r="N153" s="86"/>
      <c r="O153" s="86"/>
      <c r="P153" s="283" t="s">
        <v>115</v>
      </c>
      <c r="Q153" s="283"/>
      <c r="R153" s="283"/>
      <c r="S153" s="283"/>
      <c r="T153" s="283"/>
      <c r="U153" s="283"/>
      <c r="V153" s="283"/>
      <c r="W153" s="283"/>
      <c r="X153" s="86"/>
      <c r="Y153" s="86"/>
      <c r="Z153" s="283" t="s">
        <v>262</v>
      </c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</row>
    <row r="154" spans="1:66" ht="10.5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90"/>
      <c r="X154" s="90"/>
      <c r="Y154" s="90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</row>
    <row r="155" spans="1:66" ht="10.5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90"/>
      <c r="X155" s="90"/>
      <c r="Y155" s="90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</row>
    <row r="157" spans="1:66" ht="10.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7"/>
      <c r="X157" s="87"/>
      <c r="Y157" s="87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284" t="s">
        <v>276</v>
      </c>
      <c r="AW157" s="284"/>
      <c r="AX157" s="284"/>
      <c r="AY157" s="284"/>
      <c r="AZ157" s="284"/>
      <c r="BA157" s="284"/>
      <c r="BB157" s="284"/>
      <c r="BC157" s="284"/>
      <c r="BD157" s="284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</row>
    <row r="158" spans="1:56" ht="33.75" customHeight="1" thickBot="1">
      <c r="A158" s="285" t="s">
        <v>277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</row>
    <row r="159" spans="1:66" ht="10.5" customHeight="1">
      <c r="A159" s="137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41" t="s">
        <v>198</v>
      </c>
      <c r="X159" s="141"/>
      <c r="Y159" s="141"/>
      <c r="Z159" s="143" t="s">
        <v>265</v>
      </c>
      <c r="AA159" s="144"/>
      <c r="AB159" s="144"/>
      <c r="AC159" s="144"/>
      <c r="AD159" s="145"/>
      <c r="AE159" s="141" t="s">
        <v>286</v>
      </c>
      <c r="AF159" s="141"/>
      <c r="AG159" s="141"/>
      <c r="AH159" s="141"/>
      <c r="AI159" s="141"/>
      <c r="AJ159" s="141" t="s">
        <v>287</v>
      </c>
      <c r="AK159" s="141"/>
      <c r="AL159" s="141"/>
      <c r="AM159" s="141"/>
      <c r="AN159" s="141"/>
      <c r="AO159" s="141" t="s">
        <v>202</v>
      </c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52"/>
      <c r="BE159" s="141" t="s">
        <v>288</v>
      </c>
      <c r="BF159" s="141"/>
      <c r="BG159" s="141"/>
      <c r="BH159" s="141"/>
      <c r="BI159" s="141"/>
      <c r="BJ159" s="141" t="s">
        <v>289</v>
      </c>
      <c r="BK159" s="141"/>
      <c r="BL159" s="141"/>
      <c r="BM159" s="141"/>
      <c r="BN159" s="141"/>
    </row>
    <row r="160" spans="1:66" ht="7.5" customHeight="1">
      <c r="A160" s="139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2"/>
      <c r="X160" s="142"/>
      <c r="Y160" s="142"/>
      <c r="Z160" s="146"/>
      <c r="AA160" s="147"/>
      <c r="AB160" s="147"/>
      <c r="AC160" s="147"/>
      <c r="AD160" s="148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 t="s">
        <v>205</v>
      </c>
      <c r="AP160" s="142"/>
      <c r="AQ160" s="142"/>
      <c r="AR160" s="142"/>
      <c r="AS160" s="142" t="s">
        <v>206</v>
      </c>
      <c r="AT160" s="142"/>
      <c r="AU160" s="142"/>
      <c r="AV160" s="142"/>
      <c r="AW160" s="142" t="s">
        <v>207</v>
      </c>
      <c r="AX160" s="142"/>
      <c r="AY160" s="142"/>
      <c r="AZ160" s="142"/>
      <c r="BA160" s="142" t="s">
        <v>208</v>
      </c>
      <c r="BB160" s="142"/>
      <c r="BC160" s="142"/>
      <c r="BD160" s="153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2"/>
    </row>
    <row r="161" spans="1:66" ht="7.5" customHeight="1">
      <c r="A161" s="139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2"/>
      <c r="X161" s="142"/>
      <c r="Y161" s="142"/>
      <c r="Z161" s="146"/>
      <c r="AA161" s="147"/>
      <c r="AB161" s="147"/>
      <c r="AC161" s="147"/>
      <c r="AD161" s="148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53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</row>
    <row r="162" spans="1:66" ht="7.5" customHeight="1">
      <c r="A162" s="139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2"/>
      <c r="X162" s="142"/>
      <c r="Y162" s="142"/>
      <c r="Z162" s="146"/>
      <c r="AA162" s="147"/>
      <c r="AB162" s="147"/>
      <c r="AC162" s="147"/>
      <c r="AD162" s="148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53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</row>
    <row r="163" spans="1:66" ht="7.5" customHeight="1">
      <c r="A163" s="13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2"/>
      <c r="X163" s="142"/>
      <c r="Y163" s="142"/>
      <c r="Z163" s="149"/>
      <c r="AA163" s="150"/>
      <c r="AB163" s="150"/>
      <c r="AC163" s="150"/>
      <c r="AD163" s="151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53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</row>
    <row r="164" spans="1:66" ht="10.5" customHeight="1" thickBot="1">
      <c r="A164" s="287">
        <v>1</v>
      </c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>
        <v>2</v>
      </c>
      <c r="X164" s="286"/>
      <c r="Y164" s="286"/>
      <c r="Z164" s="288">
        <v>3</v>
      </c>
      <c r="AA164" s="289"/>
      <c r="AB164" s="289"/>
      <c r="AC164" s="289"/>
      <c r="AD164" s="290"/>
      <c r="AE164" s="286">
        <v>4</v>
      </c>
      <c r="AF164" s="286"/>
      <c r="AG164" s="286"/>
      <c r="AH164" s="286"/>
      <c r="AI164" s="286"/>
      <c r="AJ164" s="286">
        <v>5</v>
      </c>
      <c r="AK164" s="286"/>
      <c r="AL164" s="286"/>
      <c r="AM164" s="286"/>
      <c r="AN164" s="286"/>
      <c r="AO164" s="286">
        <v>6</v>
      </c>
      <c r="AP164" s="286"/>
      <c r="AQ164" s="286"/>
      <c r="AR164" s="286"/>
      <c r="AS164" s="286">
        <v>7</v>
      </c>
      <c r="AT164" s="286"/>
      <c r="AU164" s="286"/>
      <c r="AV164" s="286"/>
      <c r="AW164" s="286">
        <v>8</v>
      </c>
      <c r="AX164" s="286"/>
      <c r="AY164" s="286"/>
      <c r="AZ164" s="286"/>
      <c r="BA164" s="286">
        <v>9</v>
      </c>
      <c r="BB164" s="286"/>
      <c r="BC164" s="286"/>
      <c r="BD164" s="291"/>
      <c r="BE164" s="286">
        <v>5</v>
      </c>
      <c r="BF164" s="286"/>
      <c r="BG164" s="286"/>
      <c r="BH164" s="286"/>
      <c r="BI164" s="286"/>
      <c r="BJ164" s="286">
        <v>5</v>
      </c>
      <c r="BK164" s="286"/>
      <c r="BL164" s="286"/>
      <c r="BM164" s="286"/>
      <c r="BN164" s="286"/>
    </row>
    <row r="165" spans="1:66" s="85" customFormat="1" ht="12.75" customHeight="1">
      <c r="A165" s="154" t="s">
        <v>278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273" t="s">
        <v>268</v>
      </c>
      <c r="X165" s="273"/>
      <c r="Y165" s="273"/>
      <c r="Z165" s="199">
        <f>Z167+Z168</f>
        <v>89.2</v>
      </c>
      <c r="AA165" s="199"/>
      <c r="AB165" s="199"/>
      <c r="AC165" s="199"/>
      <c r="AD165" s="199"/>
      <c r="AE165" s="166">
        <v>5050</v>
      </c>
      <c r="AF165" s="166"/>
      <c r="AG165" s="166"/>
      <c r="AH165" s="166"/>
      <c r="AI165" s="166"/>
      <c r="AJ165" s="166" t="s">
        <v>290</v>
      </c>
      <c r="AK165" s="166"/>
      <c r="AL165" s="166"/>
      <c r="AM165" s="166"/>
      <c r="AN165" s="166"/>
      <c r="AO165" s="296">
        <v>3200</v>
      </c>
      <c r="AP165" s="297"/>
      <c r="AQ165" s="297"/>
      <c r="AR165" s="298"/>
      <c r="AS165" s="199">
        <v>1850</v>
      </c>
      <c r="AT165" s="199"/>
      <c r="AU165" s="199"/>
      <c r="AV165" s="199"/>
      <c r="AW165" s="199"/>
      <c r="AX165" s="199"/>
      <c r="AY165" s="199"/>
      <c r="AZ165" s="199"/>
      <c r="BA165" s="199">
        <f>AW165</f>
        <v>0</v>
      </c>
      <c r="BB165" s="199"/>
      <c r="BC165" s="199"/>
      <c r="BD165" s="199"/>
      <c r="BE165" s="199" t="s">
        <v>290</v>
      </c>
      <c r="BF165" s="199"/>
      <c r="BG165" s="199"/>
      <c r="BH165" s="199"/>
      <c r="BI165" s="199"/>
      <c r="BJ165" s="199" t="s">
        <v>290</v>
      </c>
      <c r="BK165" s="199"/>
      <c r="BL165" s="199"/>
      <c r="BM165" s="199"/>
      <c r="BN165" s="199"/>
    </row>
    <row r="166" spans="1:66" ht="12" customHeight="1">
      <c r="A166" s="163" t="s">
        <v>279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5" t="s">
        <v>15</v>
      </c>
      <c r="X166" s="165"/>
      <c r="Y166" s="165"/>
      <c r="Z166" s="180"/>
      <c r="AA166" s="180"/>
      <c r="AB166" s="180"/>
      <c r="AC166" s="180"/>
      <c r="AD166" s="180"/>
      <c r="AE166" s="166"/>
      <c r="AF166" s="166"/>
      <c r="AG166" s="166"/>
      <c r="AH166" s="166"/>
      <c r="AI166" s="166"/>
      <c r="AJ166" s="166"/>
      <c r="AK166" s="166"/>
      <c r="AL166" s="166"/>
      <c r="AM166" s="166"/>
      <c r="AN166" s="166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1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</row>
    <row r="167" spans="1:66" ht="12.75" customHeight="1">
      <c r="A167" s="163" t="s">
        <v>280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5" t="s">
        <v>16</v>
      </c>
      <c r="X167" s="165"/>
      <c r="Y167" s="165"/>
      <c r="Z167" s="180">
        <v>89.2</v>
      </c>
      <c r="AA167" s="180"/>
      <c r="AB167" s="180"/>
      <c r="AC167" s="180"/>
      <c r="AD167" s="180"/>
      <c r="AE167" s="169">
        <f>AE165</f>
        <v>5050</v>
      </c>
      <c r="AF167" s="169"/>
      <c r="AG167" s="169"/>
      <c r="AH167" s="169"/>
      <c r="AI167" s="169"/>
      <c r="AJ167" s="169" t="s">
        <v>290</v>
      </c>
      <c r="AK167" s="169"/>
      <c r="AL167" s="169"/>
      <c r="AM167" s="169"/>
      <c r="AN167" s="169"/>
      <c r="AO167" s="167">
        <f>AO165</f>
        <v>3200</v>
      </c>
      <c r="AP167" s="167"/>
      <c r="AQ167" s="167"/>
      <c r="AR167" s="167"/>
      <c r="AS167" s="167">
        <f>AS165</f>
        <v>1850</v>
      </c>
      <c r="AT167" s="167"/>
      <c r="AU167" s="167"/>
      <c r="AV167" s="167"/>
      <c r="AW167" s="167">
        <f>AW165</f>
        <v>0</v>
      </c>
      <c r="AX167" s="167"/>
      <c r="AY167" s="167"/>
      <c r="AZ167" s="167"/>
      <c r="BA167" s="167">
        <f>BA165</f>
        <v>0</v>
      </c>
      <c r="BB167" s="167"/>
      <c r="BC167" s="167"/>
      <c r="BD167" s="167"/>
      <c r="BE167" s="169" t="str">
        <f>BE165</f>
        <v>-</v>
      </c>
      <c r="BF167" s="169"/>
      <c r="BG167" s="169"/>
      <c r="BH167" s="169"/>
      <c r="BI167" s="169"/>
      <c r="BJ167" s="169" t="str">
        <f>BJ165</f>
        <v>-</v>
      </c>
      <c r="BK167" s="169"/>
      <c r="BL167" s="169"/>
      <c r="BM167" s="169"/>
      <c r="BN167" s="169"/>
    </row>
    <row r="168" spans="1:66" ht="10.5" customHeight="1">
      <c r="A168" s="163" t="s">
        <v>281</v>
      </c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5" t="s">
        <v>17</v>
      </c>
      <c r="X168" s="165"/>
      <c r="Y168" s="165"/>
      <c r="Z168" s="180"/>
      <c r="AA168" s="180"/>
      <c r="AB168" s="180"/>
      <c r="AC168" s="180"/>
      <c r="AD168" s="180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1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</row>
    <row r="169" spans="1:66" ht="14.25" customHeight="1">
      <c r="A169" s="163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5"/>
      <c r="X169" s="165"/>
      <c r="Y169" s="165"/>
      <c r="Z169" s="180"/>
      <c r="AA169" s="180"/>
      <c r="AB169" s="180"/>
      <c r="AC169" s="180"/>
      <c r="AD169" s="180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1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</row>
    <row r="170" spans="1:66" ht="12.75" customHeight="1">
      <c r="A170" s="163" t="s">
        <v>282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5" t="s">
        <v>29</v>
      </c>
      <c r="X170" s="165"/>
      <c r="Y170" s="165"/>
      <c r="Z170" s="173"/>
      <c r="AA170" s="174"/>
      <c r="AB170" s="174"/>
      <c r="AC170" s="174"/>
      <c r="AD170" s="175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1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</row>
    <row r="171" spans="1:66" ht="10.5" customHeight="1">
      <c r="A171" s="163" t="s">
        <v>283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5" t="s">
        <v>30</v>
      </c>
      <c r="X171" s="165"/>
      <c r="Y171" s="165"/>
      <c r="Z171" s="214"/>
      <c r="AA171" s="215"/>
      <c r="AB171" s="215"/>
      <c r="AC171" s="215"/>
      <c r="AD171" s="21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1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</row>
    <row r="172" spans="1:66" ht="12" customHeight="1">
      <c r="A172" s="163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5"/>
      <c r="X172" s="165"/>
      <c r="Y172" s="165"/>
      <c r="Z172" s="217"/>
      <c r="AA172" s="218"/>
      <c r="AB172" s="218"/>
      <c r="AC172" s="218"/>
      <c r="AD172" s="219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1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</row>
    <row r="173" spans="1:66" ht="12" customHeight="1" thickBot="1">
      <c r="A173" s="299" t="s">
        <v>284</v>
      </c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1"/>
      <c r="W173" s="302" t="s">
        <v>31</v>
      </c>
      <c r="X173" s="303"/>
      <c r="Y173" s="304"/>
      <c r="Z173" s="305"/>
      <c r="AA173" s="306"/>
      <c r="AB173" s="306"/>
      <c r="AC173" s="306"/>
      <c r="AD173" s="307"/>
      <c r="AE173" s="308"/>
      <c r="AF173" s="309"/>
      <c r="AG173" s="309"/>
      <c r="AH173" s="309"/>
      <c r="AI173" s="310"/>
      <c r="AJ173" s="308"/>
      <c r="AK173" s="309"/>
      <c r="AL173" s="309"/>
      <c r="AM173" s="309"/>
      <c r="AN173" s="310"/>
      <c r="AO173" s="305"/>
      <c r="AP173" s="306"/>
      <c r="AQ173" s="306"/>
      <c r="AR173" s="307"/>
      <c r="AS173" s="305"/>
      <c r="AT173" s="306"/>
      <c r="AU173" s="306"/>
      <c r="AV173" s="307"/>
      <c r="AW173" s="305"/>
      <c r="AX173" s="306"/>
      <c r="AY173" s="306"/>
      <c r="AZ173" s="307"/>
      <c r="BA173" s="305"/>
      <c r="BB173" s="306"/>
      <c r="BC173" s="306"/>
      <c r="BD173" s="311"/>
      <c r="BE173" s="308"/>
      <c r="BF173" s="309"/>
      <c r="BG173" s="309"/>
      <c r="BH173" s="309"/>
      <c r="BI173" s="310"/>
      <c r="BJ173" s="308"/>
      <c r="BK173" s="309"/>
      <c r="BL173" s="309"/>
      <c r="BM173" s="309"/>
      <c r="BN173" s="310"/>
    </row>
    <row r="174" spans="1:66" s="92" customFormat="1" ht="10.5" customHeight="1" thickBot="1">
      <c r="A174" s="299" t="s">
        <v>285</v>
      </c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1"/>
      <c r="W174" s="302" t="s">
        <v>32</v>
      </c>
      <c r="X174" s="303"/>
      <c r="Y174" s="304"/>
      <c r="Z174" s="312"/>
      <c r="AA174" s="313"/>
      <c r="AB174" s="313"/>
      <c r="AC174" s="313"/>
      <c r="AD174" s="314"/>
      <c r="AE174" s="308"/>
      <c r="AF174" s="309"/>
      <c r="AG174" s="309"/>
      <c r="AH174" s="309"/>
      <c r="AI174" s="310"/>
      <c r="AJ174" s="308"/>
      <c r="AK174" s="309"/>
      <c r="AL174" s="309"/>
      <c r="AM174" s="309"/>
      <c r="AN174" s="310"/>
      <c r="AO174" s="305"/>
      <c r="AP174" s="306"/>
      <c r="AQ174" s="306"/>
      <c r="AR174" s="307"/>
      <c r="AS174" s="305"/>
      <c r="AT174" s="306"/>
      <c r="AU174" s="306"/>
      <c r="AV174" s="307"/>
      <c r="AW174" s="305"/>
      <c r="AX174" s="306"/>
      <c r="AY174" s="306"/>
      <c r="AZ174" s="307"/>
      <c r="BA174" s="305"/>
      <c r="BB174" s="306"/>
      <c r="BC174" s="306"/>
      <c r="BD174" s="311"/>
      <c r="BE174" s="308"/>
      <c r="BF174" s="309"/>
      <c r="BG174" s="309"/>
      <c r="BH174" s="309"/>
      <c r="BI174" s="310"/>
      <c r="BJ174" s="308"/>
      <c r="BK174" s="309"/>
      <c r="BL174" s="309"/>
      <c r="BM174" s="309"/>
      <c r="BN174" s="310"/>
    </row>
    <row r="175" spans="1:66" ht="10.5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90"/>
      <c r="X175" s="90"/>
      <c r="Y175" s="90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</row>
    <row r="176" spans="1:66" ht="10.5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90"/>
      <c r="X176" s="90"/>
      <c r="Y176" s="90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</row>
    <row r="177" spans="1:56" ht="10.5" customHeight="1">
      <c r="A177" s="281" t="s">
        <v>261</v>
      </c>
      <c r="B177" s="281"/>
      <c r="C177" s="281"/>
      <c r="D177" s="281"/>
      <c r="E177" s="281"/>
      <c r="F177" s="282"/>
      <c r="G177" s="282"/>
      <c r="H177" s="282"/>
      <c r="I177" s="282"/>
      <c r="J177" s="282"/>
      <c r="K177" s="282"/>
      <c r="L177" s="282"/>
      <c r="M177" s="282"/>
      <c r="N177" s="86"/>
      <c r="O177" s="86"/>
      <c r="P177" s="282"/>
      <c r="Q177" s="282"/>
      <c r="R177" s="282"/>
      <c r="S177" s="282"/>
      <c r="T177" s="282"/>
      <c r="U177" s="282"/>
      <c r="V177" s="282"/>
      <c r="W177" s="282"/>
      <c r="X177" s="86"/>
      <c r="Y177" s="86"/>
      <c r="Z177" s="282" t="s">
        <v>185</v>
      </c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2"/>
      <c r="AO177" s="282"/>
      <c r="AP177" s="282"/>
      <c r="AQ177" s="282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</row>
    <row r="178" spans="1:56" ht="10.5" customHeight="1">
      <c r="A178" s="86"/>
      <c r="B178" s="86"/>
      <c r="C178" s="86"/>
      <c r="D178" s="86"/>
      <c r="E178" s="86"/>
      <c r="F178" s="283" t="s">
        <v>155</v>
      </c>
      <c r="G178" s="283"/>
      <c r="H178" s="283"/>
      <c r="I178" s="283"/>
      <c r="J178" s="283"/>
      <c r="K178" s="283"/>
      <c r="L178" s="283"/>
      <c r="M178" s="283"/>
      <c r="N178" s="86"/>
      <c r="O178" s="86"/>
      <c r="P178" s="283" t="s">
        <v>115</v>
      </c>
      <c r="Q178" s="283"/>
      <c r="R178" s="283"/>
      <c r="S178" s="283"/>
      <c r="T178" s="283"/>
      <c r="U178" s="283"/>
      <c r="V178" s="283"/>
      <c r="W178" s="283"/>
      <c r="X178" s="86"/>
      <c r="Y178" s="86"/>
      <c r="Z178" s="283" t="s">
        <v>262</v>
      </c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</row>
    <row r="179" spans="1:66" ht="6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90"/>
      <c r="X179" s="90"/>
      <c r="Y179" s="90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</row>
  </sheetData>
  <sheetProtection/>
  <mergeCells count="1045">
    <mergeCell ref="F178:M178"/>
    <mergeCell ref="P178:W178"/>
    <mergeCell ref="Z178:AQ178"/>
    <mergeCell ref="AS174:AV174"/>
    <mergeCell ref="AW174:AZ174"/>
    <mergeCell ref="BA174:BD174"/>
    <mergeCell ref="AJ174:AN174"/>
    <mergeCell ref="AO174:AR174"/>
    <mergeCell ref="BE174:BI174"/>
    <mergeCell ref="BJ174:BN174"/>
    <mergeCell ref="A177:E177"/>
    <mergeCell ref="F177:M177"/>
    <mergeCell ref="P177:W177"/>
    <mergeCell ref="Z177:AQ177"/>
    <mergeCell ref="A174:V174"/>
    <mergeCell ref="W174:Y174"/>
    <mergeCell ref="Z174:AD174"/>
    <mergeCell ref="AE174:AI174"/>
    <mergeCell ref="AO173:AR173"/>
    <mergeCell ref="AS173:AV173"/>
    <mergeCell ref="AW173:AZ173"/>
    <mergeCell ref="BA173:BD173"/>
    <mergeCell ref="BE173:BI173"/>
    <mergeCell ref="BJ173:BN173"/>
    <mergeCell ref="AS171:AV172"/>
    <mergeCell ref="AW171:AZ172"/>
    <mergeCell ref="BA171:BD172"/>
    <mergeCell ref="BE171:BI172"/>
    <mergeCell ref="BJ171:BN172"/>
    <mergeCell ref="A173:V173"/>
    <mergeCell ref="W173:Y173"/>
    <mergeCell ref="Z173:AD173"/>
    <mergeCell ref="AE173:AI173"/>
    <mergeCell ref="AJ173:AN173"/>
    <mergeCell ref="A171:V172"/>
    <mergeCell ref="W171:Y172"/>
    <mergeCell ref="Z171:AD172"/>
    <mergeCell ref="AE171:AI172"/>
    <mergeCell ref="AJ171:AN172"/>
    <mergeCell ref="AO171:AR172"/>
    <mergeCell ref="AO170:AR170"/>
    <mergeCell ref="AS170:AV170"/>
    <mergeCell ref="AW170:AZ170"/>
    <mergeCell ref="BA170:BD170"/>
    <mergeCell ref="BE170:BI170"/>
    <mergeCell ref="BJ170:BN170"/>
    <mergeCell ref="AS168:AV169"/>
    <mergeCell ref="AW168:AZ169"/>
    <mergeCell ref="BA168:BD169"/>
    <mergeCell ref="BE168:BI169"/>
    <mergeCell ref="BJ168:BN169"/>
    <mergeCell ref="A170:V170"/>
    <mergeCell ref="W170:Y170"/>
    <mergeCell ref="Z170:AD170"/>
    <mergeCell ref="AE170:AI170"/>
    <mergeCell ref="AJ170:AN170"/>
    <mergeCell ref="A168:V169"/>
    <mergeCell ref="W168:Y169"/>
    <mergeCell ref="Z168:AD169"/>
    <mergeCell ref="AE168:AI169"/>
    <mergeCell ref="AJ168:AN169"/>
    <mergeCell ref="AO168:AR169"/>
    <mergeCell ref="AO167:AR167"/>
    <mergeCell ref="AS167:AV167"/>
    <mergeCell ref="AW167:AZ167"/>
    <mergeCell ref="BA167:BD167"/>
    <mergeCell ref="BE167:BI167"/>
    <mergeCell ref="BJ167:BN167"/>
    <mergeCell ref="AS166:AV166"/>
    <mergeCell ref="AW166:AZ166"/>
    <mergeCell ref="BA166:BD166"/>
    <mergeCell ref="BE166:BI166"/>
    <mergeCell ref="BJ166:BN166"/>
    <mergeCell ref="A167:V167"/>
    <mergeCell ref="W167:Y167"/>
    <mergeCell ref="Z167:AD167"/>
    <mergeCell ref="AE167:AI167"/>
    <mergeCell ref="AJ167:AN167"/>
    <mergeCell ref="A166:V166"/>
    <mergeCell ref="W166:Y166"/>
    <mergeCell ref="Z166:AD166"/>
    <mergeCell ref="AE166:AI166"/>
    <mergeCell ref="AJ166:AN166"/>
    <mergeCell ref="AO166:AR166"/>
    <mergeCell ref="AO165:AR165"/>
    <mergeCell ref="AS165:AV165"/>
    <mergeCell ref="AW165:AZ165"/>
    <mergeCell ref="BA165:BD165"/>
    <mergeCell ref="BE165:BI165"/>
    <mergeCell ref="BJ165:BN165"/>
    <mergeCell ref="AS164:AV164"/>
    <mergeCell ref="AW164:AZ164"/>
    <mergeCell ref="BA164:BD164"/>
    <mergeCell ref="BE164:BI164"/>
    <mergeCell ref="BJ164:BN164"/>
    <mergeCell ref="A165:V165"/>
    <mergeCell ref="W165:Y165"/>
    <mergeCell ref="Z165:AD165"/>
    <mergeCell ref="AE165:AI165"/>
    <mergeCell ref="AJ165:AN165"/>
    <mergeCell ref="A164:V164"/>
    <mergeCell ref="W164:Y164"/>
    <mergeCell ref="Z164:AD164"/>
    <mergeCell ref="AE164:AI164"/>
    <mergeCell ref="AJ164:AN164"/>
    <mergeCell ref="AO164:AR164"/>
    <mergeCell ref="AO159:BD159"/>
    <mergeCell ref="BE159:BI163"/>
    <mergeCell ref="BJ159:BN163"/>
    <mergeCell ref="AO160:AR163"/>
    <mergeCell ref="AS160:AV163"/>
    <mergeCell ref="AW160:AZ163"/>
    <mergeCell ref="BA160:BD163"/>
    <mergeCell ref="F153:M153"/>
    <mergeCell ref="P153:W153"/>
    <mergeCell ref="Z153:AQ153"/>
    <mergeCell ref="AV157:BD157"/>
    <mergeCell ref="A158:BD158"/>
    <mergeCell ref="A159:V163"/>
    <mergeCell ref="W159:Y163"/>
    <mergeCell ref="Z159:AD163"/>
    <mergeCell ref="AE159:AI163"/>
    <mergeCell ref="AJ159:AN163"/>
    <mergeCell ref="AS149:AV149"/>
    <mergeCell ref="AW149:AZ149"/>
    <mergeCell ref="BA149:BD149"/>
    <mergeCell ref="BE149:BI149"/>
    <mergeCell ref="BJ149:BN149"/>
    <mergeCell ref="A152:E152"/>
    <mergeCell ref="F152:M152"/>
    <mergeCell ref="P152:W152"/>
    <mergeCell ref="Z152:AQ152"/>
    <mergeCell ref="A149:V149"/>
    <mergeCell ref="W149:Y149"/>
    <mergeCell ref="Z149:AD149"/>
    <mergeCell ref="AE149:AI149"/>
    <mergeCell ref="AJ149:AN149"/>
    <mergeCell ref="AO149:AR149"/>
    <mergeCell ref="AO148:AR148"/>
    <mergeCell ref="AS148:AV148"/>
    <mergeCell ref="AW148:AZ148"/>
    <mergeCell ref="BA148:BD148"/>
    <mergeCell ref="BE148:BI148"/>
    <mergeCell ref="BJ148:BN148"/>
    <mergeCell ref="AS147:AV147"/>
    <mergeCell ref="AW147:AZ147"/>
    <mergeCell ref="BA147:BD147"/>
    <mergeCell ref="BE147:BI147"/>
    <mergeCell ref="BJ147:BN147"/>
    <mergeCell ref="A148:V148"/>
    <mergeCell ref="W148:Y148"/>
    <mergeCell ref="Z148:AD148"/>
    <mergeCell ref="AE148:AI148"/>
    <mergeCell ref="AJ148:AN148"/>
    <mergeCell ref="A147:V147"/>
    <mergeCell ref="W147:Y147"/>
    <mergeCell ref="Z147:AD147"/>
    <mergeCell ref="AE147:AI147"/>
    <mergeCell ref="AJ147:AN147"/>
    <mergeCell ref="AO147:AR147"/>
    <mergeCell ref="AO146:AR146"/>
    <mergeCell ref="AS146:AV146"/>
    <mergeCell ref="AW146:AZ146"/>
    <mergeCell ref="BA146:BD146"/>
    <mergeCell ref="BE146:BI146"/>
    <mergeCell ref="BJ146:BN146"/>
    <mergeCell ref="AS145:AV145"/>
    <mergeCell ref="AW145:AZ145"/>
    <mergeCell ref="BA145:BD145"/>
    <mergeCell ref="BE145:BI145"/>
    <mergeCell ref="BJ145:BN145"/>
    <mergeCell ref="A146:V146"/>
    <mergeCell ref="W146:Y146"/>
    <mergeCell ref="Z146:AD146"/>
    <mergeCell ref="AE146:AI146"/>
    <mergeCell ref="AJ146:AN146"/>
    <mergeCell ref="A145:V145"/>
    <mergeCell ref="W145:Y145"/>
    <mergeCell ref="Z145:AD145"/>
    <mergeCell ref="AE145:AI145"/>
    <mergeCell ref="AJ145:AN145"/>
    <mergeCell ref="AO145:AR145"/>
    <mergeCell ref="AO144:AR144"/>
    <mergeCell ref="AS144:AV144"/>
    <mergeCell ref="AW144:AZ144"/>
    <mergeCell ref="BA144:BD144"/>
    <mergeCell ref="BE144:BI144"/>
    <mergeCell ref="BJ144:BN144"/>
    <mergeCell ref="AS143:AV143"/>
    <mergeCell ref="AW143:AZ143"/>
    <mergeCell ref="BA143:BD143"/>
    <mergeCell ref="BE143:BI143"/>
    <mergeCell ref="BJ143:BN143"/>
    <mergeCell ref="A144:V144"/>
    <mergeCell ref="W144:Y144"/>
    <mergeCell ref="Z144:AD144"/>
    <mergeCell ref="AE144:AI144"/>
    <mergeCell ref="AJ144:AN144"/>
    <mergeCell ref="A143:V143"/>
    <mergeCell ref="W143:Y143"/>
    <mergeCell ref="Z143:AD143"/>
    <mergeCell ref="AE143:AI143"/>
    <mergeCell ref="AJ143:AN143"/>
    <mergeCell ref="AO143:AR143"/>
    <mergeCell ref="AO142:AR142"/>
    <mergeCell ref="AS142:AV142"/>
    <mergeCell ref="AW142:AZ142"/>
    <mergeCell ref="BA142:BD142"/>
    <mergeCell ref="BE142:BI142"/>
    <mergeCell ref="BJ142:BN142"/>
    <mergeCell ref="AS141:AV141"/>
    <mergeCell ref="AW141:AZ141"/>
    <mergeCell ref="BA141:BD141"/>
    <mergeCell ref="BE141:BI141"/>
    <mergeCell ref="BJ141:BN141"/>
    <mergeCell ref="A142:V142"/>
    <mergeCell ref="W142:Y142"/>
    <mergeCell ref="Z142:AD142"/>
    <mergeCell ref="AE142:AI142"/>
    <mergeCell ref="AJ142:AN142"/>
    <mergeCell ref="A141:V141"/>
    <mergeCell ref="W141:Y141"/>
    <mergeCell ref="Z141:AD141"/>
    <mergeCell ref="AE141:AI141"/>
    <mergeCell ref="AJ141:AN141"/>
    <mergeCell ref="AO141:AR141"/>
    <mergeCell ref="BE136:BI140"/>
    <mergeCell ref="BJ136:BN140"/>
    <mergeCell ref="AO137:AR140"/>
    <mergeCell ref="AS137:AV140"/>
    <mergeCell ref="AW137:AZ140"/>
    <mergeCell ref="BA137:BD140"/>
    <mergeCell ref="AV134:BD134"/>
    <mergeCell ref="A135:BD135"/>
    <mergeCell ref="A136:V140"/>
    <mergeCell ref="W136:Y140"/>
    <mergeCell ref="Z136:AD140"/>
    <mergeCell ref="AE136:AI140"/>
    <mergeCell ref="AJ136:AN140"/>
    <mergeCell ref="AO136:BD136"/>
    <mergeCell ref="A132:E132"/>
    <mergeCell ref="F132:M132"/>
    <mergeCell ref="P132:W132"/>
    <mergeCell ref="Z132:AQ132"/>
    <mergeCell ref="F133:M133"/>
    <mergeCell ref="P133:W133"/>
    <mergeCell ref="Z133:AQ133"/>
    <mergeCell ref="AO129:AR129"/>
    <mergeCell ref="AS129:AV129"/>
    <mergeCell ref="AW129:AZ129"/>
    <mergeCell ref="BA129:BD129"/>
    <mergeCell ref="BE129:BI129"/>
    <mergeCell ref="BJ129:BN129"/>
    <mergeCell ref="AS128:AV128"/>
    <mergeCell ref="AW128:AZ128"/>
    <mergeCell ref="BA128:BD128"/>
    <mergeCell ref="BE128:BI128"/>
    <mergeCell ref="BJ128:BN128"/>
    <mergeCell ref="A129:V129"/>
    <mergeCell ref="W129:Y129"/>
    <mergeCell ref="Z129:AD129"/>
    <mergeCell ref="AE129:AI129"/>
    <mergeCell ref="AJ129:AN129"/>
    <mergeCell ref="A128:V128"/>
    <mergeCell ref="W128:Y128"/>
    <mergeCell ref="Z128:AD128"/>
    <mergeCell ref="AE128:AI128"/>
    <mergeCell ref="AJ128:AN128"/>
    <mergeCell ref="AO128:AR128"/>
    <mergeCell ref="AO127:AR127"/>
    <mergeCell ref="AS127:AV127"/>
    <mergeCell ref="AW127:AZ127"/>
    <mergeCell ref="BA127:BD127"/>
    <mergeCell ref="BE127:BI127"/>
    <mergeCell ref="BJ127:BN127"/>
    <mergeCell ref="AS126:AV126"/>
    <mergeCell ref="AW126:AZ126"/>
    <mergeCell ref="BA126:BD126"/>
    <mergeCell ref="BE126:BI126"/>
    <mergeCell ref="BJ126:BN126"/>
    <mergeCell ref="A127:V127"/>
    <mergeCell ref="W127:Y127"/>
    <mergeCell ref="Z127:AD127"/>
    <mergeCell ref="AE127:AI127"/>
    <mergeCell ref="AJ127:AN127"/>
    <mergeCell ref="A126:V126"/>
    <mergeCell ref="W126:Y126"/>
    <mergeCell ref="Z126:AD126"/>
    <mergeCell ref="AE126:AI126"/>
    <mergeCell ref="AJ126:AN126"/>
    <mergeCell ref="AO126:AR126"/>
    <mergeCell ref="AO125:AR125"/>
    <mergeCell ref="AS125:AV125"/>
    <mergeCell ref="AW125:AZ125"/>
    <mergeCell ref="BA125:BD125"/>
    <mergeCell ref="BE125:BI125"/>
    <mergeCell ref="BJ125:BN125"/>
    <mergeCell ref="AS123:AV124"/>
    <mergeCell ref="AW123:AZ124"/>
    <mergeCell ref="BA123:BD124"/>
    <mergeCell ref="BE123:BI124"/>
    <mergeCell ref="BJ123:BN124"/>
    <mergeCell ref="A125:V125"/>
    <mergeCell ref="W125:Y125"/>
    <mergeCell ref="Z125:AD125"/>
    <mergeCell ref="AE125:AI125"/>
    <mergeCell ref="AJ125:AN125"/>
    <mergeCell ref="A123:V124"/>
    <mergeCell ref="W123:Y124"/>
    <mergeCell ref="Z123:AD124"/>
    <mergeCell ref="AE123:AI124"/>
    <mergeCell ref="AJ123:AN124"/>
    <mergeCell ref="AO123:AR124"/>
    <mergeCell ref="AO122:AR122"/>
    <mergeCell ref="AS122:AV122"/>
    <mergeCell ref="AW122:AZ122"/>
    <mergeCell ref="BA122:BD122"/>
    <mergeCell ref="BE122:BI122"/>
    <mergeCell ref="BJ122:BN122"/>
    <mergeCell ref="AS121:AV121"/>
    <mergeCell ref="AW121:AZ121"/>
    <mergeCell ref="BA121:BD121"/>
    <mergeCell ref="BE121:BI121"/>
    <mergeCell ref="BJ121:BN121"/>
    <mergeCell ref="A122:V122"/>
    <mergeCell ref="W122:Y122"/>
    <mergeCell ref="Z122:AD122"/>
    <mergeCell ref="AE122:AI122"/>
    <mergeCell ref="AJ122:AN122"/>
    <mergeCell ref="A121:V121"/>
    <mergeCell ref="W121:Y121"/>
    <mergeCell ref="Z121:AD121"/>
    <mergeCell ref="AE121:AI121"/>
    <mergeCell ref="AJ121:AN121"/>
    <mergeCell ref="AO121:AR121"/>
    <mergeCell ref="AO118:AR120"/>
    <mergeCell ref="AS118:AV120"/>
    <mergeCell ref="AW118:AZ120"/>
    <mergeCell ref="BA118:BD120"/>
    <mergeCell ref="BE118:BI120"/>
    <mergeCell ref="BJ118:BN120"/>
    <mergeCell ref="AS116:AV117"/>
    <mergeCell ref="AW116:AZ117"/>
    <mergeCell ref="BA116:BD117"/>
    <mergeCell ref="BE116:BI117"/>
    <mergeCell ref="BJ116:BN117"/>
    <mergeCell ref="A118:V120"/>
    <mergeCell ref="W118:Y120"/>
    <mergeCell ref="Z118:AD120"/>
    <mergeCell ref="AE118:AI120"/>
    <mergeCell ref="AJ118:AN120"/>
    <mergeCell ref="A116:V117"/>
    <mergeCell ref="W116:Y117"/>
    <mergeCell ref="Z116:AD117"/>
    <mergeCell ref="AE116:AI117"/>
    <mergeCell ref="AJ116:AN117"/>
    <mergeCell ref="AO116:AR117"/>
    <mergeCell ref="AO115:AR115"/>
    <mergeCell ref="AS115:AV115"/>
    <mergeCell ref="AW115:AZ115"/>
    <mergeCell ref="BA115:BD115"/>
    <mergeCell ref="BE115:BI115"/>
    <mergeCell ref="BJ115:BN115"/>
    <mergeCell ref="AS114:AV114"/>
    <mergeCell ref="AW114:AZ114"/>
    <mergeCell ref="BA114:BD114"/>
    <mergeCell ref="BE114:BI114"/>
    <mergeCell ref="BJ114:BN114"/>
    <mergeCell ref="A115:V115"/>
    <mergeCell ref="W115:Y115"/>
    <mergeCell ref="Z115:AD115"/>
    <mergeCell ref="AE115:AI115"/>
    <mergeCell ref="AJ115:AN115"/>
    <mergeCell ref="A114:V114"/>
    <mergeCell ref="W114:Y114"/>
    <mergeCell ref="Z114:AD114"/>
    <mergeCell ref="AE114:AI114"/>
    <mergeCell ref="AJ114:AN114"/>
    <mergeCell ref="AO114:AR114"/>
    <mergeCell ref="AO113:AR113"/>
    <mergeCell ref="AS113:AV113"/>
    <mergeCell ref="AW113:AZ113"/>
    <mergeCell ref="BA113:BD113"/>
    <mergeCell ref="BE113:BI113"/>
    <mergeCell ref="BJ113:BN113"/>
    <mergeCell ref="AS112:AV112"/>
    <mergeCell ref="AW112:AZ112"/>
    <mergeCell ref="BA112:BD112"/>
    <mergeCell ref="BE112:BI112"/>
    <mergeCell ref="BJ112:BN112"/>
    <mergeCell ref="A113:V113"/>
    <mergeCell ref="W113:Y113"/>
    <mergeCell ref="Z113:AD113"/>
    <mergeCell ref="AE113:AI113"/>
    <mergeCell ref="AJ113:AN113"/>
    <mergeCell ref="A112:V112"/>
    <mergeCell ref="W112:Y112"/>
    <mergeCell ref="Z112:AD112"/>
    <mergeCell ref="AE112:AI112"/>
    <mergeCell ref="AJ112:AN112"/>
    <mergeCell ref="AO112:AR112"/>
    <mergeCell ref="AO110:AR111"/>
    <mergeCell ref="AS110:AV111"/>
    <mergeCell ref="AW110:AZ111"/>
    <mergeCell ref="BA110:BD111"/>
    <mergeCell ref="BE110:BI111"/>
    <mergeCell ref="BJ110:BN111"/>
    <mergeCell ref="AS108:AV109"/>
    <mergeCell ref="AW108:AZ109"/>
    <mergeCell ref="BA108:BD109"/>
    <mergeCell ref="BE108:BI109"/>
    <mergeCell ref="BJ108:BN109"/>
    <mergeCell ref="A110:V111"/>
    <mergeCell ref="W110:Y111"/>
    <mergeCell ref="Z110:AD111"/>
    <mergeCell ref="AE110:AI111"/>
    <mergeCell ref="AJ110:AN111"/>
    <mergeCell ref="AW107:AZ107"/>
    <mergeCell ref="BA107:BD107"/>
    <mergeCell ref="BE107:BI107"/>
    <mergeCell ref="BJ107:BN107"/>
    <mergeCell ref="A108:V109"/>
    <mergeCell ref="W108:Y109"/>
    <mergeCell ref="Z108:AD109"/>
    <mergeCell ref="AE108:AI109"/>
    <mergeCell ref="AJ108:AN109"/>
    <mergeCell ref="AO108:AR109"/>
    <mergeCell ref="BA106:BD106"/>
    <mergeCell ref="BE106:BI106"/>
    <mergeCell ref="BJ106:BN106"/>
    <mergeCell ref="A107:V107"/>
    <mergeCell ref="W107:Y107"/>
    <mergeCell ref="Z107:AD107"/>
    <mergeCell ref="AE107:AI107"/>
    <mergeCell ref="AJ107:AN107"/>
    <mergeCell ref="AO107:AR107"/>
    <mergeCell ref="AS107:AV107"/>
    <mergeCell ref="BE104:BI105"/>
    <mergeCell ref="BJ104:BN105"/>
    <mergeCell ref="A106:V106"/>
    <mergeCell ref="W106:Y106"/>
    <mergeCell ref="Z106:AD106"/>
    <mergeCell ref="AE106:AI106"/>
    <mergeCell ref="AJ106:AN106"/>
    <mergeCell ref="AO106:AR106"/>
    <mergeCell ref="AS106:AV106"/>
    <mergeCell ref="AW106:AZ106"/>
    <mergeCell ref="A103:BD103"/>
    <mergeCell ref="A104:V105"/>
    <mergeCell ref="W104:Y105"/>
    <mergeCell ref="Z104:AD105"/>
    <mergeCell ref="AE104:AI105"/>
    <mergeCell ref="AJ104:AN105"/>
    <mergeCell ref="AO104:AR105"/>
    <mergeCell ref="AS104:AV105"/>
    <mergeCell ref="AW104:AZ105"/>
    <mergeCell ref="BA104:BD105"/>
    <mergeCell ref="AO101:AR102"/>
    <mergeCell ref="AS101:AV102"/>
    <mergeCell ref="AW101:AZ102"/>
    <mergeCell ref="BA101:BD102"/>
    <mergeCell ref="BE101:BI102"/>
    <mergeCell ref="BJ101:BN102"/>
    <mergeCell ref="AS100:AV100"/>
    <mergeCell ref="AW100:AZ100"/>
    <mergeCell ref="BA100:BD100"/>
    <mergeCell ref="BE100:BI100"/>
    <mergeCell ref="BJ100:BN100"/>
    <mergeCell ref="A101:V102"/>
    <mergeCell ref="W101:Y102"/>
    <mergeCell ref="Z101:AD102"/>
    <mergeCell ref="AE101:AI102"/>
    <mergeCell ref="AJ101:AN102"/>
    <mergeCell ref="A100:V100"/>
    <mergeCell ref="W100:Y100"/>
    <mergeCell ref="Z100:AD100"/>
    <mergeCell ref="AE100:AI100"/>
    <mergeCell ref="AJ100:AN100"/>
    <mergeCell ref="AO100:AR100"/>
    <mergeCell ref="AO99:AR99"/>
    <mergeCell ref="AS99:AV99"/>
    <mergeCell ref="AW99:AZ99"/>
    <mergeCell ref="BA99:BD99"/>
    <mergeCell ref="BE99:BI99"/>
    <mergeCell ref="BJ99:BN99"/>
    <mergeCell ref="AS98:AV98"/>
    <mergeCell ref="AW98:AZ98"/>
    <mergeCell ref="BA98:BD98"/>
    <mergeCell ref="BE98:BI98"/>
    <mergeCell ref="BJ98:BN98"/>
    <mergeCell ref="A99:V99"/>
    <mergeCell ref="W99:Y99"/>
    <mergeCell ref="Z99:AD99"/>
    <mergeCell ref="AE99:AI99"/>
    <mergeCell ref="AJ99:AN99"/>
    <mergeCell ref="A98:V98"/>
    <mergeCell ref="W98:Y98"/>
    <mergeCell ref="Z98:AD98"/>
    <mergeCell ref="AE98:AI98"/>
    <mergeCell ref="AJ98:AN98"/>
    <mergeCell ref="AO98:AR98"/>
    <mergeCell ref="AO96:AR97"/>
    <mergeCell ref="AS96:AV97"/>
    <mergeCell ref="AW96:AZ97"/>
    <mergeCell ref="BA96:BD97"/>
    <mergeCell ref="BE96:BI97"/>
    <mergeCell ref="BJ96:BN97"/>
    <mergeCell ref="AS95:AV95"/>
    <mergeCell ref="AW95:AZ95"/>
    <mergeCell ref="BA95:BD95"/>
    <mergeCell ref="BE95:BI95"/>
    <mergeCell ref="BJ95:BN95"/>
    <mergeCell ref="A96:V97"/>
    <mergeCell ref="W96:Y97"/>
    <mergeCell ref="Z96:AD97"/>
    <mergeCell ref="AE96:AI97"/>
    <mergeCell ref="AJ96:AN97"/>
    <mergeCell ref="A95:V95"/>
    <mergeCell ref="W95:Y95"/>
    <mergeCell ref="Z95:AD95"/>
    <mergeCell ref="AE95:AI95"/>
    <mergeCell ref="AJ95:AN95"/>
    <mergeCell ref="AO95:AR95"/>
    <mergeCell ref="AO93:AR94"/>
    <mergeCell ref="AS93:AV94"/>
    <mergeCell ref="AW93:AZ94"/>
    <mergeCell ref="BA93:BD94"/>
    <mergeCell ref="BE93:BI94"/>
    <mergeCell ref="BJ93:BN94"/>
    <mergeCell ref="AS92:AV92"/>
    <mergeCell ref="AW92:AZ92"/>
    <mergeCell ref="BA92:BD92"/>
    <mergeCell ref="BE92:BI92"/>
    <mergeCell ref="BJ92:BN92"/>
    <mergeCell ref="A93:V94"/>
    <mergeCell ref="W93:Y94"/>
    <mergeCell ref="Z93:AD94"/>
    <mergeCell ref="AE93:AI94"/>
    <mergeCell ref="AJ93:AN94"/>
    <mergeCell ref="A92:V92"/>
    <mergeCell ref="W92:Y92"/>
    <mergeCell ref="Z92:AD92"/>
    <mergeCell ref="AE92:AI92"/>
    <mergeCell ref="AJ92:AN92"/>
    <mergeCell ref="AO92:AR92"/>
    <mergeCell ref="AO86:AR91"/>
    <mergeCell ref="AS86:AV91"/>
    <mergeCell ref="AW86:AZ91"/>
    <mergeCell ref="BA86:BD91"/>
    <mergeCell ref="BE86:BI91"/>
    <mergeCell ref="BJ86:BN91"/>
    <mergeCell ref="AS85:AV85"/>
    <mergeCell ref="AW85:AZ85"/>
    <mergeCell ref="BA85:BD85"/>
    <mergeCell ref="BE85:BI85"/>
    <mergeCell ref="BJ85:BN85"/>
    <mergeCell ref="A86:V91"/>
    <mergeCell ref="W86:Y91"/>
    <mergeCell ref="Z86:AD91"/>
    <mergeCell ref="AE86:AI91"/>
    <mergeCell ref="AJ86:AN91"/>
    <mergeCell ref="AW82:AZ84"/>
    <mergeCell ref="BA82:BD84"/>
    <mergeCell ref="BE82:BI84"/>
    <mergeCell ref="BJ82:BN84"/>
    <mergeCell ref="A85:V85"/>
    <mergeCell ref="W85:Y85"/>
    <mergeCell ref="Z85:AD85"/>
    <mergeCell ref="AE85:AI85"/>
    <mergeCell ref="AJ85:AN85"/>
    <mergeCell ref="AO85:AR85"/>
    <mergeCell ref="BA80:BD81"/>
    <mergeCell ref="BE80:BI81"/>
    <mergeCell ref="BJ80:BN81"/>
    <mergeCell ref="A82:V84"/>
    <mergeCell ref="W82:Y84"/>
    <mergeCell ref="Z82:AD84"/>
    <mergeCell ref="AE82:AI84"/>
    <mergeCell ref="AJ82:AN84"/>
    <mergeCell ref="AO82:AR84"/>
    <mergeCell ref="AS82:AV84"/>
    <mergeCell ref="BE78:BI79"/>
    <mergeCell ref="BJ78:BN79"/>
    <mergeCell ref="A80:V81"/>
    <mergeCell ref="W80:Y81"/>
    <mergeCell ref="Z80:AD81"/>
    <mergeCell ref="AE80:AI81"/>
    <mergeCell ref="AJ80:AN81"/>
    <mergeCell ref="AO80:AR81"/>
    <mergeCell ref="AS80:AV81"/>
    <mergeCell ref="AW80:AZ81"/>
    <mergeCell ref="A77:BD77"/>
    <mergeCell ref="A78:V79"/>
    <mergeCell ref="W78:Y79"/>
    <mergeCell ref="Z78:AD79"/>
    <mergeCell ref="AE78:AI79"/>
    <mergeCell ref="AJ78:AN79"/>
    <mergeCell ref="AO78:AR79"/>
    <mergeCell ref="AS78:AV79"/>
    <mergeCell ref="AW78:AZ79"/>
    <mergeCell ref="BA78:BD79"/>
    <mergeCell ref="AO76:AR76"/>
    <mergeCell ref="AS76:AV76"/>
    <mergeCell ref="AW76:AZ76"/>
    <mergeCell ref="BA76:BD76"/>
    <mergeCell ref="BE76:BI76"/>
    <mergeCell ref="BJ76:BN76"/>
    <mergeCell ref="AS75:AV75"/>
    <mergeCell ref="AW75:AZ75"/>
    <mergeCell ref="BA75:BD75"/>
    <mergeCell ref="BE75:BI75"/>
    <mergeCell ref="BJ75:BN75"/>
    <mergeCell ref="A76:V76"/>
    <mergeCell ref="W76:Y76"/>
    <mergeCell ref="Z76:AD76"/>
    <mergeCell ref="AE76:AI76"/>
    <mergeCell ref="AJ76:AN76"/>
    <mergeCell ref="A75:V75"/>
    <mergeCell ref="W75:Y75"/>
    <mergeCell ref="Z75:AD75"/>
    <mergeCell ref="AE75:AI75"/>
    <mergeCell ref="AJ75:AN75"/>
    <mergeCell ref="AO75:AR75"/>
    <mergeCell ref="AO74:AR74"/>
    <mergeCell ref="AS74:AV74"/>
    <mergeCell ref="AW74:AZ74"/>
    <mergeCell ref="BA74:BD74"/>
    <mergeCell ref="BE74:BI74"/>
    <mergeCell ref="BJ74:BN74"/>
    <mergeCell ref="AS73:AV73"/>
    <mergeCell ref="AW73:AZ73"/>
    <mergeCell ref="BA73:BD73"/>
    <mergeCell ref="BE73:BI73"/>
    <mergeCell ref="BJ73:BN73"/>
    <mergeCell ref="A74:V74"/>
    <mergeCell ref="W74:Y74"/>
    <mergeCell ref="Z74:AD74"/>
    <mergeCell ref="AE74:AI74"/>
    <mergeCell ref="AJ74:AN74"/>
    <mergeCell ref="A73:V73"/>
    <mergeCell ref="W73:Y73"/>
    <mergeCell ref="Z73:AD73"/>
    <mergeCell ref="AE73:AI73"/>
    <mergeCell ref="AJ73:AN73"/>
    <mergeCell ref="AO73:AR73"/>
    <mergeCell ref="AO71:AR72"/>
    <mergeCell ref="AS71:AV72"/>
    <mergeCell ref="AW71:AZ72"/>
    <mergeCell ref="BA71:BD72"/>
    <mergeCell ref="BE71:BI72"/>
    <mergeCell ref="BJ71:BN72"/>
    <mergeCell ref="AS70:AV70"/>
    <mergeCell ref="AW70:AZ70"/>
    <mergeCell ref="BA70:BD70"/>
    <mergeCell ref="BE70:BI70"/>
    <mergeCell ref="BJ70:BN70"/>
    <mergeCell ref="A71:V72"/>
    <mergeCell ref="W71:Y72"/>
    <mergeCell ref="Z71:AD72"/>
    <mergeCell ref="AE71:AI72"/>
    <mergeCell ref="AJ71:AN72"/>
    <mergeCell ref="A70:V70"/>
    <mergeCell ref="W70:Y70"/>
    <mergeCell ref="Z70:AD70"/>
    <mergeCell ref="AE70:AI70"/>
    <mergeCell ref="AJ70:AN70"/>
    <mergeCell ref="AO70:AR70"/>
    <mergeCell ref="AO69:AR69"/>
    <mergeCell ref="AS69:AV69"/>
    <mergeCell ref="AW69:AZ69"/>
    <mergeCell ref="BA69:BD69"/>
    <mergeCell ref="BE69:BI69"/>
    <mergeCell ref="BJ69:BN69"/>
    <mergeCell ref="AS68:AV68"/>
    <mergeCell ref="AW68:AZ68"/>
    <mergeCell ref="BA68:BD68"/>
    <mergeCell ref="BE68:BI68"/>
    <mergeCell ref="BJ68:BN68"/>
    <mergeCell ref="A69:V69"/>
    <mergeCell ref="W69:Y69"/>
    <mergeCell ref="Z69:AD69"/>
    <mergeCell ref="AE69:AI69"/>
    <mergeCell ref="AJ69:AN69"/>
    <mergeCell ref="A68:V68"/>
    <mergeCell ref="W68:Y68"/>
    <mergeCell ref="Z68:AD68"/>
    <mergeCell ref="AE68:AI68"/>
    <mergeCell ref="AJ68:AN68"/>
    <mergeCell ref="AO68:AR68"/>
    <mergeCell ref="AO67:AR67"/>
    <mergeCell ref="AS67:AV67"/>
    <mergeCell ref="AW67:AZ67"/>
    <mergeCell ref="BA67:BD67"/>
    <mergeCell ref="BE67:BI67"/>
    <mergeCell ref="BJ67:BN67"/>
    <mergeCell ref="AS66:AV66"/>
    <mergeCell ref="AW66:AZ66"/>
    <mergeCell ref="BA66:BD66"/>
    <mergeCell ref="BE66:BI66"/>
    <mergeCell ref="BJ66:BN66"/>
    <mergeCell ref="A67:V67"/>
    <mergeCell ref="W67:Y67"/>
    <mergeCell ref="Z67:AD67"/>
    <mergeCell ref="AE67:AI67"/>
    <mergeCell ref="AJ67:AN67"/>
    <mergeCell ref="A66:V66"/>
    <mergeCell ref="W66:Y66"/>
    <mergeCell ref="Z66:AD66"/>
    <mergeCell ref="AE66:AI66"/>
    <mergeCell ref="AJ66:AN66"/>
    <mergeCell ref="AO66:AR66"/>
    <mergeCell ref="AO65:AR65"/>
    <mergeCell ref="AS65:AV65"/>
    <mergeCell ref="AW65:AZ65"/>
    <mergeCell ref="BA65:BD65"/>
    <mergeCell ref="BE65:BI65"/>
    <mergeCell ref="BJ65:BN65"/>
    <mergeCell ref="AS64:AV64"/>
    <mergeCell ref="AW64:AZ64"/>
    <mergeCell ref="BA64:BD64"/>
    <mergeCell ref="BE64:BI64"/>
    <mergeCell ref="BJ64:BN64"/>
    <mergeCell ref="A65:V65"/>
    <mergeCell ref="W65:Y65"/>
    <mergeCell ref="Z65:AD65"/>
    <mergeCell ref="AE65:AI65"/>
    <mergeCell ref="AJ65:AN65"/>
    <mergeCell ref="A64:V64"/>
    <mergeCell ref="W64:Y64"/>
    <mergeCell ref="Z64:AD64"/>
    <mergeCell ref="AE64:AI64"/>
    <mergeCell ref="AJ64:AN64"/>
    <mergeCell ref="AO64:AR64"/>
    <mergeCell ref="AO63:AR63"/>
    <mergeCell ref="AS63:AV63"/>
    <mergeCell ref="AW63:AZ63"/>
    <mergeCell ref="BA63:BD63"/>
    <mergeCell ref="BE63:BI63"/>
    <mergeCell ref="BJ63:BN63"/>
    <mergeCell ref="AS62:AV62"/>
    <mergeCell ref="AW62:AZ62"/>
    <mergeCell ref="BA62:BD62"/>
    <mergeCell ref="BE62:BI62"/>
    <mergeCell ref="BJ62:BN62"/>
    <mergeCell ref="A63:V63"/>
    <mergeCell ref="W63:Y63"/>
    <mergeCell ref="Z63:AD63"/>
    <mergeCell ref="AE63:AI63"/>
    <mergeCell ref="AJ63:AN63"/>
    <mergeCell ref="A62:V62"/>
    <mergeCell ref="W62:Y62"/>
    <mergeCell ref="Z62:AD62"/>
    <mergeCell ref="AE62:AI62"/>
    <mergeCell ref="AJ62:AN62"/>
    <mergeCell ref="AO62:AR62"/>
    <mergeCell ref="AO61:AR61"/>
    <mergeCell ref="AS61:AV61"/>
    <mergeCell ref="AW61:AZ61"/>
    <mergeCell ref="BA61:BD61"/>
    <mergeCell ref="BE61:BI61"/>
    <mergeCell ref="BJ61:BN61"/>
    <mergeCell ref="AS60:AV60"/>
    <mergeCell ref="AW60:AZ60"/>
    <mergeCell ref="BA60:BD60"/>
    <mergeCell ref="BE60:BI60"/>
    <mergeCell ref="BJ60:BN60"/>
    <mergeCell ref="A61:V61"/>
    <mergeCell ref="W61:Y61"/>
    <mergeCell ref="Z61:AD61"/>
    <mergeCell ref="AE61:AI61"/>
    <mergeCell ref="AJ61:AN61"/>
    <mergeCell ref="A60:V60"/>
    <mergeCell ref="W60:Y60"/>
    <mergeCell ref="Z60:AD60"/>
    <mergeCell ref="AE60:AI60"/>
    <mergeCell ref="AJ60:AN60"/>
    <mergeCell ref="AO60:AR60"/>
    <mergeCell ref="AO59:AR59"/>
    <mergeCell ref="AS59:AV59"/>
    <mergeCell ref="AW59:AZ59"/>
    <mergeCell ref="BA59:BD59"/>
    <mergeCell ref="BE59:BI59"/>
    <mergeCell ref="BJ59:BN59"/>
    <mergeCell ref="AS58:AV58"/>
    <mergeCell ref="AW58:AZ58"/>
    <mergeCell ref="BA58:BD58"/>
    <mergeCell ref="BE58:BI58"/>
    <mergeCell ref="BJ58:BN58"/>
    <mergeCell ref="A59:V59"/>
    <mergeCell ref="W59:Y59"/>
    <mergeCell ref="Z59:AD59"/>
    <mergeCell ref="AE59:AI59"/>
    <mergeCell ref="AJ59:AN59"/>
    <mergeCell ref="A58:V58"/>
    <mergeCell ref="W58:Y58"/>
    <mergeCell ref="Z58:AD58"/>
    <mergeCell ref="AE58:AI58"/>
    <mergeCell ref="AJ58:AN58"/>
    <mergeCell ref="AO58:AR58"/>
    <mergeCell ref="AO57:AR57"/>
    <mergeCell ref="AS57:AV57"/>
    <mergeCell ref="AW57:AZ57"/>
    <mergeCell ref="BA57:BD57"/>
    <mergeCell ref="BE57:BI57"/>
    <mergeCell ref="BJ57:BN57"/>
    <mergeCell ref="AS55:AV56"/>
    <mergeCell ref="AW55:AZ56"/>
    <mergeCell ref="BA55:BD56"/>
    <mergeCell ref="BE55:BI56"/>
    <mergeCell ref="BJ55:BN56"/>
    <mergeCell ref="A57:V57"/>
    <mergeCell ref="W57:Y57"/>
    <mergeCell ref="Z57:AD57"/>
    <mergeCell ref="AE57:AI57"/>
    <mergeCell ref="AJ57:AN57"/>
    <mergeCell ref="AW54:AZ54"/>
    <mergeCell ref="BA54:BD54"/>
    <mergeCell ref="BE54:BI54"/>
    <mergeCell ref="BJ54:BN54"/>
    <mergeCell ref="A55:V56"/>
    <mergeCell ref="W55:Y56"/>
    <mergeCell ref="Z55:AD56"/>
    <mergeCell ref="AE55:AI56"/>
    <mergeCell ref="AJ55:AN56"/>
    <mergeCell ref="AO55:AR56"/>
    <mergeCell ref="BA52:BD53"/>
    <mergeCell ref="BE52:BI53"/>
    <mergeCell ref="BJ52:BN53"/>
    <mergeCell ref="A54:V54"/>
    <mergeCell ref="W54:Y54"/>
    <mergeCell ref="Z54:AD54"/>
    <mergeCell ref="AE54:AI54"/>
    <mergeCell ref="AJ54:AN54"/>
    <mergeCell ref="AO54:AR54"/>
    <mergeCell ref="AS54:AV54"/>
    <mergeCell ref="A51:V51"/>
    <mergeCell ref="W51:BD51"/>
    <mergeCell ref="A52:V53"/>
    <mergeCell ref="W52:Y53"/>
    <mergeCell ref="Z52:AD53"/>
    <mergeCell ref="AE52:AI53"/>
    <mergeCell ref="AJ52:AN53"/>
    <mergeCell ref="AO52:AR53"/>
    <mergeCell ref="AS52:AV53"/>
    <mergeCell ref="AW52:AZ53"/>
    <mergeCell ref="AO50:AR50"/>
    <mergeCell ref="AS50:AV50"/>
    <mergeCell ref="AW50:AZ50"/>
    <mergeCell ref="BA50:BD50"/>
    <mergeCell ref="BE50:BI50"/>
    <mergeCell ref="BJ50:BN50"/>
    <mergeCell ref="AS49:AV49"/>
    <mergeCell ref="AW49:AZ49"/>
    <mergeCell ref="BA49:BD49"/>
    <mergeCell ref="BE49:BI49"/>
    <mergeCell ref="BJ49:BN49"/>
    <mergeCell ref="A50:V50"/>
    <mergeCell ref="W50:Y50"/>
    <mergeCell ref="Z50:AD50"/>
    <mergeCell ref="AE50:AI50"/>
    <mergeCell ref="AJ50:AN50"/>
    <mergeCell ref="A49:V49"/>
    <mergeCell ref="W49:Y49"/>
    <mergeCell ref="Z49:AD49"/>
    <mergeCell ref="AE49:AI49"/>
    <mergeCell ref="AJ49:AN49"/>
    <mergeCell ref="AO49:AR49"/>
    <mergeCell ref="AO48:AR48"/>
    <mergeCell ref="AS48:AV48"/>
    <mergeCell ref="AW48:AZ48"/>
    <mergeCell ref="BA48:BD48"/>
    <mergeCell ref="BE48:BI48"/>
    <mergeCell ref="BJ48:BN48"/>
    <mergeCell ref="AS47:AV47"/>
    <mergeCell ref="AW47:AZ47"/>
    <mergeCell ref="BA47:BD47"/>
    <mergeCell ref="BE47:BI47"/>
    <mergeCell ref="BJ47:BN47"/>
    <mergeCell ref="A48:V48"/>
    <mergeCell ref="W48:Y48"/>
    <mergeCell ref="Z48:AD48"/>
    <mergeCell ref="AE48:AI48"/>
    <mergeCell ref="AJ48:AN48"/>
    <mergeCell ref="A47:V47"/>
    <mergeCell ref="W47:Y47"/>
    <mergeCell ref="Z47:AD47"/>
    <mergeCell ref="AE47:AI47"/>
    <mergeCell ref="AJ47:AN47"/>
    <mergeCell ref="AO47:AR47"/>
    <mergeCell ref="AO46:AR46"/>
    <mergeCell ref="AS46:AV46"/>
    <mergeCell ref="AW46:AZ46"/>
    <mergeCell ref="BA46:BD46"/>
    <mergeCell ref="BE46:BI46"/>
    <mergeCell ref="BJ46:BN46"/>
    <mergeCell ref="AS44:AV45"/>
    <mergeCell ref="AW44:AZ45"/>
    <mergeCell ref="BA44:BD45"/>
    <mergeCell ref="BE44:BI45"/>
    <mergeCell ref="BJ44:BN45"/>
    <mergeCell ref="A46:V46"/>
    <mergeCell ref="W46:Y46"/>
    <mergeCell ref="Z46:AD46"/>
    <mergeCell ref="AE46:AI46"/>
    <mergeCell ref="AJ46:AN46"/>
    <mergeCell ref="A44:V45"/>
    <mergeCell ref="W44:Y45"/>
    <mergeCell ref="Z44:AD45"/>
    <mergeCell ref="AE44:AI45"/>
    <mergeCell ref="AJ44:AN45"/>
    <mergeCell ref="AO44:AR45"/>
    <mergeCell ref="AO43:AR43"/>
    <mergeCell ref="AS43:AV43"/>
    <mergeCell ref="AW43:AZ43"/>
    <mergeCell ref="BA43:BD43"/>
    <mergeCell ref="BE43:BI43"/>
    <mergeCell ref="BJ43:BN43"/>
    <mergeCell ref="AS42:AV42"/>
    <mergeCell ref="AW42:AZ42"/>
    <mergeCell ref="BA42:BD42"/>
    <mergeCell ref="BE42:BI42"/>
    <mergeCell ref="BJ42:BN42"/>
    <mergeCell ref="A43:V43"/>
    <mergeCell ref="W43:Y43"/>
    <mergeCell ref="Z43:AD43"/>
    <mergeCell ref="AE43:AI43"/>
    <mergeCell ref="AJ43:AN43"/>
    <mergeCell ref="A42:V42"/>
    <mergeCell ref="W42:Y42"/>
    <mergeCell ref="Z42:AD42"/>
    <mergeCell ref="AE42:AI42"/>
    <mergeCell ref="AJ42:AN42"/>
    <mergeCell ref="AO42:AR42"/>
    <mergeCell ref="AO41:AR41"/>
    <mergeCell ref="AS41:AV41"/>
    <mergeCell ref="AW41:AZ41"/>
    <mergeCell ref="BA41:BD41"/>
    <mergeCell ref="BE41:BI41"/>
    <mergeCell ref="BJ41:BN41"/>
    <mergeCell ref="AS39:AV40"/>
    <mergeCell ref="AW39:AZ40"/>
    <mergeCell ref="BA39:BD40"/>
    <mergeCell ref="BE39:BI40"/>
    <mergeCell ref="BJ39:BN40"/>
    <mergeCell ref="A41:V41"/>
    <mergeCell ref="W41:Y41"/>
    <mergeCell ref="Z41:AD41"/>
    <mergeCell ref="AE41:AI41"/>
    <mergeCell ref="AJ41:AN41"/>
    <mergeCell ref="A39:V40"/>
    <mergeCell ref="W39:Y40"/>
    <mergeCell ref="Z39:AD40"/>
    <mergeCell ref="AE39:AI40"/>
    <mergeCell ref="AJ39:AN40"/>
    <mergeCell ref="AO39:AR40"/>
    <mergeCell ref="BE37:BI37"/>
    <mergeCell ref="BJ37:BN37"/>
    <mergeCell ref="A38:V38"/>
    <mergeCell ref="W38:BD38"/>
    <mergeCell ref="A37:V37"/>
    <mergeCell ref="W37:Y37"/>
    <mergeCell ref="Z37:AD37"/>
    <mergeCell ref="AE37:AI37"/>
    <mergeCell ref="AJ37:AN37"/>
    <mergeCell ref="AO37:AR37"/>
    <mergeCell ref="BE32:BI36"/>
    <mergeCell ref="BJ32:BN36"/>
    <mergeCell ref="AO33:AR36"/>
    <mergeCell ref="AS33:AV36"/>
    <mergeCell ref="AW33:AZ36"/>
    <mergeCell ref="BA33:BD36"/>
    <mergeCell ref="AS37:AV37"/>
    <mergeCell ref="AW37:AZ37"/>
    <mergeCell ref="BA37:BD37"/>
    <mergeCell ref="A32:V36"/>
    <mergeCell ref="W32:Y36"/>
    <mergeCell ref="Z32:AD36"/>
    <mergeCell ref="AE32:AI36"/>
    <mergeCell ref="AJ32:AN36"/>
    <mergeCell ref="AO32:BD32"/>
    <mergeCell ref="A26:BN26"/>
    <mergeCell ref="X27:Y27"/>
    <mergeCell ref="Z27:AJ27"/>
    <mergeCell ref="AK27:BE27"/>
    <mergeCell ref="A29:BN29"/>
    <mergeCell ref="A30:BN30"/>
    <mergeCell ref="A22:I22"/>
    <mergeCell ref="J22:AV22"/>
    <mergeCell ref="A23:D23"/>
    <mergeCell ref="E23:AV23"/>
    <mergeCell ref="A24:N24"/>
    <mergeCell ref="O24:AV24"/>
    <mergeCell ref="A20:H20"/>
    <mergeCell ref="I20:AV20"/>
    <mergeCell ref="AW20:BD20"/>
    <mergeCell ref="A21:K21"/>
    <mergeCell ref="L21:AV21"/>
    <mergeCell ref="AW21:BD21"/>
    <mergeCell ref="A18:L18"/>
    <mergeCell ref="M18:AP18"/>
    <mergeCell ref="AQ18:AV18"/>
    <mergeCell ref="AW18:BD18"/>
    <mergeCell ref="A19:N19"/>
    <mergeCell ref="O19:AP19"/>
    <mergeCell ref="AQ19:AV19"/>
    <mergeCell ref="AW19:BD19"/>
    <mergeCell ref="A16:N16"/>
    <mergeCell ref="O16:AP16"/>
    <mergeCell ref="AQ16:AV16"/>
    <mergeCell ref="AW16:BD16"/>
    <mergeCell ref="A17:D17"/>
    <mergeCell ref="E17:AP17"/>
    <mergeCell ref="AQ17:AV17"/>
    <mergeCell ref="AW17:BD17"/>
    <mergeCell ref="A14:N14"/>
    <mergeCell ref="O14:AP14"/>
    <mergeCell ref="AQ14:AV14"/>
    <mergeCell ref="AW14:BD14"/>
    <mergeCell ref="A15:E15"/>
    <mergeCell ref="F15:AP15"/>
    <mergeCell ref="AQ15:AV15"/>
    <mergeCell ref="AW15:BD15"/>
    <mergeCell ref="AD8:BD8"/>
    <mergeCell ref="AD9:BD9"/>
    <mergeCell ref="AW11:BD11"/>
    <mergeCell ref="AT12:AV12"/>
    <mergeCell ref="AW12:BD12"/>
    <mergeCell ref="A13:G13"/>
    <mergeCell ref="H13:AP13"/>
    <mergeCell ref="AQ13:AV13"/>
    <mergeCell ref="AW13:BD13"/>
    <mergeCell ref="A5:AA5"/>
    <mergeCell ref="AD5:BK5"/>
    <mergeCell ref="A6:AA6"/>
    <mergeCell ref="AD6:AJ6"/>
    <mergeCell ref="AK6:BD6"/>
    <mergeCell ref="A7:AA7"/>
    <mergeCell ref="AD7:BD7"/>
    <mergeCell ref="A1:AA1"/>
    <mergeCell ref="AD1:AK1"/>
    <mergeCell ref="A2:AA2"/>
    <mergeCell ref="AD2:BN2"/>
    <mergeCell ref="A3:AA3"/>
    <mergeCell ref="AD3:BK4"/>
    <mergeCell ref="A4:AA4"/>
  </mergeCells>
  <printOptions/>
  <pageMargins left="0.3937007874015748" right="0.3937007874015748" top="0.3937007874015748" bottom="0.3937007874015748" header="0" footer="0"/>
  <pageSetup horizontalDpi="600" verticalDpi="600" orientation="portrait" paperSize="9" scale="115" r:id="rId3"/>
  <rowBreaks count="2" manualBreakCount="2">
    <brk id="76" max="255" man="1"/>
    <brk id="13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view="pageBreakPreview" zoomScale="70" zoomScaleNormal="85" zoomScaleSheetLayoutView="70" zoomScalePageLayoutView="0" workbookViewId="0" topLeftCell="A78">
      <selection activeCell="D87" sqref="D87"/>
    </sheetView>
  </sheetViews>
  <sheetFormatPr defaultColWidth="9.00390625" defaultRowHeight="12.75" outlineLevelRow="1"/>
  <cols>
    <col min="1" max="1" width="69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5"/>
      <c r="C1" s="27"/>
      <c r="D1" s="315" t="s">
        <v>178</v>
      </c>
      <c r="E1" s="315"/>
      <c r="F1" s="315"/>
    </row>
    <row r="2" spans="1:6" ht="18.75">
      <c r="A2" s="27"/>
      <c r="B2" s="15"/>
      <c r="C2" s="316" t="s">
        <v>89</v>
      </c>
      <c r="D2" s="316"/>
      <c r="E2" s="316"/>
      <c r="F2" s="316"/>
    </row>
    <row r="3" spans="1:6" ht="18.75" customHeight="1">
      <c r="A3" s="27"/>
      <c r="B3" s="317" t="s">
        <v>180</v>
      </c>
      <c r="C3" s="317"/>
      <c r="D3" s="317"/>
      <c r="E3" s="317"/>
      <c r="F3" s="317"/>
    </row>
    <row r="4" spans="1:6" ht="12" customHeight="1">
      <c r="A4" s="67"/>
      <c r="B4" s="65"/>
      <c r="C4" s="65"/>
      <c r="D4" s="65"/>
      <c r="E4" s="65"/>
      <c r="F4" s="65"/>
    </row>
    <row r="5" spans="1:6" ht="15.75" customHeight="1">
      <c r="A5" s="318"/>
      <c r="B5" s="319"/>
      <c r="C5" s="319"/>
      <c r="D5" s="319"/>
      <c r="E5" s="320"/>
      <c r="F5" s="68" t="s">
        <v>129</v>
      </c>
    </row>
    <row r="6" spans="1:6" ht="16.5" customHeight="1">
      <c r="A6" s="321" t="s">
        <v>93</v>
      </c>
      <c r="B6" s="322"/>
      <c r="C6" s="322"/>
      <c r="D6" s="322"/>
      <c r="E6" s="31" t="s">
        <v>94</v>
      </c>
      <c r="F6" s="30"/>
    </row>
    <row r="7" spans="1:6" ht="19.5">
      <c r="A7" s="32" t="s">
        <v>95</v>
      </c>
      <c r="B7" s="323" t="s">
        <v>182</v>
      </c>
      <c r="C7" s="324"/>
      <c r="D7" s="324"/>
      <c r="E7" s="33" t="s">
        <v>96</v>
      </c>
      <c r="F7" s="30">
        <v>36523257</v>
      </c>
    </row>
    <row r="8" spans="1:6" ht="18.75">
      <c r="A8" s="29" t="s">
        <v>97</v>
      </c>
      <c r="B8" s="325"/>
      <c r="C8" s="326"/>
      <c r="D8" s="326"/>
      <c r="E8" s="34" t="s">
        <v>98</v>
      </c>
      <c r="F8" s="30"/>
    </row>
    <row r="9" spans="1:6" ht="18.75">
      <c r="A9" s="29" t="s">
        <v>99</v>
      </c>
      <c r="B9" s="325"/>
      <c r="C9" s="326"/>
      <c r="D9" s="326"/>
      <c r="E9" s="31" t="s">
        <v>100</v>
      </c>
      <c r="F9" s="30"/>
    </row>
    <row r="10" spans="1:6" ht="19.5">
      <c r="A10" s="32" t="s">
        <v>159</v>
      </c>
      <c r="B10" s="323"/>
      <c r="C10" s="324"/>
      <c r="D10" s="324"/>
      <c r="E10" s="31" t="s">
        <v>101</v>
      </c>
      <c r="F10" s="30"/>
    </row>
    <row r="11" spans="1:6" ht="18.75">
      <c r="A11" s="32" t="s">
        <v>102</v>
      </c>
      <c r="B11" s="325"/>
      <c r="C11" s="326"/>
      <c r="D11" s="326"/>
      <c r="E11" s="31" t="s">
        <v>103</v>
      </c>
      <c r="F11" s="30"/>
    </row>
    <row r="12" spans="1:6" ht="18.75">
      <c r="A12" s="35" t="s">
        <v>104</v>
      </c>
      <c r="B12" s="325"/>
      <c r="C12" s="326"/>
      <c r="D12" s="326"/>
      <c r="E12" s="31" t="s">
        <v>105</v>
      </c>
      <c r="F12" s="30" t="s">
        <v>292</v>
      </c>
    </row>
    <row r="13" spans="1:6" ht="18.75">
      <c r="A13" s="35" t="s">
        <v>112</v>
      </c>
      <c r="B13" s="325"/>
      <c r="C13" s="326"/>
      <c r="D13" s="326"/>
      <c r="E13" s="326"/>
      <c r="F13" s="327"/>
    </row>
    <row r="14" spans="1:6" ht="18.75">
      <c r="A14" s="35" t="s">
        <v>106</v>
      </c>
      <c r="B14" s="325" t="s">
        <v>181</v>
      </c>
      <c r="C14" s="326"/>
      <c r="D14" s="326"/>
      <c r="E14" s="326"/>
      <c r="F14" s="327"/>
    </row>
    <row r="15" spans="1:6" ht="18.75">
      <c r="A15" s="35" t="s">
        <v>107</v>
      </c>
      <c r="B15" s="325"/>
      <c r="C15" s="326"/>
      <c r="D15" s="326"/>
      <c r="E15" s="326"/>
      <c r="F15" s="327"/>
    </row>
    <row r="16" spans="1:6" ht="18.75">
      <c r="A16" s="36" t="s">
        <v>108</v>
      </c>
      <c r="B16" s="321" t="s">
        <v>183</v>
      </c>
      <c r="C16" s="322"/>
      <c r="D16" s="322"/>
      <c r="E16" s="322"/>
      <c r="F16" s="328"/>
    </row>
    <row r="17" spans="1:6" ht="18.75" customHeight="1">
      <c r="A17" s="35" t="s">
        <v>109</v>
      </c>
      <c r="B17" s="321" t="s">
        <v>184</v>
      </c>
      <c r="C17" s="322"/>
      <c r="D17" s="322"/>
      <c r="E17" s="322"/>
      <c r="F17" s="328"/>
    </row>
    <row r="18" spans="1:6" ht="18.75">
      <c r="A18" s="36" t="s">
        <v>110</v>
      </c>
      <c r="B18" s="321" t="s">
        <v>185</v>
      </c>
      <c r="C18" s="322"/>
      <c r="D18" s="322"/>
      <c r="E18" s="322"/>
      <c r="F18" s="328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329" t="s">
        <v>111</v>
      </c>
      <c r="B20" s="329"/>
      <c r="C20" s="329"/>
      <c r="D20" s="329"/>
      <c r="E20" s="329"/>
      <c r="F20" s="329"/>
      <c r="G20" s="11"/>
    </row>
    <row r="21" spans="1:6" ht="21.75" customHeight="1">
      <c r="A21" s="329" t="s">
        <v>291</v>
      </c>
      <c r="B21" s="329"/>
      <c r="C21" s="329"/>
      <c r="D21" s="329"/>
      <c r="E21" s="329"/>
      <c r="F21" s="329"/>
    </row>
    <row r="22" spans="1:6" ht="15" customHeight="1">
      <c r="A22" s="315" t="s">
        <v>113</v>
      </c>
      <c r="B22" s="315"/>
      <c r="C22" s="315"/>
      <c r="D22" s="315"/>
      <c r="E22" s="315"/>
      <c r="F22" s="315"/>
    </row>
    <row r="23" spans="1:6" ht="9" customHeight="1">
      <c r="A23" s="15"/>
      <c r="B23" s="15"/>
      <c r="C23" s="15"/>
      <c r="D23" s="15"/>
      <c r="E23" s="15"/>
      <c r="F23" s="15"/>
    </row>
    <row r="24" spans="1:6" ht="19.5" customHeight="1">
      <c r="A24" s="329" t="s">
        <v>116</v>
      </c>
      <c r="B24" s="329"/>
      <c r="C24" s="329"/>
      <c r="D24" s="329"/>
      <c r="E24" s="329"/>
      <c r="F24" s="329"/>
    </row>
    <row r="25" spans="1:6" ht="19.5" customHeight="1">
      <c r="A25" s="330" t="s">
        <v>117</v>
      </c>
      <c r="B25" s="330"/>
      <c r="C25" s="330"/>
      <c r="D25" s="330"/>
      <c r="E25" s="330"/>
      <c r="F25" s="330"/>
    </row>
    <row r="26" spans="1:6" ht="14.25" customHeight="1">
      <c r="A26" s="331" t="s">
        <v>130</v>
      </c>
      <c r="B26" s="332" t="s">
        <v>19</v>
      </c>
      <c r="C26" s="332" t="s">
        <v>70</v>
      </c>
      <c r="D26" s="332" t="s">
        <v>71</v>
      </c>
      <c r="E26" s="332" t="s">
        <v>76</v>
      </c>
      <c r="F26" s="332" t="s">
        <v>157</v>
      </c>
    </row>
    <row r="27" spans="1:6" ht="27.75" customHeight="1">
      <c r="A27" s="331"/>
      <c r="B27" s="332"/>
      <c r="C27" s="332"/>
      <c r="D27" s="332"/>
      <c r="E27" s="332"/>
      <c r="F27" s="332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41</v>
      </c>
      <c r="B29" s="334"/>
      <c r="C29" s="334"/>
      <c r="D29" s="334"/>
      <c r="E29" s="334"/>
      <c r="F29" s="334"/>
    </row>
    <row r="30" spans="1:6" s="2" customFormat="1" ht="37.5" customHeight="1">
      <c r="A30" s="40" t="s">
        <v>28</v>
      </c>
      <c r="B30" s="41" t="s">
        <v>14</v>
      </c>
      <c r="C30" s="42">
        <v>7369</v>
      </c>
      <c r="D30" s="42">
        <v>7224.5</v>
      </c>
      <c r="E30" s="28">
        <v>-144.5</v>
      </c>
      <c r="F30" s="69">
        <v>98.03908264350657</v>
      </c>
    </row>
    <row r="31" spans="1:6" s="2" customFormat="1" ht="22.5" customHeight="1">
      <c r="A31" s="43" t="s">
        <v>90</v>
      </c>
      <c r="B31" s="41" t="s">
        <v>15</v>
      </c>
      <c r="C31" s="28">
        <v>1228.1666666666667</v>
      </c>
      <c r="D31" s="28">
        <v>1204.0833333333333</v>
      </c>
      <c r="E31" s="28">
        <v>-24.083333333333485</v>
      </c>
      <c r="F31" s="69">
        <v>98.03908264350657</v>
      </c>
    </row>
    <row r="32" spans="1:6" s="2" customFormat="1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s="2" customFormat="1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s="2" customFormat="1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v>6140.833333333333</v>
      </c>
      <c r="D35" s="42">
        <v>6020.416666666667</v>
      </c>
      <c r="E35" s="28">
        <v>-120.41666666666606</v>
      </c>
      <c r="F35" s="70">
        <v>98.03908264350659</v>
      </c>
    </row>
    <row r="36" spans="1:6" s="2" customFormat="1" ht="22.5" customHeight="1">
      <c r="A36" s="40" t="s">
        <v>163</v>
      </c>
      <c r="B36" s="41" t="s">
        <v>31</v>
      </c>
      <c r="C36" s="28"/>
      <c r="D36" s="28"/>
      <c r="E36" s="28"/>
      <c r="F36" s="69"/>
    </row>
    <row r="37" spans="1:6" s="2" customFormat="1" ht="22.5" customHeight="1">
      <c r="A37" s="46" t="s">
        <v>164</v>
      </c>
      <c r="B37" s="41" t="s">
        <v>32</v>
      </c>
      <c r="C37" s="28"/>
      <c r="D37" s="28"/>
      <c r="E37" s="28"/>
      <c r="F37" s="69"/>
    </row>
    <row r="38" spans="1:6" s="2" customFormat="1" ht="21" customHeight="1">
      <c r="A38" s="46" t="s">
        <v>165</v>
      </c>
      <c r="B38" s="41" t="s">
        <v>33</v>
      </c>
      <c r="C38" s="28"/>
      <c r="D38" s="28"/>
      <c r="E38" s="28"/>
      <c r="F38" s="69"/>
    </row>
    <row r="39" spans="1:6" s="2" customFormat="1" ht="22.5" customHeight="1">
      <c r="A39" s="46" t="s">
        <v>166</v>
      </c>
      <c r="B39" s="41" t="s">
        <v>2</v>
      </c>
      <c r="C39" s="28"/>
      <c r="D39" s="28">
        <v>72.5</v>
      </c>
      <c r="E39" s="28">
        <v>72.5</v>
      </c>
      <c r="F39" s="69"/>
    </row>
    <row r="40" spans="1:6" s="2" customFormat="1" ht="56.25">
      <c r="A40" s="46" t="s">
        <v>72</v>
      </c>
      <c r="B40" s="41" t="s">
        <v>20</v>
      </c>
      <c r="C40" s="28"/>
      <c r="D40" s="28"/>
      <c r="E40" s="28"/>
      <c r="F40" s="69"/>
    </row>
    <row r="41" spans="1:6" s="2" customFormat="1" ht="24" customHeight="1">
      <c r="A41" s="47" t="s">
        <v>27</v>
      </c>
      <c r="B41" s="45" t="s">
        <v>21</v>
      </c>
      <c r="C41" s="42">
        <v>6140.833333333333</v>
      </c>
      <c r="D41" s="42">
        <v>6092.916666666667</v>
      </c>
      <c r="E41" s="42">
        <v>-47.91666666666606</v>
      </c>
      <c r="F41" s="70">
        <v>99.21970416610124</v>
      </c>
    </row>
    <row r="42" spans="1:6" s="2" customFormat="1" ht="24" customHeight="1">
      <c r="A42" s="47" t="s">
        <v>42</v>
      </c>
      <c r="B42" s="41"/>
      <c r="C42" s="335"/>
      <c r="D42" s="335"/>
      <c r="E42" s="335"/>
      <c r="F42" s="335"/>
    </row>
    <row r="43" spans="1:6" s="2" customFormat="1" ht="37.5">
      <c r="A43" s="46" t="s">
        <v>167</v>
      </c>
      <c r="B43" s="41" t="s">
        <v>22</v>
      </c>
      <c r="C43" s="42">
        <v>4169.4</v>
      </c>
      <c r="D43" s="28">
        <v>4376.9</v>
      </c>
      <c r="E43" s="28">
        <v>207.5</v>
      </c>
      <c r="F43" s="69">
        <v>104.97673526166835</v>
      </c>
    </row>
    <row r="44" spans="1:6" s="2" customFormat="1" ht="22.5" customHeight="1">
      <c r="A44" s="46" t="s">
        <v>131</v>
      </c>
      <c r="B44" s="41" t="s">
        <v>23</v>
      </c>
      <c r="C44" s="28">
        <v>629.0999999999999</v>
      </c>
      <c r="D44" s="28">
        <v>858.6</v>
      </c>
      <c r="E44" s="28">
        <v>229.5000000000001</v>
      </c>
      <c r="F44" s="69">
        <v>136.480686695279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s="2" customFormat="1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s="2" customFormat="1" ht="24" customHeight="1">
      <c r="A51" s="46" t="s">
        <v>170</v>
      </c>
      <c r="B51" s="41" t="s">
        <v>26</v>
      </c>
      <c r="C51" s="28"/>
      <c r="D51" s="28"/>
      <c r="E51" s="28"/>
      <c r="F51" s="69"/>
    </row>
    <row r="52" spans="1:6" s="2" customFormat="1" ht="24" customHeight="1">
      <c r="A52" s="46" t="s">
        <v>171</v>
      </c>
      <c r="B52" s="41" t="s">
        <v>38</v>
      </c>
      <c r="C52" s="28">
        <v>0</v>
      </c>
      <c r="D52" s="28">
        <v>240.6</v>
      </c>
      <c r="E52" s="28">
        <v>240.6</v>
      </c>
      <c r="F52" s="69"/>
    </row>
    <row r="53" spans="1:6" s="2" customFormat="1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s="2" customFormat="1" ht="24" customHeight="1">
      <c r="A54" s="46" t="s">
        <v>173</v>
      </c>
      <c r="B54" s="41" t="s">
        <v>40</v>
      </c>
      <c r="C54" s="28"/>
      <c r="D54" s="28"/>
      <c r="E54" s="28"/>
      <c r="F54" s="69"/>
    </row>
    <row r="55" spans="1:6" s="2" customFormat="1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s="2" customFormat="1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s="2" customFormat="1" ht="24" customHeight="1">
      <c r="A57" s="47" t="s">
        <v>147</v>
      </c>
      <c r="B57" s="45" t="s">
        <v>6</v>
      </c>
      <c r="C57" s="42">
        <v>4798.5</v>
      </c>
      <c r="D57" s="42">
        <v>5476.1</v>
      </c>
      <c r="E57" s="28">
        <v>677.6000000000004</v>
      </c>
      <c r="F57" s="69">
        <v>114.12107950401167</v>
      </c>
    </row>
    <row r="58" spans="1:6" s="2" customFormat="1" ht="24" customHeight="1">
      <c r="A58" s="47" t="s">
        <v>132</v>
      </c>
      <c r="B58" s="45"/>
      <c r="C58" s="47"/>
      <c r="D58" s="47"/>
      <c r="E58" s="47"/>
      <c r="F58" s="47"/>
    </row>
    <row r="59" spans="1:6" s="2" customFormat="1" ht="23.25" customHeight="1" outlineLevel="1">
      <c r="A59" s="46" t="s">
        <v>43</v>
      </c>
      <c r="B59" s="41" t="s">
        <v>7</v>
      </c>
      <c r="C59" s="28">
        <v>1971.4333333333334</v>
      </c>
      <c r="D59" s="28">
        <v>1643.5166666666673</v>
      </c>
      <c r="E59" s="28">
        <v>-327.91666666666606</v>
      </c>
      <c r="F59" s="69">
        <v>83.36658607104816</v>
      </c>
    </row>
    <row r="60" spans="1:6" s="2" customFormat="1" ht="23.25" customHeight="1">
      <c r="A60" s="40" t="s">
        <v>1</v>
      </c>
      <c r="B60" s="41" t="s">
        <v>8</v>
      </c>
      <c r="C60" s="48">
        <v>1342.3333333333335</v>
      </c>
      <c r="D60" s="48">
        <v>784.9166666666673</v>
      </c>
      <c r="E60" s="48">
        <v>-557.4166666666662</v>
      </c>
      <c r="F60" s="48">
        <v>58.47405016141052</v>
      </c>
    </row>
    <row r="61" spans="1:6" s="2" customFormat="1" ht="36" customHeight="1">
      <c r="A61" s="40" t="s">
        <v>18</v>
      </c>
      <c r="B61" s="41" t="s">
        <v>9</v>
      </c>
      <c r="C61" s="48">
        <v>1342.3333333333335</v>
      </c>
      <c r="D61" s="48">
        <v>616.8166666666673</v>
      </c>
      <c r="E61" s="48">
        <v>-725.5166666666662</v>
      </c>
      <c r="F61" s="48">
        <v>45.951080208592046</v>
      </c>
    </row>
    <row r="62" spans="1:6" s="6" customFormat="1" ht="22.5" customHeight="1">
      <c r="A62" s="40" t="s">
        <v>44</v>
      </c>
      <c r="B62" s="41" t="s">
        <v>10</v>
      </c>
      <c r="C62" s="42">
        <v>241.6</v>
      </c>
      <c r="D62" s="42">
        <v>110.027</v>
      </c>
      <c r="E62" s="48">
        <v>-130.57299999999987</v>
      </c>
      <c r="F62" s="48">
        <v>45.95488410596032</v>
      </c>
    </row>
    <row r="63" spans="1:6" s="5" customFormat="1" ht="24" customHeight="1">
      <c r="A63" s="44" t="s">
        <v>45</v>
      </c>
      <c r="B63" s="45" t="s">
        <v>11</v>
      </c>
      <c r="C63" s="49">
        <v>1100.7333333333336</v>
      </c>
      <c r="D63" s="49">
        <v>506.789666666667</v>
      </c>
      <c r="E63" s="49">
        <v>-594.9436666666663</v>
      </c>
      <c r="F63" s="49">
        <v>45.95024529101814</v>
      </c>
    </row>
    <row r="64" spans="1:6" s="6" customFormat="1" ht="23.25" customHeight="1">
      <c r="A64" s="40" t="s">
        <v>46</v>
      </c>
      <c r="B64" s="41" t="s">
        <v>49</v>
      </c>
      <c r="C64" s="50">
        <v>1100.7</v>
      </c>
      <c r="D64" s="50">
        <v>506.8</v>
      </c>
      <c r="E64" s="48">
        <v>-593.9000000000001</v>
      </c>
      <c r="F64" s="48">
        <v>46.043426910148085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179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330" t="s">
        <v>48</v>
      </c>
      <c r="B68" s="330"/>
      <c r="C68" s="330"/>
      <c r="D68" s="330"/>
      <c r="E68" s="330"/>
      <c r="F68" s="330"/>
    </row>
    <row r="69" spans="1:6" s="6" customFormat="1" ht="15" customHeight="1">
      <c r="A69" s="331" t="s">
        <v>130</v>
      </c>
      <c r="B69" s="332" t="s">
        <v>19</v>
      </c>
      <c r="C69" s="332" t="s">
        <v>70</v>
      </c>
      <c r="D69" s="332" t="s">
        <v>71</v>
      </c>
      <c r="E69" s="332" t="s">
        <v>77</v>
      </c>
      <c r="F69" s="332" t="s">
        <v>158</v>
      </c>
    </row>
    <row r="70" spans="1:6" s="2" customFormat="1" ht="21.75" customHeight="1">
      <c r="A70" s="331"/>
      <c r="B70" s="332"/>
      <c r="C70" s="332"/>
      <c r="D70" s="332"/>
      <c r="E70" s="332"/>
      <c r="F70" s="332"/>
    </row>
    <row r="71" spans="1:6" s="2" customFormat="1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s="2" customFormat="1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s="2" customFormat="1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s="2" customFormat="1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s="2" customFormat="1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s="2" customFormat="1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s="2" customFormat="1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/>
      <c r="D80" s="69"/>
      <c r="E80" s="48"/>
      <c r="F80" s="48"/>
    </row>
    <row r="81" spans="1:6" s="2" customFormat="1" ht="30" customHeight="1">
      <c r="A81" s="57" t="s">
        <v>134</v>
      </c>
      <c r="B81" s="41" t="s">
        <v>136</v>
      </c>
      <c r="C81" s="70"/>
      <c r="D81" s="69"/>
      <c r="E81" s="48"/>
      <c r="F81" s="48"/>
    </row>
    <row r="82" spans="1:6" s="2" customFormat="1" ht="24" customHeight="1">
      <c r="A82" s="40" t="s">
        <v>50</v>
      </c>
      <c r="B82" s="41" t="s">
        <v>54</v>
      </c>
      <c r="C82" s="49"/>
      <c r="D82" s="72"/>
      <c r="E82" s="48"/>
      <c r="F82" s="48"/>
    </row>
    <row r="83" spans="1:6" s="2" customFormat="1" ht="24" customHeight="1">
      <c r="A83" s="40" t="s">
        <v>174</v>
      </c>
      <c r="B83" s="41" t="s">
        <v>55</v>
      </c>
      <c r="C83" s="49"/>
      <c r="D83" s="72"/>
      <c r="E83" s="48"/>
      <c r="F83" s="48"/>
    </row>
    <row r="84" spans="1:6" s="2" customFormat="1" ht="24" customHeight="1">
      <c r="A84" s="40" t="s">
        <v>175</v>
      </c>
      <c r="B84" s="41" t="s">
        <v>61</v>
      </c>
      <c r="C84" s="49"/>
      <c r="D84" s="48"/>
      <c r="E84" s="48"/>
      <c r="F84" s="48"/>
    </row>
    <row r="85" spans="1:6" s="2" customFormat="1" ht="36" customHeight="1">
      <c r="A85" s="44" t="s">
        <v>75</v>
      </c>
      <c r="B85" s="45" t="s">
        <v>65</v>
      </c>
      <c r="C85" s="49"/>
      <c r="D85" s="49"/>
      <c r="E85" s="49"/>
      <c r="F85" s="49"/>
    </row>
    <row r="86" spans="1:6" s="2" customFormat="1" ht="24.75" customHeight="1">
      <c r="A86" s="333" t="s">
        <v>53</v>
      </c>
      <c r="B86" s="333"/>
      <c r="C86" s="333"/>
      <c r="D86" s="333"/>
      <c r="E86" s="333"/>
      <c r="F86" s="333"/>
    </row>
    <row r="87" spans="1:6" s="3" customFormat="1" ht="38.25" customHeight="1">
      <c r="A87" s="44" t="s">
        <v>114</v>
      </c>
      <c r="B87" s="45" t="s">
        <v>81</v>
      </c>
      <c r="C87" s="49">
        <v>1986.71</v>
      </c>
      <c r="D87" s="49">
        <v>1419.6</v>
      </c>
      <c r="E87" s="49">
        <v>-567.1100000000001</v>
      </c>
      <c r="F87" s="49">
        <v>71.45481726069733</v>
      </c>
    </row>
    <row r="88" spans="1:6" s="6" customFormat="1" ht="24" customHeight="1">
      <c r="A88" s="40" t="s">
        <v>25</v>
      </c>
      <c r="B88" s="41" t="s">
        <v>138</v>
      </c>
      <c r="C88" s="48">
        <v>241.7</v>
      </c>
      <c r="D88" s="48">
        <v>110</v>
      </c>
      <c r="E88" s="48">
        <v>-131.7</v>
      </c>
      <c r="F88" s="48">
        <v>45.51096400496483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v>859.8</v>
      </c>
      <c r="D90" s="48">
        <v>595.8</v>
      </c>
      <c r="E90" s="48">
        <v>-264</v>
      </c>
      <c r="F90" s="48">
        <v>69.29518492672715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176</v>
      </c>
      <c r="B94" s="41" t="s">
        <v>122</v>
      </c>
      <c r="C94" s="48">
        <v>885.21</v>
      </c>
      <c r="D94" s="48">
        <v>713.8</v>
      </c>
      <c r="E94" s="48">
        <v>-171.41000000000008</v>
      </c>
      <c r="F94" s="48">
        <v>80.63623321019871</v>
      </c>
    </row>
    <row r="95" spans="1:6" s="6" customFormat="1" ht="36" customHeight="1">
      <c r="A95" s="40" t="s">
        <v>145</v>
      </c>
      <c r="B95" s="37" t="s">
        <v>144</v>
      </c>
      <c r="C95" s="48"/>
      <c r="D95" s="48"/>
      <c r="E95" s="48"/>
      <c r="F95" s="48"/>
    </row>
    <row r="96" spans="1:6" s="6" customFormat="1" ht="41.25" customHeight="1">
      <c r="A96" s="40" t="s">
        <v>146</v>
      </c>
      <c r="B96" s="37" t="s">
        <v>137</v>
      </c>
      <c r="C96" s="48">
        <v>330.21</v>
      </c>
      <c r="D96" s="48">
        <v>152</v>
      </c>
      <c r="E96" s="48">
        <v>-178.20999999999998</v>
      </c>
      <c r="F96" s="48">
        <v>46.031313406620036</v>
      </c>
    </row>
    <row r="97" spans="1:6" s="6" customFormat="1" ht="41.25" customHeight="1">
      <c r="A97" s="40" t="s">
        <v>293</v>
      </c>
      <c r="B97" s="37" t="s">
        <v>294</v>
      </c>
      <c r="C97" s="48">
        <v>555</v>
      </c>
      <c r="D97" s="48">
        <v>561.8</v>
      </c>
      <c r="E97" s="48">
        <v>6.7999999999999545</v>
      </c>
      <c r="F97" s="48">
        <v>101.22522522522522</v>
      </c>
    </row>
    <row r="98" spans="1:6" s="2" customFormat="1" ht="22.5" customHeight="1">
      <c r="A98" s="44" t="s">
        <v>149</v>
      </c>
      <c r="B98" s="45" t="s">
        <v>82</v>
      </c>
      <c r="C98" s="49"/>
      <c r="D98" s="49"/>
      <c r="E98" s="49"/>
      <c r="F98" s="49"/>
    </row>
    <row r="99" spans="1:6" s="6" customFormat="1" ht="44.25" customHeight="1">
      <c r="A99" s="40" t="s">
        <v>135</v>
      </c>
      <c r="B99" s="41" t="s">
        <v>83</v>
      </c>
      <c r="C99" s="48"/>
      <c r="D99" s="48"/>
      <c r="E99" s="48"/>
      <c r="F99" s="48"/>
    </row>
    <row r="100" spans="1:6" s="6" customFormat="1" ht="24" customHeight="1">
      <c r="A100" s="40" t="s">
        <v>62</v>
      </c>
      <c r="B100" s="41" t="s">
        <v>85</v>
      </c>
      <c r="C100" s="48"/>
      <c r="D100" s="48"/>
      <c r="E100" s="48"/>
      <c r="F100" s="48"/>
    </row>
    <row r="101" spans="1:6" s="6" customFormat="1" ht="24" customHeight="1">
      <c r="A101" s="40" t="s">
        <v>63</v>
      </c>
      <c r="B101" s="41" t="s">
        <v>123</v>
      </c>
      <c r="C101" s="48"/>
      <c r="D101" s="48"/>
      <c r="E101" s="48"/>
      <c r="F101" s="48"/>
    </row>
    <row r="102" spans="1:6" s="2" customFormat="1" ht="27.75" customHeight="1">
      <c r="A102" s="44" t="s">
        <v>150</v>
      </c>
      <c r="B102" s="45" t="s">
        <v>86</v>
      </c>
      <c r="C102" s="49">
        <v>406.5</v>
      </c>
      <c r="D102" s="49">
        <v>408.2</v>
      </c>
      <c r="E102" s="49">
        <v>1.6999999999999886</v>
      </c>
      <c r="F102" s="49">
        <v>100.41820418204182</v>
      </c>
    </row>
    <row r="103" spans="1:6" s="6" customFormat="1" ht="24" customHeight="1">
      <c r="A103" s="40" t="s">
        <v>64</v>
      </c>
      <c r="B103" s="41" t="s">
        <v>87</v>
      </c>
      <c r="C103" s="48"/>
      <c r="D103" s="48"/>
      <c r="E103" s="48"/>
      <c r="F103" s="48"/>
    </row>
    <row r="104" spans="1:6" s="6" customFormat="1" ht="24" customHeight="1">
      <c r="A104" s="40" t="s">
        <v>84</v>
      </c>
      <c r="B104" s="41" t="s">
        <v>88</v>
      </c>
      <c r="C104" s="48"/>
      <c r="D104" s="48"/>
      <c r="E104" s="48"/>
      <c r="F104" s="48"/>
    </row>
    <row r="105" spans="1:6" s="5" customFormat="1" ht="24" customHeight="1">
      <c r="A105" s="44" t="s">
        <v>66</v>
      </c>
      <c r="B105" s="45" t="s">
        <v>124</v>
      </c>
      <c r="C105" s="49"/>
      <c r="D105" s="49"/>
      <c r="E105" s="49"/>
      <c r="F105" s="49"/>
    </row>
    <row r="106" spans="1:6" s="6" customFormat="1" ht="24" customHeight="1">
      <c r="A106" s="40" t="s">
        <v>67</v>
      </c>
      <c r="B106" s="41" t="s">
        <v>125</v>
      </c>
      <c r="C106" s="48"/>
      <c r="D106" s="48"/>
      <c r="E106" s="48"/>
      <c r="F106" s="48"/>
    </row>
    <row r="107" spans="1:6" s="7" customFormat="1" ht="24" customHeight="1">
      <c r="A107" s="58" t="s">
        <v>177</v>
      </c>
      <c r="B107" s="41" t="s">
        <v>126</v>
      </c>
      <c r="C107" s="48"/>
      <c r="D107" s="59"/>
      <c r="E107" s="48"/>
      <c r="F107" s="48"/>
    </row>
    <row r="108" spans="1:6" ht="16.5" customHeight="1">
      <c r="A108" s="60"/>
      <c r="B108" s="52"/>
      <c r="C108" s="61"/>
      <c r="D108" s="62"/>
      <c r="E108" s="62"/>
      <c r="F108" s="62"/>
    </row>
    <row r="109" spans="1:6" ht="16.5" customHeight="1">
      <c r="A109" s="60"/>
      <c r="B109" s="52"/>
      <c r="C109" s="61"/>
      <c r="D109" s="62"/>
      <c r="E109" s="62"/>
      <c r="F109" s="62"/>
    </row>
    <row r="110" spans="1:6" ht="16.5" customHeight="1">
      <c r="A110" s="60"/>
      <c r="B110" s="52"/>
      <c r="C110" s="61"/>
      <c r="D110" s="62"/>
      <c r="E110" s="62"/>
      <c r="F110" s="62"/>
    </row>
    <row r="111" spans="1:11" s="9" customFormat="1" ht="18.75">
      <c r="A111" s="16"/>
      <c r="B111" s="13"/>
      <c r="C111" s="17"/>
      <c r="D111" s="17"/>
      <c r="E111" s="17"/>
      <c r="F111" s="17"/>
      <c r="G111" s="17"/>
      <c r="H111" s="17"/>
      <c r="I111" s="17"/>
      <c r="J111" s="18"/>
      <c r="K111" s="19"/>
    </row>
    <row r="112" spans="1:11" s="24" customFormat="1" ht="17.25" customHeight="1">
      <c r="A112" s="74" t="s">
        <v>186</v>
      </c>
      <c r="B112" s="75"/>
      <c r="C112" s="25" t="s">
        <v>154</v>
      </c>
      <c r="D112" s="25"/>
      <c r="E112" s="76" t="s">
        <v>187</v>
      </c>
      <c r="F112" s="26"/>
      <c r="H112" s="20"/>
      <c r="I112" s="21"/>
      <c r="J112" s="22"/>
      <c r="K112" s="23"/>
    </row>
    <row r="113" spans="1:10" s="9" customFormat="1" ht="17.25" customHeight="1">
      <c r="A113" s="77" t="s">
        <v>155</v>
      </c>
      <c r="B113" s="14"/>
      <c r="C113" s="78" t="s">
        <v>115</v>
      </c>
      <c r="D113" s="12"/>
      <c r="E113" s="79" t="s">
        <v>156</v>
      </c>
      <c r="F113" s="14"/>
      <c r="H113" s="13"/>
      <c r="I113" s="13"/>
      <c r="J113" s="8"/>
    </row>
    <row r="114" spans="1:6" ht="18.75">
      <c r="A114" s="27"/>
      <c r="B114" s="15"/>
      <c r="C114" s="27"/>
      <c r="D114" s="27"/>
      <c r="E114" s="27"/>
      <c r="F114" s="27"/>
    </row>
    <row r="115" spans="1:6" ht="15.75" customHeight="1">
      <c r="A115" s="63"/>
      <c r="B115" s="15"/>
      <c r="C115" s="27"/>
      <c r="D115" s="27"/>
      <c r="E115" s="27"/>
      <c r="F115" s="27"/>
    </row>
    <row r="116" spans="1:6" ht="15.75" customHeight="1">
      <c r="A116" s="63"/>
      <c r="B116" s="15"/>
      <c r="C116" s="64"/>
      <c r="D116" s="27"/>
      <c r="E116" s="27"/>
      <c r="F116" s="27"/>
    </row>
    <row r="117" spans="1:6" ht="18.75">
      <c r="A117" s="63"/>
      <c r="B117" s="15"/>
      <c r="C117" s="27"/>
      <c r="D117" s="27"/>
      <c r="E117" s="27"/>
      <c r="F117" s="27"/>
    </row>
    <row r="118" spans="1:6" ht="18.75">
      <c r="A118" s="63"/>
      <c r="B118" s="15"/>
      <c r="C118" s="27"/>
      <c r="D118" s="27"/>
      <c r="E118" s="27"/>
      <c r="F118" s="27"/>
    </row>
    <row r="119" spans="1:6" ht="18.75">
      <c r="A119" s="63"/>
      <c r="B119" s="15"/>
      <c r="C119" s="27"/>
      <c r="D119" s="27"/>
      <c r="E119" s="27"/>
      <c r="F119" s="27"/>
    </row>
    <row r="120" spans="1:6" ht="18.75">
      <c r="A120" s="63"/>
      <c r="B120" s="15"/>
      <c r="C120" s="27"/>
      <c r="D120" s="27"/>
      <c r="E120" s="27"/>
      <c r="F120" s="27"/>
    </row>
    <row r="121" spans="1:6" ht="18.75">
      <c r="A121" s="63"/>
      <c r="B121" s="15"/>
      <c r="C121" s="27"/>
      <c r="D121" s="27"/>
      <c r="E121" s="27"/>
      <c r="F121" s="27"/>
    </row>
    <row r="122" spans="1:6" ht="18.75">
      <c r="A122" s="63"/>
      <c r="B122" s="15"/>
      <c r="C122" s="27"/>
      <c r="D122" s="27"/>
      <c r="E122" s="27"/>
      <c r="F122" s="27"/>
    </row>
    <row r="123" spans="1:6" ht="18.75">
      <c r="A123" s="63"/>
      <c r="B123" s="15"/>
      <c r="C123" s="27"/>
      <c r="D123" s="27"/>
      <c r="E123" s="27"/>
      <c r="F123" s="27"/>
    </row>
    <row r="124" spans="1:6" ht="18.75">
      <c r="A124" s="63"/>
      <c r="B124" s="15"/>
      <c r="C124" s="27"/>
      <c r="D124" s="27"/>
      <c r="E124" s="27"/>
      <c r="F124" s="27"/>
    </row>
    <row r="125" spans="1:6" ht="18.75">
      <c r="A125" s="63"/>
      <c r="B125" s="15"/>
      <c r="C125" s="27"/>
      <c r="D125" s="27"/>
      <c r="E125" s="27"/>
      <c r="F125" s="27"/>
    </row>
    <row r="126" spans="1:6" ht="18.75">
      <c r="A126" s="63"/>
      <c r="B126" s="15"/>
      <c r="C126" s="27"/>
      <c r="D126" s="27"/>
      <c r="E126" s="27"/>
      <c r="F126" s="27"/>
    </row>
    <row r="127" spans="1:6" ht="18.75">
      <c r="A127" s="63"/>
      <c r="B127" s="15"/>
      <c r="C127" s="27"/>
      <c r="D127" s="27"/>
      <c r="E127" s="27"/>
      <c r="F127" s="27"/>
    </row>
    <row r="128" spans="1:6" ht="18.75">
      <c r="A128" s="63"/>
      <c r="B128" s="15"/>
      <c r="C128" s="27"/>
      <c r="D128" s="27"/>
      <c r="E128" s="27"/>
      <c r="F128" s="27"/>
    </row>
    <row r="129" spans="1:6" ht="18.75">
      <c r="A129" s="63"/>
      <c r="B129" s="15"/>
      <c r="C129" s="27"/>
      <c r="D129" s="27"/>
      <c r="E129" s="27"/>
      <c r="F129" s="27"/>
    </row>
    <row r="130" spans="1:6" ht="18.75">
      <c r="A130" s="63"/>
      <c r="B130" s="15"/>
      <c r="C130" s="27"/>
      <c r="D130" s="27"/>
      <c r="E130" s="27"/>
      <c r="F130" s="27"/>
    </row>
    <row r="131" spans="1:6" ht="18.75">
      <c r="A131" s="63"/>
      <c r="B131" s="15"/>
      <c r="C131" s="27"/>
      <c r="D131" s="27"/>
      <c r="E131" s="27"/>
      <c r="F131" s="27"/>
    </row>
    <row r="132" spans="1:6" ht="15.75" customHeight="1">
      <c r="A132" s="63"/>
      <c r="B132" s="15"/>
      <c r="C132" s="27"/>
      <c r="D132" s="27"/>
      <c r="E132" s="27"/>
      <c r="F132" s="27"/>
    </row>
    <row r="133" spans="1:6" ht="15.75" customHeight="1">
      <c r="A133" s="63"/>
      <c r="B133" s="15"/>
      <c r="C133" s="27"/>
      <c r="D133" s="27"/>
      <c r="E133" s="27"/>
      <c r="F133" s="27"/>
    </row>
    <row r="134" spans="1:6" ht="18.75">
      <c r="A134" s="63"/>
      <c r="B134" s="15"/>
      <c r="C134" s="27"/>
      <c r="D134" s="27"/>
      <c r="E134" s="27"/>
      <c r="F134" s="27"/>
    </row>
    <row r="135" spans="1:6" ht="18.75">
      <c r="A135" s="63"/>
      <c r="B135" s="15"/>
      <c r="C135" s="27"/>
      <c r="D135" s="27"/>
      <c r="E135" s="27"/>
      <c r="F135" s="27"/>
    </row>
    <row r="136" spans="1:6" ht="18.75">
      <c r="A136" s="63"/>
      <c r="B136" s="15"/>
      <c r="C136" s="27"/>
      <c r="D136" s="27"/>
      <c r="E136" s="27"/>
      <c r="F136" s="27"/>
    </row>
    <row r="137" spans="1:6" ht="18.75">
      <c r="A137" s="63"/>
      <c r="B137" s="15"/>
      <c r="C137" s="27"/>
      <c r="D137" s="27"/>
      <c r="E137" s="27"/>
      <c r="F137" s="27"/>
    </row>
    <row r="138" spans="1:6" ht="18.75">
      <c r="A138" s="63"/>
      <c r="B138" s="15"/>
      <c r="C138" s="27"/>
      <c r="D138" s="27"/>
      <c r="E138" s="27"/>
      <c r="F138" s="27"/>
    </row>
    <row r="139" spans="1:6" ht="15.75" customHeight="1">
      <c r="A139" s="63"/>
      <c r="B139" s="15"/>
      <c r="C139" s="27"/>
      <c r="D139" s="27"/>
      <c r="E139" s="27"/>
      <c r="F139" s="27"/>
    </row>
    <row r="140" spans="1:6" ht="18.75">
      <c r="A140" s="63"/>
      <c r="B140" s="15"/>
      <c r="C140" s="27"/>
      <c r="D140" s="27"/>
      <c r="E140" s="27"/>
      <c r="F140" s="27"/>
    </row>
    <row r="141" spans="1:6" ht="18.75">
      <c r="A141" s="63"/>
      <c r="B141" s="15"/>
      <c r="C141" s="27"/>
      <c r="D141" s="27"/>
      <c r="E141" s="27"/>
      <c r="F141" s="27"/>
    </row>
    <row r="142" spans="1:6" ht="18.75">
      <c r="A142" s="63"/>
      <c r="B142" s="15"/>
      <c r="C142" s="27"/>
      <c r="D142" s="27"/>
      <c r="E142" s="27"/>
      <c r="F142" s="27"/>
    </row>
    <row r="143" spans="1:6" ht="18.75">
      <c r="A143" s="63"/>
      <c r="B143" s="15"/>
      <c r="C143" s="27"/>
      <c r="D143" s="27"/>
      <c r="E143" s="27"/>
      <c r="F143" s="27"/>
    </row>
    <row r="144" spans="1:6" ht="18.75">
      <c r="A144" s="63"/>
      <c r="B144" s="15"/>
      <c r="C144" s="27"/>
      <c r="D144" s="27"/>
      <c r="E144" s="27"/>
      <c r="F144" s="27"/>
    </row>
    <row r="145" spans="1:6" ht="18.75">
      <c r="A145" s="63"/>
      <c r="B145" s="15"/>
      <c r="C145" s="27"/>
      <c r="D145" s="27"/>
      <c r="E145" s="27"/>
      <c r="F145" s="27"/>
    </row>
    <row r="146" spans="1:6" ht="18.75">
      <c r="A146" s="63"/>
      <c r="B146" s="15"/>
      <c r="C146" s="27"/>
      <c r="D146" s="27"/>
      <c r="E146" s="27"/>
      <c r="F146" s="27"/>
    </row>
    <row r="147" spans="1:6" ht="18.75">
      <c r="A147" s="63"/>
      <c r="B147" s="15"/>
      <c r="C147" s="27"/>
      <c r="D147" s="27"/>
      <c r="E147" s="27"/>
      <c r="F147" s="27"/>
    </row>
    <row r="148" spans="1:6" ht="18.75">
      <c r="A148" s="63"/>
      <c r="B148" s="15"/>
      <c r="C148" s="27"/>
      <c r="D148" s="27"/>
      <c r="E148" s="27"/>
      <c r="F148" s="27"/>
    </row>
    <row r="149" spans="1:6" ht="18.75">
      <c r="A149" s="63"/>
      <c r="B149" s="15"/>
      <c r="C149" s="27"/>
      <c r="D149" s="27"/>
      <c r="E149" s="27"/>
      <c r="F149" s="27"/>
    </row>
    <row r="150" spans="1:6" ht="18.75">
      <c r="A150" s="63"/>
      <c r="B150" s="15"/>
      <c r="C150" s="27"/>
      <c r="D150" s="27"/>
      <c r="E150" s="27"/>
      <c r="F150" s="27"/>
    </row>
    <row r="151" spans="1:6" ht="18.75">
      <c r="A151" s="63"/>
      <c r="B151" s="15"/>
      <c r="C151" s="27"/>
      <c r="D151" s="27"/>
      <c r="E151" s="27"/>
      <c r="F151" s="27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 customHeight="1">
      <c r="A157" s="10"/>
    </row>
    <row r="158" ht="15.75" customHeight="1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  <row r="282" ht="15.75">
      <c r="A282" s="10"/>
    </row>
  </sheetData>
  <sheetProtection/>
  <mergeCells count="38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14:F14"/>
    <mergeCell ref="B15:F15"/>
    <mergeCell ref="B16:F16"/>
    <mergeCell ref="B17:F17"/>
    <mergeCell ref="B18:F18"/>
    <mergeCell ref="A20:F20"/>
    <mergeCell ref="B8:D8"/>
    <mergeCell ref="B9:D9"/>
    <mergeCell ref="B10:D10"/>
    <mergeCell ref="B11:D11"/>
    <mergeCell ref="B12:D12"/>
    <mergeCell ref="B13:F13"/>
    <mergeCell ref="D1:F1"/>
    <mergeCell ref="C2:F2"/>
    <mergeCell ref="B3:F3"/>
    <mergeCell ref="A5:E5"/>
    <mergeCell ref="A6:D6"/>
    <mergeCell ref="B7:D7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1"/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tabSelected="1" view="pageBreakPreview" zoomScale="85" zoomScaleNormal="85" zoomScaleSheetLayoutView="85" zoomScalePageLayoutView="0" workbookViewId="0" topLeftCell="A5">
      <selection activeCell="A22" sqref="A22:F22"/>
    </sheetView>
  </sheetViews>
  <sheetFormatPr defaultColWidth="9.00390625" defaultRowHeight="12.75" outlineLevelRow="1"/>
  <cols>
    <col min="1" max="1" width="69.00390625" style="2" customWidth="1"/>
    <col min="2" max="2" width="12.625" style="119" customWidth="1"/>
    <col min="3" max="3" width="22.375" style="2" customWidth="1"/>
    <col min="4" max="4" width="20.75390625" style="2" customWidth="1"/>
    <col min="5" max="5" width="19.375" style="2" customWidth="1"/>
    <col min="6" max="6" width="17.00390625" style="2" customWidth="1"/>
    <col min="7" max="7" width="13.125" style="2" customWidth="1"/>
    <col min="8" max="8" width="10.25390625" style="2" customWidth="1"/>
    <col min="9" max="9" width="9.625" style="2" customWidth="1"/>
    <col min="10" max="15" width="9.125" style="2" customWidth="1"/>
    <col min="16" max="16" width="8.625" style="2" customWidth="1"/>
    <col min="17" max="16384" width="9.125" style="2" customWidth="1"/>
  </cols>
  <sheetData>
    <row r="1" spans="1:6" ht="18.75">
      <c r="A1" s="17"/>
      <c r="B1" s="103"/>
      <c r="C1" s="17"/>
      <c r="D1" s="337" t="s">
        <v>178</v>
      </c>
      <c r="E1" s="337"/>
      <c r="F1" s="337"/>
    </row>
    <row r="2" spans="1:6" ht="18.75">
      <c r="A2" s="17"/>
      <c r="B2" s="103"/>
      <c r="C2" s="346" t="s">
        <v>89</v>
      </c>
      <c r="D2" s="346"/>
      <c r="E2" s="346"/>
      <c r="F2" s="346"/>
    </row>
    <row r="3" spans="1:6" ht="18.75" customHeight="1">
      <c r="A3" s="17"/>
      <c r="B3" s="347" t="s">
        <v>180</v>
      </c>
      <c r="C3" s="347"/>
      <c r="D3" s="347"/>
      <c r="E3" s="347"/>
      <c r="F3" s="347"/>
    </row>
    <row r="4" spans="1:6" ht="12" customHeight="1">
      <c r="A4" s="104"/>
      <c r="B4" s="105"/>
      <c r="C4" s="105"/>
      <c r="D4" s="105"/>
      <c r="E4" s="105"/>
      <c r="F4" s="105"/>
    </row>
    <row r="5" spans="1:6" ht="15.75" customHeight="1">
      <c r="A5" s="348"/>
      <c r="B5" s="349"/>
      <c r="C5" s="349"/>
      <c r="D5" s="349"/>
      <c r="E5" s="350"/>
      <c r="F5" s="106" t="s">
        <v>129</v>
      </c>
    </row>
    <row r="6" spans="1:6" ht="16.5" customHeight="1">
      <c r="A6" s="341" t="s">
        <v>93</v>
      </c>
      <c r="B6" s="342"/>
      <c r="C6" s="342"/>
      <c r="D6" s="342"/>
      <c r="E6" s="108" t="s">
        <v>94</v>
      </c>
      <c r="F6" s="37"/>
    </row>
    <row r="7" spans="1:6" ht="19.5">
      <c r="A7" s="109" t="s">
        <v>95</v>
      </c>
      <c r="B7" s="344" t="s">
        <v>182</v>
      </c>
      <c r="C7" s="345"/>
      <c r="D7" s="345"/>
      <c r="E7" s="110" t="s">
        <v>96</v>
      </c>
      <c r="F7" s="37">
        <v>36523257</v>
      </c>
    </row>
    <row r="8" spans="1:6" ht="18.75">
      <c r="A8" s="107" t="s">
        <v>97</v>
      </c>
      <c r="B8" s="338"/>
      <c r="C8" s="339"/>
      <c r="D8" s="339"/>
      <c r="E8" s="111" t="s">
        <v>98</v>
      </c>
      <c r="F8" s="37"/>
    </row>
    <row r="9" spans="1:6" ht="18.75">
      <c r="A9" s="107" t="s">
        <v>99</v>
      </c>
      <c r="B9" s="338"/>
      <c r="C9" s="339"/>
      <c r="D9" s="339"/>
      <c r="E9" s="108" t="s">
        <v>100</v>
      </c>
      <c r="F9" s="37"/>
    </row>
    <row r="10" spans="1:6" ht="19.5">
      <c r="A10" s="109" t="s">
        <v>159</v>
      </c>
      <c r="B10" s="344"/>
      <c r="C10" s="345"/>
      <c r="D10" s="345"/>
      <c r="E10" s="108" t="s">
        <v>101</v>
      </c>
      <c r="F10" s="37"/>
    </row>
    <row r="11" spans="1:6" ht="18.75">
      <c r="A11" s="109" t="s">
        <v>102</v>
      </c>
      <c r="B11" s="338"/>
      <c r="C11" s="339"/>
      <c r="D11" s="339"/>
      <c r="E11" s="108" t="s">
        <v>103</v>
      </c>
      <c r="F11" s="37"/>
    </row>
    <row r="12" spans="1:6" ht="18.75">
      <c r="A12" s="112" t="s">
        <v>104</v>
      </c>
      <c r="B12" s="338"/>
      <c r="C12" s="339"/>
      <c r="D12" s="339"/>
      <c r="E12" s="108" t="s">
        <v>105</v>
      </c>
      <c r="F12" s="37" t="s">
        <v>292</v>
      </c>
    </row>
    <row r="13" spans="1:6" ht="18.75">
      <c r="A13" s="112" t="s">
        <v>112</v>
      </c>
      <c r="B13" s="338"/>
      <c r="C13" s="339"/>
      <c r="D13" s="339"/>
      <c r="E13" s="339"/>
      <c r="F13" s="340"/>
    </row>
    <row r="14" spans="1:6" ht="18.75">
      <c r="A14" s="112" t="s">
        <v>106</v>
      </c>
      <c r="B14" s="338" t="s">
        <v>181</v>
      </c>
      <c r="C14" s="339"/>
      <c r="D14" s="339"/>
      <c r="E14" s="339"/>
      <c r="F14" s="340"/>
    </row>
    <row r="15" spans="1:6" ht="18.75">
      <c r="A15" s="112" t="s">
        <v>107</v>
      </c>
      <c r="B15" s="338"/>
      <c r="C15" s="339"/>
      <c r="D15" s="339"/>
      <c r="E15" s="339"/>
      <c r="F15" s="340"/>
    </row>
    <row r="16" spans="1:6" ht="18.75">
      <c r="A16" s="113" t="s">
        <v>108</v>
      </c>
      <c r="B16" s="341" t="s">
        <v>183</v>
      </c>
      <c r="C16" s="342"/>
      <c r="D16" s="342"/>
      <c r="E16" s="342"/>
      <c r="F16" s="343"/>
    </row>
    <row r="17" spans="1:6" ht="18.75" customHeight="1">
      <c r="A17" s="112" t="s">
        <v>109</v>
      </c>
      <c r="B17" s="341" t="s">
        <v>184</v>
      </c>
      <c r="C17" s="342"/>
      <c r="D17" s="342"/>
      <c r="E17" s="342"/>
      <c r="F17" s="343"/>
    </row>
    <row r="18" spans="1:6" ht="18.75">
      <c r="A18" s="113" t="s">
        <v>110</v>
      </c>
      <c r="B18" s="341" t="s">
        <v>185</v>
      </c>
      <c r="C18" s="342"/>
      <c r="D18" s="342"/>
      <c r="E18" s="342"/>
      <c r="F18" s="343"/>
    </row>
    <row r="19" spans="1:6" ht="14.25" customHeight="1">
      <c r="A19" s="110"/>
      <c r="B19" s="17"/>
      <c r="C19" s="17"/>
      <c r="D19" s="17"/>
      <c r="E19" s="17"/>
      <c r="F19" s="17"/>
    </row>
    <row r="20" spans="1:7" ht="18.75">
      <c r="A20" s="336" t="s">
        <v>111</v>
      </c>
      <c r="B20" s="336"/>
      <c r="C20" s="336"/>
      <c r="D20" s="336"/>
      <c r="E20" s="336"/>
      <c r="F20" s="336"/>
      <c r="G20" s="114"/>
    </row>
    <row r="21" spans="1:6" ht="21.75" customHeight="1">
      <c r="A21" s="336" t="s">
        <v>295</v>
      </c>
      <c r="B21" s="336"/>
      <c r="C21" s="336"/>
      <c r="D21" s="336"/>
      <c r="E21" s="336"/>
      <c r="F21" s="336"/>
    </row>
    <row r="22" spans="1:6" ht="15" customHeight="1">
      <c r="A22" s="337" t="s">
        <v>113</v>
      </c>
      <c r="B22" s="337"/>
      <c r="C22" s="337"/>
      <c r="D22" s="337"/>
      <c r="E22" s="337"/>
      <c r="F22" s="337"/>
    </row>
    <row r="23" spans="1:6" ht="9" customHeight="1">
      <c r="A23" s="103"/>
      <c r="B23" s="103"/>
      <c r="C23" s="103"/>
      <c r="D23" s="103"/>
      <c r="E23" s="103"/>
      <c r="F23" s="103"/>
    </row>
    <row r="24" spans="1:6" ht="19.5" customHeight="1">
      <c r="A24" s="336" t="s">
        <v>116</v>
      </c>
      <c r="B24" s="336"/>
      <c r="C24" s="336"/>
      <c r="D24" s="336"/>
      <c r="E24" s="336"/>
      <c r="F24" s="336"/>
    </row>
    <row r="25" spans="1:6" ht="19.5" customHeight="1">
      <c r="A25" s="330" t="s">
        <v>117</v>
      </c>
      <c r="B25" s="330"/>
      <c r="C25" s="330"/>
      <c r="D25" s="330"/>
      <c r="E25" s="330"/>
      <c r="F25" s="330"/>
    </row>
    <row r="26" spans="1:6" ht="14.25" customHeight="1">
      <c r="A26" s="331" t="s">
        <v>130</v>
      </c>
      <c r="B26" s="332" t="s">
        <v>19</v>
      </c>
      <c r="C26" s="332" t="s">
        <v>70</v>
      </c>
      <c r="D26" s="332" t="s">
        <v>71</v>
      </c>
      <c r="E26" s="332" t="s">
        <v>76</v>
      </c>
      <c r="F26" s="332" t="s">
        <v>157</v>
      </c>
    </row>
    <row r="27" spans="1:6" ht="27.75" customHeight="1">
      <c r="A27" s="331"/>
      <c r="B27" s="332"/>
      <c r="C27" s="332"/>
      <c r="D27" s="332"/>
      <c r="E27" s="332"/>
      <c r="F27" s="332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ht="14.25" customHeight="1">
      <c r="A29" s="39" t="s">
        <v>41</v>
      </c>
      <c r="B29" s="334"/>
      <c r="C29" s="334"/>
      <c r="D29" s="334"/>
      <c r="E29" s="334"/>
      <c r="F29" s="334"/>
    </row>
    <row r="30" spans="1:6" ht="37.5" customHeight="1">
      <c r="A30" s="40" t="s">
        <v>28</v>
      </c>
      <c r="B30" s="41" t="s">
        <v>14</v>
      </c>
      <c r="C30" s="42">
        <v>3839.2</v>
      </c>
      <c r="D30" s="42">
        <v>4089.8</v>
      </c>
      <c r="E30" s="28">
        <v>250.60000000000036</v>
      </c>
      <c r="F30" s="69">
        <v>106.52740154198793</v>
      </c>
    </row>
    <row r="31" spans="1:6" ht="22.5" customHeight="1">
      <c r="A31" s="43" t="s">
        <v>90</v>
      </c>
      <c r="B31" s="41" t="s">
        <v>15</v>
      </c>
      <c r="C31" s="28">
        <v>639.8666666666667</v>
      </c>
      <c r="D31" s="28">
        <v>681.6333333333333</v>
      </c>
      <c r="E31" s="28">
        <v>41.76666666666665</v>
      </c>
      <c r="F31" s="69">
        <v>106.52740154198793</v>
      </c>
    </row>
    <row r="32" spans="1:6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v>3199.333333333333</v>
      </c>
      <c r="D35" s="42">
        <v>3408.166666666667</v>
      </c>
      <c r="E35" s="28">
        <v>208.83333333333394</v>
      </c>
      <c r="F35" s="70">
        <v>106.52740154198794</v>
      </c>
    </row>
    <row r="36" spans="1:6" ht="22.5" customHeight="1">
      <c r="A36" s="40" t="s">
        <v>163</v>
      </c>
      <c r="B36" s="41" t="s">
        <v>31</v>
      </c>
      <c r="C36" s="28">
        <v>28.4</v>
      </c>
      <c r="D36" s="28">
        <v>28.4</v>
      </c>
      <c r="E36" s="28"/>
      <c r="F36" s="69"/>
    </row>
    <row r="37" spans="1:6" ht="22.5" customHeight="1">
      <c r="A37" s="46" t="s">
        <v>164</v>
      </c>
      <c r="B37" s="41" t="s">
        <v>32</v>
      </c>
      <c r="C37" s="28"/>
      <c r="D37" s="28"/>
      <c r="E37" s="28">
        <v>0</v>
      </c>
      <c r="F37" s="70" t="e">
        <v>#DIV/0!</v>
      </c>
    </row>
    <row r="38" spans="1:6" ht="21" customHeight="1">
      <c r="A38" s="46" t="s">
        <v>165</v>
      </c>
      <c r="B38" s="41" t="s">
        <v>33</v>
      </c>
      <c r="C38" s="28">
        <v>12</v>
      </c>
      <c r="D38" s="28">
        <v>7.7</v>
      </c>
      <c r="E38" s="28">
        <v>-4.3</v>
      </c>
      <c r="F38" s="70">
        <v>64.16666666666667</v>
      </c>
    </row>
    <row r="39" spans="1:6" ht="22.5" customHeight="1">
      <c r="A39" s="46" t="s">
        <v>166</v>
      </c>
      <c r="B39" s="41" t="s">
        <v>2</v>
      </c>
      <c r="C39" s="28"/>
      <c r="D39" s="28"/>
      <c r="E39" s="28">
        <v>0</v>
      </c>
      <c r="F39" s="70" t="e">
        <v>#DIV/0!</v>
      </c>
    </row>
    <row r="40" spans="1:6" ht="56.25">
      <c r="A40" s="46" t="s">
        <v>72</v>
      </c>
      <c r="B40" s="41" t="s">
        <v>20</v>
      </c>
      <c r="C40" s="28"/>
      <c r="D40" s="28"/>
      <c r="E40" s="28"/>
      <c r="F40" s="69"/>
    </row>
    <row r="41" spans="1:6" ht="24" customHeight="1">
      <c r="A41" s="47" t="s">
        <v>27</v>
      </c>
      <c r="B41" s="45" t="s">
        <v>21</v>
      </c>
      <c r="C41" s="42">
        <f>SUM(C35:C40)</f>
        <v>3239.733333333333</v>
      </c>
      <c r="D41" s="42">
        <f>SUM(D35:D40)</f>
        <v>3444.266666666667</v>
      </c>
      <c r="E41" s="42">
        <f>D41-C41</f>
        <v>204.53333333333376</v>
      </c>
      <c r="F41" s="70">
        <f>D41/C41*100</f>
        <v>106.31327681290644</v>
      </c>
    </row>
    <row r="42" spans="1:6" ht="24" customHeight="1">
      <c r="A42" s="47" t="s">
        <v>42</v>
      </c>
      <c r="B42" s="41"/>
      <c r="C42" s="335"/>
      <c r="D42" s="335"/>
      <c r="E42" s="335"/>
      <c r="F42" s="335"/>
    </row>
    <row r="43" spans="1:6" ht="37.5">
      <c r="A43" s="46" t="s">
        <v>167</v>
      </c>
      <c r="B43" s="41" t="s">
        <v>22</v>
      </c>
      <c r="C43" s="42">
        <v>2620.2</v>
      </c>
      <c r="D43" s="28">
        <v>2805.8</v>
      </c>
      <c r="E43" s="28">
        <v>185.60000000000036</v>
      </c>
      <c r="F43" s="69">
        <v>107.08342874589727</v>
      </c>
    </row>
    <row r="44" spans="1:6" ht="22.5" customHeight="1">
      <c r="A44" s="46" t="s">
        <v>131</v>
      </c>
      <c r="B44" s="41" t="s">
        <v>23</v>
      </c>
      <c r="C44" s="28">
        <v>548.9</v>
      </c>
      <c r="D44" s="28">
        <v>567</v>
      </c>
      <c r="E44" s="28">
        <v>18.100000000000023</v>
      </c>
      <c r="F44" s="69">
        <v>103.29750409910731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ht="24" customHeight="1">
      <c r="A51" s="46" t="s">
        <v>170</v>
      </c>
      <c r="B51" s="41" t="s">
        <v>26</v>
      </c>
      <c r="C51" s="28"/>
      <c r="D51" s="28"/>
      <c r="E51" s="28"/>
      <c r="F51" s="70"/>
    </row>
    <row r="52" spans="1:6" ht="24" customHeight="1">
      <c r="A52" s="46" t="s">
        <v>171</v>
      </c>
      <c r="B52" s="41" t="s">
        <v>38</v>
      </c>
      <c r="C52" s="28"/>
      <c r="D52" s="28"/>
      <c r="E52" s="28"/>
      <c r="F52" s="69"/>
    </row>
    <row r="53" spans="1:6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ht="24" customHeight="1">
      <c r="A54" s="46" t="s">
        <v>173</v>
      </c>
      <c r="B54" s="41" t="s">
        <v>40</v>
      </c>
      <c r="C54" s="28">
        <v>28.4</v>
      </c>
      <c r="D54" s="28">
        <v>28.4</v>
      </c>
      <c r="E54" s="28">
        <v>0</v>
      </c>
      <c r="F54" s="70">
        <v>100</v>
      </c>
    </row>
    <row r="55" spans="1:6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ht="24" customHeight="1">
      <c r="A57" s="47" t="s">
        <v>147</v>
      </c>
      <c r="B57" s="45" t="s">
        <v>6</v>
      </c>
      <c r="C57" s="42">
        <v>3197.5</v>
      </c>
      <c r="D57" s="42">
        <v>3401.2000000000003</v>
      </c>
      <c r="E57" s="28">
        <v>203.70000000000027</v>
      </c>
      <c r="F57" s="69">
        <v>106.37060203283816</v>
      </c>
    </row>
    <row r="58" spans="1:6" ht="24" customHeight="1">
      <c r="A58" s="47" t="s">
        <v>132</v>
      </c>
      <c r="B58" s="45"/>
      <c r="C58" s="47"/>
      <c r="D58" s="47"/>
      <c r="E58" s="47"/>
      <c r="F58" s="47"/>
    </row>
    <row r="59" spans="1:6" ht="23.25" customHeight="1" outlineLevel="1">
      <c r="A59" s="46" t="s">
        <v>43</v>
      </c>
      <c r="B59" s="41" t="s">
        <v>7</v>
      </c>
      <c r="C59" s="28">
        <v>579.1333333333332</v>
      </c>
      <c r="D59" s="28">
        <v>602.3666666666668</v>
      </c>
      <c r="E59" s="28">
        <v>23.233333333333576</v>
      </c>
      <c r="F59" s="69">
        <v>104.0117416829746</v>
      </c>
    </row>
    <row r="60" spans="1:6" ht="23.25" customHeight="1">
      <c r="A60" s="40" t="s">
        <v>1</v>
      </c>
      <c r="B60" s="41" t="s">
        <v>8</v>
      </c>
      <c r="C60" s="48">
        <v>58.63333333333321</v>
      </c>
      <c r="D60" s="48">
        <v>63.766666666666765</v>
      </c>
      <c r="E60" s="48">
        <v>5.133333333333553</v>
      </c>
      <c r="F60" s="48">
        <v>108.75497441728295</v>
      </c>
    </row>
    <row r="61" spans="1:6" ht="36" customHeight="1">
      <c r="A61" s="40" t="s">
        <v>18</v>
      </c>
      <c r="B61" s="41" t="s">
        <v>9</v>
      </c>
      <c r="C61" s="48">
        <v>42.23333333333321</v>
      </c>
      <c r="D61" s="48">
        <v>43.06666666666677</v>
      </c>
      <c r="E61" s="48">
        <v>0.833333333333556</v>
      </c>
      <c r="F61" s="48">
        <v>101.9731649565909</v>
      </c>
    </row>
    <row r="62" spans="1:6" s="6" customFormat="1" ht="22.5" customHeight="1">
      <c r="A62" s="40" t="s">
        <v>44</v>
      </c>
      <c r="B62" s="41" t="s">
        <v>10</v>
      </c>
      <c r="C62" s="42">
        <v>7.601999999999978</v>
      </c>
      <c r="D62" s="42">
        <v>7.752000000000018</v>
      </c>
      <c r="E62" s="48">
        <v>0.15000000000004032</v>
      </c>
      <c r="F62" s="48">
        <v>101.9731649565909</v>
      </c>
    </row>
    <row r="63" spans="1:6" s="5" customFormat="1" ht="24" customHeight="1">
      <c r="A63" s="44" t="s">
        <v>45</v>
      </c>
      <c r="B63" s="45" t="s">
        <v>11</v>
      </c>
      <c r="C63" s="49">
        <v>34.63133333333324</v>
      </c>
      <c r="D63" s="49">
        <v>35.31466666666675</v>
      </c>
      <c r="E63" s="49">
        <v>0.6833333333335148</v>
      </c>
      <c r="F63" s="49">
        <v>101.9731649565909</v>
      </c>
    </row>
    <row r="64" spans="1:6" s="6" customFormat="1" ht="23.25" customHeight="1">
      <c r="A64" s="40" t="s">
        <v>46</v>
      </c>
      <c r="B64" s="41" t="s">
        <v>49</v>
      </c>
      <c r="C64" s="50">
        <v>34.63133333333324</v>
      </c>
      <c r="D64" s="50">
        <v>35.31466666666675</v>
      </c>
      <c r="E64" s="48">
        <v>0.6833333333335148</v>
      </c>
      <c r="F64" s="48">
        <v>101.9731649565909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179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330" t="s">
        <v>48</v>
      </c>
      <c r="B68" s="330"/>
      <c r="C68" s="330"/>
      <c r="D68" s="330"/>
      <c r="E68" s="330"/>
      <c r="F68" s="330"/>
    </row>
    <row r="69" spans="1:6" s="6" customFormat="1" ht="15" customHeight="1">
      <c r="A69" s="331" t="s">
        <v>130</v>
      </c>
      <c r="B69" s="332" t="s">
        <v>19</v>
      </c>
      <c r="C69" s="332" t="s">
        <v>70</v>
      </c>
      <c r="D69" s="332" t="s">
        <v>71</v>
      </c>
      <c r="E69" s="332" t="s">
        <v>77</v>
      </c>
      <c r="F69" s="332" t="s">
        <v>158</v>
      </c>
    </row>
    <row r="70" spans="1:6" ht="21.75" customHeight="1">
      <c r="A70" s="331"/>
      <c r="B70" s="332"/>
      <c r="C70" s="332"/>
      <c r="D70" s="332"/>
      <c r="E70" s="332"/>
      <c r="F70" s="332"/>
    </row>
    <row r="71" spans="1:6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/>
      <c r="D80" s="69"/>
      <c r="E80" s="48"/>
      <c r="F80" s="48"/>
    </row>
    <row r="81" spans="1:6" ht="30" customHeight="1">
      <c r="A81" s="57" t="s">
        <v>134</v>
      </c>
      <c r="B81" s="41" t="s">
        <v>136</v>
      </c>
      <c r="C81" s="70"/>
      <c r="D81" s="69"/>
      <c r="E81" s="48"/>
      <c r="F81" s="48"/>
    </row>
    <row r="82" spans="1:6" ht="24" customHeight="1">
      <c r="A82" s="40" t="s">
        <v>50</v>
      </c>
      <c r="B82" s="41" t="s">
        <v>54</v>
      </c>
      <c r="C82" s="49"/>
      <c r="D82" s="49"/>
      <c r="E82" s="48"/>
      <c r="F82" s="48"/>
    </row>
    <row r="83" spans="1:6" ht="24" customHeight="1">
      <c r="A83" s="40" t="s">
        <v>174</v>
      </c>
      <c r="B83" s="41" t="s">
        <v>55</v>
      </c>
      <c r="C83" s="49"/>
      <c r="D83" s="49"/>
      <c r="E83" s="48"/>
      <c r="F83" s="48"/>
    </row>
    <row r="84" spans="1:6" ht="24" customHeight="1">
      <c r="A84" s="40" t="s">
        <v>175</v>
      </c>
      <c r="B84" s="41" t="s">
        <v>61</v>
      </c>
      <c r="C84" s="49"/>
      <c r="D84" s="48"/>
      <c r="E84" s="48"/>
      <c r="F84" s="48"/>
    </row>
    <row r="85" spans="1:6" ht="36" customHeight="1">
      <c r="A85" s="44" t="s">
        <v>75</v>
      </c>
      <c r="B85" s="45" t="s">
        <v>65</v>
      </c>
      <c r="C85" s="49"/>
      <c r="D85" s="49"/>
      <c r="E85" s="49"/>
      <c r="F85" s="49"/>
    </row>
    <row r="86" spans="1:6" ht="24.75" customHeight="1">
      <c r="A86" s="333" t="s">
        <v>53</v>
      </c>
      <c r="B86" s="333"/>
      <c r="C86" s="333"/>
      <c r="D86" s="333"/>
      <c r="E86" s="333"/>
      <c r="F86" s="333"/>
    </row>
    <row r="87" spans="1:6" s="3" customFormat="1" ht="38.25" customHeight="1">
      <c r="A87" s="44" t="s">
        <v>114</v>
      </c>
      <c r="B87" s="45" t="s">
        <v>81</v>
      </c>
      <c r="C87" s="49">
        <v>872</v>
      </c>
      <c r="D87" s="49">
        <v>832.652</v>
      </c>
      <c r="E87" s="49">
        <v>-39.347999999999956</v>
      </c>
      <c r="F87" s="49">
        <v>95.48761467889909</v>
      </c>
    </row>
    <row r="88" spans="1:6" s="6" customFormat="1" ht="24" customHeight="1">
      <c r="A88" s="40" t="s">
        <v>25</v>
      </c>
      <c r="B88" s="41" t="s">
        <v>138</v>
      </c>
      <c r="C88" s="48">
        <v>8</v>
      </c>
      <c r="D88" s="48">
        <v>7.752000000000018</v>
      </c>
      <c r="E88" s="48">
        <v>-0.24799999999998157</v>
      </c>
      <c r="F88" s="48">
        <v>96.90000000000023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v>499.1</v>
      </c>
      <c r="D90" s="48">
        <v>481.4</v>
      </c>
      <c r="E90" s="48">
        <v>-17.700000000000045</v>
      </c>
      <c r="F90" s="48">
        <v>96.45361650971749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176</v>
      </c>
      <c r="B94" s="41" t="s">
        <v>122</v>
      </c>
      <c r="C94" s="48">
        <v>373.4</v>
      </c>
      <c r="D94" s="48">
        <v>343.5</v>
      </c>
      <c r="E94" s="48">
        <v>-29.899999999999977</v>
      </c>
      <c r="F94" s="48">
        <v>91.99250133904661</v>
      </c>
    </row>
    <row r="95" spans="1:6" s="6" customFormat="1" ht="36" customHeight="1">
      <c r="A95" s="40" t="s">
        <v>145</v>
      </c>
      <c r="B95" s="37" t="s">
        <v>144</v>
      </c>
      <c r="C95" s="48"/>
      <c r="D95" s="48"/>
      <c r="E95" s="48"/>
      <c r="F95" s="48"/>
    </row>
    <row r="96" spans="1:6" s="6" customFormat="1" ht="41.25" customHeight="1">
      <c r="A96" s="40" t="s">
        <v>146</v>
      </c>
      <c r="B96" s="37" t="s">
        <v>137</v>
      </c>
      <c r="C96" s="48">
        <v>10.4</v>
      </c>
      <c r="D96" s="48">
        <v>0</v>
      </c>
      <c r="E96" s="48">
        <v>-10.4</v>
      </c>
      <c r="F96" s="48">
        <v>0</v>
      </c>
    </row>
    <row r="97" spans="1:6" s="6" customFormat="1" ht="41.25" customHeight="1">
      <c r="A97" s="40" t="s">
        <v>293</v>
      </c>
      <c r="B97" s="37" t="s">
        <v>294</v>
      </c>
      <c r="C97" s="48">
        <v>380.5</v>
      </c>
      <c r="D97" s="48">
        <v>343.5</v>
      </c>
      <c r="E97" s="48">
        <v>-37</v>
      </c>
      <c r="F97" s="48">
        <v>90.27595269382391</v>
      </c>
    </row>
    <row r="98" spans="1:6" ht="22.5" customHeight="1">
      <c r="A98" s="44" t="s">
        <v>149</v>
      </c>
      <c r="B98" s="45" t="s">
        <v>82</v>
      </c>
      <c r="C98" s="49"/>
      <c r="D98" s="49"/>
      <c r="E98" s="49"/>
      <c r="F98" s="49"/>
    </row>
    <row r="99" spans="1:6" s="6" customFormat="1" ht="44.25" customHeight="1">
      <c r="A99" s="40" t="s">
        <v>135</v>
      </c>
      <c r="B99" s="41" t="s">
        <v>83</v>
      </c>
      <c r="C99" s="48"/>
      <c r="D99" s="48"/>
      <c r="E99" s="48"/>
      <c r="F99" s="48"/>
    </row>
    <row r="100" spans="1:6" s="6" customFormat="1" ht="24" customHeight="1">
      <c r="A100" s="40" t="s">
        <v>62</v>
      </c>
      <c r="B100" s="41" t="s">
        <v>85</v>
      </c>
      <c r="C100" s="48"/>
      <c r="D100" s="48"/>
      <c r="E100" s="48"/>
      <c r="F100" s="48"/>
    </row>
    <row r="101" spans="1:6" s="6" customFormat="1" ht="24" customHeight="1">
      <c r="A101" s="40" t="s">
        <v>63</v>
      </c>
      <c r="B101" s="41" t="s">
        <v>123</v>
      </c>
      <c r="C101" s="48"/>
      <c r="D101" s="48"/>
      <c r="E101" s="48"/>
      <c r="F101" s="48"/>
    </row>
    <row r="102" spans="1:6" ht="27.75" customHeight="1">
      <c r="A102" s="44" t="s">
        <v>150</v>
      </c>
      <c r="B102" s="45" t="s">
        <v>86</v>
      </c>
      <c r="C102" s="49">
        <v>286.7</v>
      </c>
      <c r="D102" s="49">
        <v>267.9</v>
      </c>
      <c r="E102" s="49">
        <v>-18.80000000000001</v>
      </c>
      <c r="F102" s="49">
        <v>93.44262295081967</v>
      </c>
    </row>
    <row r="103" spans="1:6" s="6" customFormat="1" ht="24" customHeight="1">
      <c r="A103" s="40" t="s">
        <v>64</v>
      </c>
      <c r="B103" s="41" t="s">
        <v>87</v>
      </c>
      <c r="C103" s="48">
        <v>286.7</v>
      </c>
      <c r="D103" s="48">
        <v>267.9</v>
      </c>
      <c r="E103" s="49">
        <v>-18.80000000000001</v>
      </c>
      <c r="F103" s="49">
        <v>93.44262295081967</v>
      </c>
    </row>
    <row r="104" spans="1:6" s="6" customFormat="1" ht="24" customHeight="1">
      <c r="A104" s="40" t="s">
        <v>84</v>
      </c>
      <c r="B104" s="41" t="s">
        <v>88</v>
      </c>
      <c r="C104" s="48"/>
      <c r="D104" s="48"/>
      <c r="E104" s="48"/>
      <c r="F104" s="48"/>
    </row>
    <row r="105" spans="1:6" s="5" customFormat="1" ht="24" customHeight="1">
      <c r="A105" s="44" t="s">
        <v>66</v>
      </c>
      <c r="B105" s="45" t="s">
        <v>124</v>
      </c>
      <c r="C105" s="49"/>
      <c r="D105" s="49"/>
      <c r="E105" s="49"/>
      <c r="F105" s="49"/>
    </row>
    <row r="106" spans="1:6" s="6" customFormat="1" ht="24" customHeight="1">
      <c r="A106" s="40" t="s">
        <v>67</v>
      </c>
      <c r="B106" s="41" t="s">
        <v>125</v>
      </c>
      <c r="C106" s="48"/>
      <c r="D106" s="48"/>
      <c r="E106" s="48"/>
      <c r="F106" s="48"/>
    </row>
    <row r="107" spans="1:6" s="6" customFormat="1" ht="24" customHeight="1">
      <c r="A107" s="40" t="s">
        <v>177</v>
      </c>
      <c r="B107" s="41" t="s">
        <v>126</v>
      </c>
      <c r="C107" s="48"/>
      <c r="D107" s="59"/>
      <c r="E107" s="48"/>
      <c r="F107" s="48"/>
    </row>
    <row r="108" spans="1:6" ht="16.5" customHeight="1">
      <c r="A108" s="51"/>
      <c r="B108" s="52"/>
      <c r="C108" s="61"/>
      <c r="D108" s="62"/>
      <c r="E108" s="62"/>
      <c r="F108" s="62"/>
    </row>
    <row r="109" spans="1:6" ht="16.5" customHeight="1">
      <c r="A109" s="51"/>
      <c r="B109" s="52"/>
      <c r="C109" s="61"/>
      <c r="D109" s="62"/>
      <c r="E109" s="62"/>
      <c r="F109" s="62"/>
    </row>
    <row r="110" spans="1:6" ht="16.5" customHeight="1">
      <c r="A110" s="51"/>
      <c r="B110" s="52"/>
      <c r="C110" s="61"/>
      <c r="D110" s="62"/>
      <c r="E110" s="62"/>
      <c r="F110" s="62"/>
    </row>
    <row r="111" spans="1:11" s="8" customFormat="1" ht="18.75">
      <c r="A111" s="16"/>
      <c r="B111" s="13"/>
      <c r="C111" s="17"/>
      <c r="D111" s="17"/>
      <c r="E111" s="17"/>
      <c r="F111" s="17"/>
      <c r="G111" s="17"/>
      <c r="H111" s="17"/>
      <c r="I111" s="17"/>
      <c r="J111" s="18"/>
      <c r="K111" s="18"/>
    </row>
    <row r="112" spans="1:11" s="116" customFormat="1" ht="17.25" customHeight="1">
      <c r="A112" s="74" t="s">
        <v>186</v>
      </c>
      <c r="B112" s="75"/>
      <c r="C112" s="25" t="s">
        <v>154</v>
      </c>
      <c r="D112" s="25"/>
      <c r="E112" s="76" t="s">
        <v>187</v>
      </c>
      <c r="F112" s="115"/>
      <c r="H112" s="20"/>
      <c r="I112" s="21"/>
      <c r="J112" s="22"/>
      <c r="K112" s="22"/>
    </row>
    <row r="113" spans="1:9" s="8" customFormat="1" ht="17.25" customHeight="1">
      <c r="A113" s="78" t="s">
        <v>155</v>
      </c>
      <c r="B113" s="12"/>
      <c r="C113" s="78" t="s">
        <v>115</v>
      </c>
      <c r="D113" s="12"/>
      <c r="E113" s="79" t="s">
        <v>156</v>
      </c>
      <c r="F113" s="12"/>
      <c r="H113" s="13"/>
      <c r="I113" s="13"/>
    </row>
    <row r="114" spans="1:6" ht="18.75">
      <c r="A114" s="17"/>
      <c r="B114" s="103"/>
      <c r="C114" s="17"/>
      <c r="D114" s="17"/>
      <c r="E114" s="17"/>
      <c r="F114" s="17"/>
    </row>
    <row r="115" spans="1:6" ht="15.75" customHeight="1">
      <c r="A115" s="117"/>
      <c r="B115" s="103"/>
      <c r="C115" s="17"/>
      <c r="D115" s="17"/>
      <c r="E115" s="17"/>
      <c r="F115" s="17"/>
    </row>
    <row r="116" spans="1:6" ht="15.75" customHeight="1">
      <c r="A116" s="117"/>
      <c r="B116" s="103"/>
      <c r="C116" s="64"/>
      <c r="D116" s="17"/>
      <c r="E116" s="17"/>
      <c r="F116" s="17"/>
    </row>
    <row r="117" spans="1:6" ht="18.75">
      <c r="A117" s="117"/>
      <c r="B117" s="103"/>
      <c r="C117" s="17"/>
      <c r="D117" s="17"/>
      <c r="E117" s="17"/>
      <c r="F117" s="17"/>
    </row>
    <row r="118" spans="1:6" ht="34.5" customHeight="1">
      <c r="A118" s="351" t="s">
        <v>264</v>
      </c>
      <c r="B118" s="351"/>
      <c r="C118" s="351"/>
      <c r="D118" s="351"/>
      <c r="E118" s="351"/>
      <c r="F118" s="351"/>
    </row>
    <row r="119" spans="1:6" ht="15.75">
      <c r="A119" s="331" t="s">
        <v>130</v>
      </c>
      <c r="B119" s="332" t="s">
        <v>19</v>
      </c>
      <c r="C119" s="332" t="s">
        <v>70</v>
      </c>
      <c r="D119" s="332" t="s">
        <v>71</v>
      </c>
      <c r="E119" s="332" t="s">
        <v>76</v>
      </c>
      <c r="F119" s="332" t="s">
        <v>157</v>
      </c>
    </row>
    <row r="120" spans="1:6" ht="18.75" customHeight="1">
      <c r="A120" s="331"/>
      <c r="B120" s="332"/>
      <c r="C120" s="332"/>
      <c r="D120" s="332"/>
      <c r="E120" s="332"/>
      <c r="F120" s="332"/>
    </row>
    <row r="121" spans="1:6" ht="18.75">
      <c r="A121" s="37">
        <v>1</v>
      </c>
      <c r="B121" s="38">
        <v>2</v>
      </c>
      <c r="C121" s="38">
        <v>3</v>
      </c>
      <c r="D121" s="38">
        <v>4</v>
      </c>
      <c r="E121" s="38">
        <v>5</v>
      </c>
      <c r="F121" s="38">
        <v>6</v>
      </c>
    </row>
    <row r="122" spans="1:6" ht="18.75">
      <c r="A122" s="102" t="s">
        <v>266</v>
      </c>
      <c r="B122" s="95" t="s">
        <v>14</v>
      </c>
      <c r="C122" s="96">
        <v>852</v>
      </c>
      <c r="D122" s="96">
        <v>1035</v>
      </c>
      <c r="E122" s="28">
        <v>183</v>
      </c>
      <c r="F122" s="69">
        <v>121.47887323943662</v>
      </c>
    </row>
    <row r="123" spans="1:6" ht="18.75">
      <c r="A123" s="93" t="s">
        <v>267</v>
      </c>
      <c r="B123" s="97" t="s">
        <v>268</v>
      </c>
      <c r="C123" s="98">
        <v>72</v>
      </c>
      <c r="D123" s="98">
        <v>164.70000000000005</v>
      </c>
      <c r="E123" s="28">
        <v>92.70000000000005</v>
      </c>
      <c r="F123" s="69">
        <v>228.75000000000006</v>
      </c>
    </row>
    <row r="124" spans="1:6" ht="18.75">
      <c r="A124" s="93" t="s">
        <v>269</v>
      </c>
      <c r="B124" s="97" t="s">
        <v>270</v>
      </c>
      <c r="C124" s="98">
        <v>780</v>
      </c>
      <c r="D124" s="98">
        <v>870.3</v>
      </c>
      <c r="E124" s="28">
        <v>90.29999999999995</v>
      </c>
      <c r="F124" s="69">
        <v>111.57692307692307</v>
      </c>
    </row>
    <row r="125" spans="1:6" ht="18.75">
      <c r="A125" s="93" t="s">
        <v>271</v>
      </c>
      <c r="B125" s="97" t="s">
        <v>15</v>
      </c>
      <c r="C125" s="98">
        <v>1303.5</v>
      </c>
      <c r="D125" s="98">
        <v>1305.3</v>
      </c>
      <c r="E125" s="28">
        <v>1.7999999999999545</v>
      </c>
      <c r="F125" s="69">
        <v>100.13808975834293</v>
      </c>
    </row>
    <row r="126" spans="1:6" ht="18.75">
      <c r="A126" s="93" t="s">
        <v>272</v>
      </c>
      <c r="B126" s="97" t="s">
        <v>16</v>
      </c>
      <c r="C126" s="98">
        <v>286.7</v>
      </c>
      <c r="D126" s="98">
        <v>251.6</v>
      </c>
      <c r="E126" s="28">
        <v>-35.099999999999994</v>
      </c>
      <c r="F126" s="69">
        <v>87.7572375305197</v>
      </c>
    </row>
    <row r="127" spans="1:6" ht="18.75">
      <c r="A127" s="93" t="s">
        <v>273</v>
      </c>
      <c r="B127" s="97" t="s">
        <v>17</v>
      </c>
      <c r="C127" s="98">
        <v>247.6</v>
      </c>
      <c r="D127" s="98">
        <v>214.2</v>
      </c>
      <c r="E127" s="28">
        <v>-33.400000000000006</v>
      </c>
      <c r="F127" s="69">
        <v>86.51050080775444</v>
      </c>
    </row>
    <row r="128" spans="1:6" ht="18.75">
      <c r="A128" s="93" t="s">
        <v>274</v>
      </c>
      <c r="B128" s="97" t="s">
        <v>29</v>
      </c>
      <c r="C128" s="99">
        <v>479.3</v>
      </c>
      <c r="D128" s="98">
        <v>566.7</v>
      </c>
      <c r="E128" s="28">
        <v>87.40000000000003</v>
      </c>
      <c r="F128" s="69">
        <v>118.23492593365326</v>
      </c>
    </row>
    <row r="129" spans="1:6" ht="19.5" thickBot="1">
      <c r="A129" s="94" t="s">
        <v>275</v>
      </c>
      <c r="B129" s="100" t="s">
        <v>30</v>
      </c>
      <c r="C129" s="101">
        <v>3169.1</v>
      </c>
      <c r="D129" s="101">
        <v>3372.8</v>
      </c>
      <c r="E129" s="101">
        <v>203.70000000000027</v>
      </c>
      <c r="F129" s="101">
        <v>106.4276924047837</v>
      </c>
    </row>
    <row r="130" spans="1:6" ht="18.75">
      <c r="A130" s="117"/>
      <c r="B130" s="103"/>
      <c r="C130" s="17"/>
      <c r="D130" s="17"/>
      <c r="E130" s="17"/>
      <c r="F130" s="17"/>
    </row>
    <row r="131" spans="1:6" ht="35.25" customHeight="1">
      <c r="A131" s="351" t="s">
        <v>277</v>
      </c>
      <c r="B131" s="351"/>
      <c r="C131" s="351"/>
      <c r="D131" s="351"/>
      <c r="E131" s="351"/>
      <c r="F131" s="351"/>
    </row>
    <row r="132" spans="1:6" ht="15.75">
      <c r="A132" s="331" t="s">
        <v>130</v>
      </c>
      <c r="B132" s="332" t="s">
        <v>19</v>
      </c>
      <c r="C132" s="332" t="s">
        <v>70</v>
      </c>
      <c r="D132" s="332" t="s">
        <v>71</v>
      </c>
      <c r="E132" s="332" t="s">
        <v>76</v>
      </c>
      <c r="F132" s="332" t="s">
        <v>157</v>
      </c>
    </row>
    <row r="133" spans="1:6" ht="15.75">
      <c r="A133" s="331"/>
      <c r="B133" s="332"/>
      <c r="C133" s="332"/>
      <c r="D133" s="332"/>
      <c r="E133" s="332"/>
      <c r="F133" s="332"/>
    </row>
    <row r="134" spans="1:6" ht="18.75">
      <c r="A134" s="37">
        <v>1</v>
      </c>
      <c r="B134" s="38">
        <v>2</v>
      </c>
      <c r="C134" s="38">
        <v>3</v>
      </c>
      <c r="D134" s="38">
        <v>4</v>
      </c>
      <c r="E134" s="38">
        <v>5</v>
      </c>
      <c r="F134" s="38">
        <v>6</v>
      </c>
    </row>
    <row r="135" spans="1:6" ht="18.75">
      <c r="A135" s="102" t="s">
        <v>278</v>
      </c>
      <c r="B135" s="95" t="s">
        <v>268</v>
      </c>
      <c r="C135" s="96">
        <v>500</v>
      </c>
      <c r="D135" s="96">
        <v>18.1</v>
      </c>
      <c r="E135" s="28">
        <v>-481.9</v>
      </c>
      <c r="F135" s="69">
        <v>3.62</v>
      </c>
    </row>
    <row r="136" spans="1:6" ht="15.75" customHeight="1">
      <c r="A136" s="93" t="s">
        <v>279</v>
      </c>
      <c r="B136" s="97" t="s">
        <v>15</v>
      </c>
      <c r="C136" s="98"/>
      <c r="D136" s="98"/>
      <c r="E136" s="28"/>
      <c r="F136" s="69"/>
    </row>
    <row r="137" spans="1:6" ht="18.75">
      <c r="A137" s="93" t="s">
        <v>280</v>
      </c>
      <c r="B137" s="97" t="s">
        <v>16</v>
      </c>
      <c r="C137" s="96">
        <v>500</v>
      </c>
      <c r="D137" s="96">
        <v>18.1</v>
      </c>
      <c r="E137" s="28">
        <v>-481.9</v>
      </c>
      <c r="F137" s="69">
        <v>3.62</v>
      </c>
    </row>
    <row r="138" spans="1:6" ht="37.5">
      <c r="A138" s="93" t="s">
        <v>281</v>
      </c>
      <c r="B138" s="97" t="s">
        <v>17</v>
      </c>
      <c r="C138" s="98"/>
      <c r="D138" s="98"/>
      <c r="E138" s="28"/>
      <c r="F138" s="69"/>
    </row>
    <row r="139" spans="1:6" ht="18.75">
      <c r="A139" s="93" t="s">
        <v>282</v>
      </c>
      <c r="B139" s="97" t="s">
        <v>29</v>
      </c>
      <c r="C139" s="98"/>
      <c r="D139" s="98"/>
      <c r="E139" s="28"/>
      <c r="F139" s="69"/>
    </row>
    <row r="140" spans="1:6" ht="37.5">
      <c r="A140" s="93" t="s">
        <v>283</v>
      </c>
      <c r="B140" s="97" t="s">
        <v>30</v>
      </c>
      <c r="C140" s="98"/>
      <c r="D140" s="98"/>
      <c r="E140" s="28"/>
      <c r="F140" s="69"/>
    </row>
    <row r="141" spans="1:6" ht="18.75">
      <c r="A141" s="93" t="s">
        <v>284</v>
      </c>
      <c r="B141" s="97" t="s">
        <v>31</v>
      </c>
      <c r="C141" s="99"/>
      <c r="D141" s="98"/>
      <c r="E141" s="28"/>
      <c r="F141" s="69"/>
    </row>
    <row r="142" spans="1:6" ht="19.5" thickBot="1">
      <c r="A142" s="94" t="s">
        <v>275</v>
      </c>
      <c r="B142" s="100" t="s">
        <v>32</v>
      </c>
      <c r="C142" s="101"/>
      <c r="D142" s="101"/>
      <c r="E142" s="101"/>
      <c r="F142" s="101"/>
    </row>
    <row r="143" spans="1:6" ht="18.75">
      <c r="A143" s="117"/>
      <c r="B143" s="103"/>
      <c r="C143" s="17"/>
      <c r="D143" s="17"/>
      <c r="E143" s="17"/>
      <c r="F143" s="17"/>
    </row>
    <row r="144" spans="1:6" ht="18.75">
      <c r="A144" s="117"/>
      <c r="B144" s="103"/>
      <c r="C144" s="17"/>
      <c r="D144" s="17"/>
      <c r="E144" s="17"/>
      <c r="F144" s="17"/>
    </row>
    <row r="145" spans="1:6" ht="15.75">
      <c r="A145" s="74" t="s">
        <v>186</v>
      </c>
      <c r="B145" s="75"/>
      <c r="C145" s="25" t="s">
        <v>154</v>
      </c>
      <c r="D145" s="25"/>
      <c r="E145" s="76" t="s">
        <v>187</v>
      </c>
      <c r="F145" s="115"/>
    </row>
    <row r="146" spans="1:6" ht="15.75">
      <c r="A146" s="78" t="s">
        <v>155</v>
      </c>
      <c r="B146" s="12"/>
      <c r="C146" s="78" t="s">
        <v>115</v>
      </c>
      <c r="D146" s="12"/>
      <c r="E146" s="79" t="s">
        <v>156</v>
      </c>
      <c r="F146" s="12"/>
    </row>
    <row r="147" spans="1:6" ht="18.75">
      <c r="A147" s="117"/>
      <c r="B147" s="103"/>
      <c r="C147" s="17"/>
      <c r="D147" s="17"/>
      <c r="E147" s="17"/>
      <c r="F147" s="17"/>
    </row>
    <row r="148" spans="1:6" ht="18.75">
      <c r="A148" s="117"/>
      <c r="B148" s="103"/>
      <c r="C148" s="17"/>
      <c r="D148" s="17"/>
      <c r="E148" s="17"/>
      <c r="F148" s="17"/>
    </row>
    <row r="149" ht="15.75">
      <c r="A149" s="118"/>
    </row>
    <row r="150" ht="15.75">
      <c r="A150" s="118"/>
    </row>
    <row r="151" ht="15.75">
      <c r="A151" s="118"/>
    </row>
    <row r="152" ht="15.75">
      <c r="A152" s="118"/>
    </row>
    <row r="153" ht="15.75">
      <c r="A153" s="118"/>
    </row>
    <row r="154" ht="15.75" customHeight="1">
      <c r="A154" s="118"/>
    </row>
    <row r="155" ht="15.75" customHeight="1">
      <c r="A155" s="118"/>
    </row>
    <row r="156" ht="15.75">
      <c r="A156" s="118"/>
    </row>
    <row r="157" ht="15.75">
      <c r="A157" s="118"/>
    </row>
    <row r="158" ht="15.75">
      <c r="A158" s="118"/>
    </row>
    <row r="159" ht="15.75">
      <c r="A159" s="118"/>
    </row>
    <row r="160" ht="15.75">
      <c r="A160" s="118"/>
    </row>
    <row r="161" ht="15.75">
      <c r="A161" s="118"/>
    </row>
    <row r="162" ht="15.75">
      <c r="A162" s="118"/>
    </row>
    <row r="163" ht="15.75">
      <c r="A163" s="118"/>
    </row>
    <row r="164" ht="15.75">
      <c r="A164" s="118"/>
    </row>
    <row r="165" ht="15.75">
      <c r="A165" s="118"/>
    </row>
    <row r="166" ht="15.75">
      <c r="A166" s="118"/>
    </row>
    <row r="167" ht="15.75">
      <c r="A167" s="118"/>
    </row>
    <row r="168" ht="15.75">
      <c r="A168" s="118"/>
    </row>
    <row r="169" ht="15.75">
      <c r="A169" s="118"/>
    </row>
    <row r="170" ht="15.75">
      <c r="A170" s="118"/>
    </row>
    <row r="171" ht="15.75">
      <c r="A171" s="118"/>
    </row>
    <row r="172" ht="15.75">
      <c r="A172" s="118"/>
    </row>
    <row r="173" ht="15.75">
      <c r="A173" s="118"/>
    </row>
    <row r="174" ht="15.75">
      <c r="A174" s="118"/>
    </row>
    <row r="175" ht="15.75">
      <c r="A175" s="118"/>
    </row>
    <row r="176" ht="15.75">
      <c r="A176" s="118"/>
    </row>
    <row r="177" ht="15.75">
      <c r="A177" s="118"/>
    </row>
    <row r="178" ht="15.75">
      <c r="A178" s="118"/>
    </row>
    <row r="179" ht="15.75">
      <c r="A179" s="118"/>
    </row>
    <row r="180" ht="15.75">
      <c r="A180" s="118"/>
    </row>
    <row r="181" ht="15.75">
      <c r="A181" s="118"/>
    </row>
    <row r="182" ht="15.75">
      <c r="A182" s="118"/>
    </row>
    <row r="183" ht="15.75">
      <c r="A183" s="118"/>
    </row>
    <row r="184" ht="15.75">
      <c r="A184" s="118"/>
    </row>
    <row r="185" ht="15.75">
      <c r="A185" s="118"/>
    </row>
    <row r="186" ht="15.75">
      <c r="A186" s="118"/>
    </row>
    <row r="187" ht="15.75">
      <c r="A187" s="118"/>
    </row>
    <row r="188" ht="15.75">
      <c r="A188" s="118"/>
    </row>
    <row r="189" ht="15.75">
      <c r="A189" s="118"/>
    </row>
    <row r="190" ht="15.75">
      <c r="A190" s="118"/>
    </row>
    <row r="191" ht="15.75">
      <c r="A191" s="118"/>
    </row>
    <row r="192" ht="15.75">
      <c r="A192" s="118"/>
    </row>
    <row r="193" ht="15.75">
      <c r="A193" s="118"/>
    </row>
    <row r="194" ht="15.75">
      <c r="A194" s="118"/>
    </row>
    <row r="195" ht="15.75">
      <c r="A195" s="118"/>
    </row>
    <row r="196" ht="15.75">
      <c r="A196" s="118"/>
    </row>
    <row r="197" ht="15.75">
      <c r="A197" s="118"/>
    </row>
    <row r="198" ht="15.75">
      <c r="A198" s="118"/>
    </row>
    <row r="199" ht="15.75">
      <c r="A199" s="118"/>
    </row>
    <row r="200" ht="15.75">
      <c r="A200" s="118"/>
    </row>
    <row r="201" ht="15.75">
      <c r="A201" s="118"/>
    </row>
    <row r="202" ht="15.75">
      <c r="A202" s="118"/>
    </row>
    <row r="203" ht="15.75">
      <c r="A203" s="118"/>
    </row>
    <row r="204" ht="15.75">
      <c r="A204" s="118"/>
    </row>
    <row r="205" ht="15.75">
      <c r="A205" s="118"/>
    </row>
    <row r="206" ht="15.75">
      <c r="A206" s="118"/>
    </row>
    <row r="207" ht="15.75">
      <c r="A207" s="118"/>
    </row>
    <row r="208" ht="15.75">
      <c r="A208" s="118"/>
    </row>
    <row r="209" ht="15.75">
      <c r="A209" s="118"/>
    </row>
    <row r="210" ht="15.75">
      <c r="A210" s="118"/>
    </row>
    <row r="211" ht="15.75">
      <c r="A211" s="118"/>
    </row>
    <row r="212" ht="15.75">
      <c r="A212" s="118"/>
    </row>
    <row r="213" ht="15.75">
      <c r="A213" s="118"/>
    </row>
    <row r="214" ht="15.75">
      <c r="A214" s="118"/>
    </row>
    <row r="215" ht="15.75">
      <c r="A215" s="118"/>
    </row>
    <row r="216" ht="15.75">
      <c r="A216" s="118"/>
    </row>
    <row r="217" ht="15.75">
      <c r="A217" s="118"/>
    </row>
    <row r="218" ht="15.75">
      <c r="A218" s="118"/>
    </row>
    <row r="219" ht="15.75">
      <c r="A219" s="118"/>
    </row>
    <row r="220" ht="15.75">
      <c r="A220" s="118"/>
    </row>
    <row r="221" ht="15.75">
      <c r="A221" s="118"/>
    </row>
    <row r="222" ht="15.75">
      <c r="A222" s="118"/>
    </row>
    <row r="223" ht="15.75">
      <c r="A223" s="118"/>
    </row>
    <row r="224" ht="15.75">
      <c r="A224" s="118"/>
    </row>
    <row r="225" ht="15.75">
      <c r="A225" s="118"/>
    </row>
    <row r="226" ht="15.75">
      <c r="A226" s="118"/>
    </row>
    <row r="227" ht="15.75">
      <c r="A227" s="118"/>
    </row>
    <row r="228" ht="15.75">
      <c r="A228" s="118"/>
    </row>
    <row r="229" ht="15.75">
      <c r="A229" s="118"/>
    </row>
    <row r="230" ht="15.75">
      <c r="A230" s="118"/>
    </row>
    <row r="231" ht="15.75">
      <c r="A231" s="118"/>
    </row>
    <row r="232" ht="15.75">
      <c r="A232" s="118"/>
    </row>
    <row r="233" ht="15.75">
      <c r="A233" s="118"/>
    </row>
    <row r="234" ht="15.75">
      <c r="A234" s="118"/>
    </row>
    <row r="235" ht="15.75">
      <c r="A235" s="118"/>
    </row>
    <row r="236" ht="15.75">
      <c r="A236" s="118"/>
    </row>
    <row r="237" ht="15.75">
      <c r="A237" s="118"/>
    </row>
    <row r="238" ht="15.75">
      <c r="A238" s="118"/>
    </row>
    <row r="239" ht="15.75">
      <c r="A239" s="118"/>
    </row>
    <row r="240" ht="15.75">
      <c r="A240" s="118"/>
    </row>
    <row r="241" ht="15.75">
      <c r="A241" s="118"/>
    </row>
    <row r="242" ht="15.75">
      <c r="A242" s="118"/>
    </row>
    <row r="243" ht="15.75">
      <c r="A243" s="118"/>
    </row>
    <row r="244" ht="15.75">
      <c r="A244" s="118"/>
    </row>
    <row r="245" ht="15.75">
      <c r="A245" s="118"/>
    </row>
    <row r="246" ht="15.75">
      <c r="A246" s="118"/>
    </row>
    <row r="247" ht="15.75">
      <c r="A247" s="118"/>
    </row>
    <row r="248" ht="15.75">
      <c r="A248" s="118"/>
    </row>
    <row r="249" ht="15.75">
      <c r="A249" s="118"/>
    </row>
    <row r="250" ht="15.75">
      <c r="A250" s="118"/>
    </row>
    <row r="251" ht="15.75">
      <c r="A251" s="118"/>
    </row>
    <row r="252" ht="15.75">
      <c r="A252" s="118"/>
    </row>
    <row r="253" ht="15.75">
      <c r="A253" s="118"/>
    </row>
    <row r="254" ht="15.75">
      <c r="A254" s="118"/>
    </row>
    <row r="255" ht="15.75">
      <c r="A255" s="118"/>
    </row>
    <row r="256" ht="15.75">
      <c r="A256" s="118"/>
    </row>
    <row r="257" ht="15.75">
      <c r="A257" s="118"/>
    </row>
    <row r="258" ht="15.75">
      <c r="A258" s="118"/>
    </row>
    <row r="259" ht="15.75">
      <c r="A259" s="118"/>
    </row>
    <row r="260" ht="15.75">
      <c r="A260" s="118"/>
    </row>
    <row r="261" ht="15.75">
      <c r="A261" s="118"/>
    </row>
    <row r="262" ht="15.75">
      <c r="A262" s="118"/>
    </row>
    <row r="263" ht="15.75">
      <c r="A263" s="118"/>
    </row>
    <row r="264" ht="15.75">
      <c r="A264" s="118"/>
    </row>
    <row r="265" ht="15.75">
      <c r="A265" s="118"/>
    </row>
    <row r="266" ht="15.75">
      <c r="A266" s="118"/>
    </row>
    <row r="267" ht="15.75">
      <c r="A267" s="118"/>
    </row>
    <row r="268" ht="15.75">
      <c r="A268" s="118"/>
    </row>
    <row r="269" ht="15.75">
      <c r="A269" s="118"/>
    </row>
    <row r="270" ht="15.75">
      <c r="A270" s="118"/>
    </row>
    <row r="271" ht="15.75">
      <c r="A271" s="118"/>
    </row>
    <row r="272" ht="15.75">
      <c r="A272" s="118"/>
    </row>
    <row r="273" ht="15.75">
      <c r="A273" s="118"/>
    </row>
    <row r="274" ht="15.75">
      <c r="A274" s="118"/>
    </row>
    <row r="275" ht="15.75">
      <c r="A275" s="118"/>
    </row>
    <row r="276" ht="15.75">
      <c r="A276" s="118"/>
    </row>
    <row r="277" ht="15.75">
      <c r="A277" s="118"/>
    </row>
    <row r="278" ht="15.75">
      <c r="A278" s="118"/>
    </row>
    <row r="279" ht="15.75">
      <c r="A279" s="118"/>
    </row>
  </sheetData>
  <sheetProtection/>
  <mergeCells count="52">
    <mergeCell ref="E132:E133"/>
    <mergeCell ref="A119:A120"/>
    <mergeCell ref="B119:B120"/>
    <mergeCell ref="C119:C120"/>
    <mergeCell ref="D119:D120"/>
    <mergeCell ref="A118:F118"/>
    <mergeCell ref="A131:F131"/>
    <mergeCell ref="F132:F133"/>
    <mergeCell ref="F119:F120"/>
    <mergeCell ref="A132:A133"/>
    <mergeCell ref="B132:B133"/>
    <mergeCell ref="C132:C133"/>
    <mergeCell ref="D132:D133"/>
    <mergeCell ref="E119:E120"/>
    <mergeCell ref="D1:F1"/>
    <mergeCell ref="C2:F2"/>
    <mergeCell ref="B3:F3"/>
    <mergeCell ref="A5:E5"/>
    <mergeCell ref="A6:D6"/>
    <mergeCell ref="B7:D7"/>
    <mergeCell ref="B8:D8"/>
    <mergeCell ref="B9:D9"/>
    <mergeCell ref="B10:D10"/>
    <mergeCell ref="B11:D11"/>
    <mergeCell ref="B12:D12"/>
    <mergeCell ref="B13:F13"/>
    <mergeCell ref="B14:F14"/>
    <mergeCell ref="B15:F15"/>
    <mergeCell ref="B16:F16"/>
    <mergeCell ref="B17:F17"/>
    <mergeCell ref="B18:F18"/>
    <mergeCell ref="A20:F2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3"/>
  <rowBreaks count="1" manualBreakCount="1">
    <brk id="6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1"/>
  <sheetViews>
    <sheetView zoomScale="55" zoomScaleNormal="55" zoomScalePageLayoutView="0" workbookViewId="0" topLeftCell="A59">
      <selection activeCell="D121" sqref="D121"/>
    </sheetView>
  </sheetViews>
  <sheetFormatPr defaultColWidth="9.00390625" defaultRowHeight="12.75" outlineLevelRow="1"/>
  <cols>
    <col min="1" max="1" width="69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5"/>
      <c r="C1" s="27"/>
      <c r="D1" s="315" t="s">
        <v>178</v>
      </c>
      <c r="E1" s="315"/>
      <c r="F1" s="315"/>
    </row>
    <row r="2" spans="1:6" ht="18.75">
      <c r="A2" s="27"/>
      <c r="B2" s="15"/>
      <c r="C2" s="316" t="s">
        <v>89</v>
      </c>
      <c r="D2" s="316"/>
      <c r="E2" s="316"/>
      <c r="F2" s="316"/>
    </row>
    <row r="3" spans="1:6" ht="18.75" customHeight="1">
      <c r="A3" s="27"/>
      <c r="B3" s="317" t="s">
        <v>180</v>
      </c>
      <c r="C3" s="317"/>
      <c r="D3" s="317"/>
      <c r="E3" s="317"/>
      <c r="F3" s="317"/>
    </row>
    <row r="4" spans="1:6" ht="12" customHeight="1">
      <c r="A4" s="67"/>
      <c r="B4" s="65"/>
      <c r="C4" s="65"/>
      <c r="D4" s="65"/>
      <c r="E4" s="65"/>
      <c r="F4" s="65"/>
    </row>
    <row r="5" spans="1:6" ht="15.75" customHeight="1">
      <c r="A5" s="318"/>
      <c r="B5" s="319"/>
      <c r="C5" s="319"/>
      <c r="D5" s="319"/>
      <c r="E5" s="320"/>
      <c r="F5" s="68" t="s">
        <v>129</v>
      </c>
    </row>
    <row r="6" spans="1:6" ht="16.5" customHeight="1">
      <c r="A6" s="321" t="s">
        <v>93</v>
      </c>
      <c r="B6" s="322"/>
      <c r="C6" s="322"/>
      <c r="D6" s="322"/>
      <c r="E6" s="31" t="s">
        <v>94</v>
      </c>
      <c r="F6" s="30"/>
    </row>
    <row r="7" spans="1:6" ht="19.5">
      <c r="A7" s="32" t="s">
        <v>95</v>
      </c>
      <c r="B7" s="323" t="s">
        <v>182</v>
      </c>
      <c r="C7" s="324"/>
      <c r="D7" s="324"/>
      <c r="E7" s="33" t="s">
        <v>96</v>
      </c>
      <c r="F7" s="30"/>
    </row>
    <row r="8" spans="1:6" ht="18.75">
      <c r="A8" s="29" t="s">
        <v>97</v>
      </c>
      <c r="B8" s="325"/>
      <c r="C8" s="326"/>
      <c r="D8" s="326"/>
      <c r="E8" s="34" t="s">
        <v>98</v>
      </c>
      <c r="F8" s="30"/>
    </row>
    <row r="9" spans="1:6" ht="18.75">
      <c r="A9" s="29" t="s">
        <v>99</v>
      </c>
      <c r="B9" s="325"/>
      <c r="C9" s="326"/>
      <c r="D9" s="326"/>
      <c r="E9" s="31" t="s">
        <v>100</v>
      </c>
      <c r="F9" s="30"/>
    </row>
    <row r="10" spans="1:6" ht="19.5">
      <c r="A10" s="32" t="s">
        <v>159</v>
      </c>
      <c r="B10" s="323"/>
      <c r="C10" s="324"/>
      <c r="D10" s="324"/>
      <c r="E10" s="31" t="s">
        <v>101</v>
      </c>
      <c r="F10" s="30"/>
    </row>
    <row r="11" spans="1:6" ht="18.75">
      <c r="A11" s="32" t="s">
        <v>102</v>
      </c>
      <c r="B11" s="325"/>
      <c r="C11" s="326"/>
      <c r="D11" s="326"/>
      <c r="E11" s="31" t="s">
        <v>103</v>
      </c>
      <c r="F11" s="30"/>
    </row>
    <row r="12" spans="1:6" ht="18.75">
      <c r="A12" s="35" t="s">
        <v>104</v>
      </c>
      <c r="B12" s="325"/>
      <c r="C12" s="326"/>
      <c r="D12" s="326"/>
      <c r="E12" s="31" t="s">
        <v>105</v>
      </c>
      <c r="F12" s="30"/>
    </row>
    <row r="13" spans="1:6" ht="18.75">
      <c r="A13" s="35" t="s">
        <v>112</v>
      </c>
      <c r="B13" s="325"/>
      <c r="C13" s="326"/>
      <c r="D13" s="326"/>
      <c r="E13" s="326"/>
      <c r="F13" s="327"/>
    </row>
    <row r="14" spans="1:6" ht="18.75">
      <c r="A14" s="35" t="s">
        <v>106</v>
      </c>
      <c r="B14" s="325" t="s">
        <v>181</v>
      </c>
      <c r="C14" s="326"/>
      <c r="D14" s="326"/>
      <c r="E14" s="326"/>
      <c r="F14" s="327"/>
    </row>
    <row r="15" spans="1:6" ht="18.75">
      <c r="A15" s="35" t="s">
        <v>107</v>
      </c>
      <c r="B15" s="325"/>
      <c r="C15" s="326"/>
      <c r="D15" s="326"/>
      <c r="E15" s="326"/>
      <c r="F15" s="327"/>
    </row>
    <row r="16" spans="1:6" ht="18.75">
      <c r="A16" s="36" t="s">
        <v>108</v>
      </c>
      <c r="B16" s="321" t="s">
        <v>183</v>
      </c>
      <c r="C16" s="322"/>
      <c r="D16" s="322"/>
      <c r="E16" s="322"/>
      <c r="F16" s="328"/>
    </row>
    <row r="17" spans="1:6" ht="18.75" customHeight="1">
      <c r="A17" s="35" t="s">
        <v>109</v>
      </c>
      <c r="B17" s="321" t="s">
        <v>184</v>
      </c>
      <c r="C17" s="322"/>
      <c r="D17" s="322"/>
      <c r="E17" s="322"/>
      <c r="F17" s="328"/>
    </row>
    <row r="18" spans="1:6" ht="18.75">
      <c r="A18" s="36" t="s">
        <v>110</v>
      </c>
      <c r="B18" s="321" t="s">
        <v>185</v>
      </c>
      <c r="C18" s="322"/>
      <c r="D18" s="322"/>
      <c r="E18" s="322"/>
      <c r="F18" s="328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329" t="s">
        <v>111</v>
      </c>
      <c r="B20" s="329"/>
      <c r="C20" s="329"/>
      <c r="D20" s="329"/>
      <c r="E20" s="329"/>
      <c r="F20" s="329"/>
      <c r="G20" s="11"/>
    </row>
    <row r="21" spans="1:6" ht="21.75" customHeight="1">
      <c r="A21" s="329" t="s">
        <v>188</v>
      </c>
      <c r="B21" s="329"/>
      <c r="C21" s="329"/>
      <c r="D21" s="329"/>
      <c r="E21" s="329"/>
      <c r="F21" s="329"/>
    </row>
    <row r="22" spans="1:6" ht="15" customHeight="1">
      <c r="A22" s="315" t="s">
        <v>113</v>
      </c>
      <c r="B22" s="315"/>
      <c r="C22" s="315"/>
      <c r="D22" s="315"/>
      <c r="E22" s="315"/>
      <c r="F22" s="315"/>
    </row>
    <row r="23" spans="1:6" ht="9" customHeight="1">
      <c r="A23" s="15"/>
      <c r="B23" s="15"/>
      <c r="C23" s="15"/>
      <c r="D23" s="15"/>
      <c r="E23" s="15"/>
      <c r="F23" s="15"/>
    </row>
    <row r="24" spans="1:6" ht="19.5" customHeight="1">
      <c r="A24" s="329" t="s">
        <v>116</v>
      </c>
      <c r="B24" s="329"/>
      <c r="C24" s="329"/>
      <c r="D24" s="329"/>
      <c r="E24" s="329"/>
      <c r="F24" s="329"/>
    </row>
    <row r="25" spans="1:6" ht="19.5" customHeight="1">
      <c r="A25" s="330" t="s">
        <v>117</v>
      </c>
      <c r="B25" s="330"/>
      <c r="C25" s="330"/>
      <c r="D25" s="330"/>
      <c r="E25" s="330"/>
      <c r="F25" s="330"/>
    </row>
    <row r="26" spans="1:6" ht="14.25" customHeight="1">
      <c r="A26" s="331" t="s">
        <v>130</v>
      </c>
      <c r="B26" s="332" t="s">
        <v>19</v>
      </c>
      <c r="C26" s="332" t="s">
        <v>70</v>
      </c>
      <c r="D26" s="332" t="s">
        <v>71</v>
      </c>
      <c r="E26" s="332" t="s">
        <v>76</v>
      </c>
      <c r="F26" s="332" t="s">
        <v>157</v>
      </c>
    </row>
    <row r="27" spans="1:6" ht="27.75" customHeight="1">
      <c r="A27" s="331"/>
      <c r="B27" s="332"/>
      <c r="C27" s="332"/>
      <c r="D27" s="332"/>
      <c r="E27" s="332"/>
      <c r="F27" s="332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41</v>
      </c>
      <c r="B29" s="334"/>
      <c r="C29" s="334"/>
      <c r="D29" s="334"/>
      <c r="E29" s="334"/>
      <c r="F29" s="334"/>
    </row>
    <row r="30" spans="1:6" s="2" customFormat="1" ht="37.5" customHeight="1">
      <c r="A30" s="40" t="s">
        <v>28</v>
      </c>
      <c r="B30" s="41" t="s">
        <v>14</v>
      </c>
      <c r="C30" s="42">
        <v>4886</v>
      </c>
      <c r="D30" s="42">
        <v>4603.1</v>
      </c>
      <c r="E30" s="28">
        <v>-282.89999999999964</v>
      </c>
      <c r="F30" s="69">
        <v>94.20998772001639</v>
      </c>
    </row>
    <row r="31" spans="1:6" s="2" customFormat="1" ht="22.5" customHeight="1">
      <c r="A31" s="43" t="s">
        <v>90</v>
      </c>
      <c r="B31" s="41" t="s">
        <v>15</v>
      </c>
      <c r="C31" s="28">
        <v>814.3333333333334</v>
      </c>
      <c r="D31" s="28">
        <v>767.1833333333334</v>
      </c>
      <c r="E31" s="28">
        <v>-47.14999999999998</v>
      </c>
      <c r="F31" s="69">
        <v>94.20998772001637</v>
      </c>
    </row>
    <row r="32" spans="1:6" s="2" customFormat="1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s="2" customFormat="1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s="2" customFormat="1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v>4071.6666666666665</v>
      </c>
      <c r="D35" s="42">
        <v>3835.916666666667</v>
      </c>
      <c r="E35" s="42"/>
      <c r="F35" s="70">
        <v>94.20998772001639</v>
      </c>
    </row>
    <row r="36" spans="1:6" s="2" customFormat="1" ht="22.5" customHeight="1">
      <c r="A36" s="40" t="s">
        <v>163</v>
      </c>
      <c r="B36" s="41" t="s">
        <v>31</v>
      </c>
      <c r="C36" s="28"/>
      <c r="D36" s="28"/>
      <c r="E36" s="28"/>
      <c r="F36" s="69"/>
    </row>
    <row r="37" spans="1:6" s="2" customFormat="1" ht="22.5" customHeight="1">
      <c r="A37" s="46" t="s">
        <v>164</v>
      </c>
      <c r="B37" s="41" t="s">
        <v>32</v>
      </c>
      <c r="C37" s="28"/>
      <c r="D37" s="28"/>
      <c r="E37" s="28"/>
      <c r="F37" s="69"/>
    </row>
    <row r="38" spans="1:6" s="2" customFormat="1" ht="21" customHeight="1">
      <c r="A38" s="46" t="s">
        <v>165</v>
      </c>
      <c r="B38" s="41" t="s">
        <v>33</v>
      </c>
      <c r="C38" s="28"/>
      <c r="D38" s="28"/>
      <c r="E38" s="28"/>
      <c r="F38" s="69"/>
    </row>
    <row r="39" spans="1:6" s="2" customFormat="1" ht="22.5" customHeight="1">
      <c r="A39" s="46" t="s">
        <v>166</v>
      </c>
      <c r="B39" s="41" t="s">
        <v>2</v>
      </c>
      <c r="C39" s="28"/>
      <c r="D39" s="28">
        <v>48.4</v>
      </c>
      <c r="E39" s="28">
        <v>48.4</v>
      </c>
      <c r="F39" s="69"/>
    </row>
    <row r="40" spans="1:6" s="2" customFormat="1" ht="56.25">
      <c r="A40" s="46" t="s">
        <v>72</v>
      </c>
      <c r="B40" s="41" t="s">
        <v>20</v>
      </c>
      <c r="C40" s="28"/>
      <c r="D40" s="28"/>
      <c r="E40" s="28"/>
      <c r="F40" s="69"/>
    </row>
    <row r="41" spans="1:6" s="2" customFormat="1" ht="24" customHeight="1">
      <c r="A41" s="47" t="s">
        <v>27</v>
      </c>
      <c r="B41" s="45" t="s">
        <v>21</v>
      </c>
      <c r="C41" s="42">
        <v>4071.6666666666665</v>
      </c>
      <c r="D41" s="42">
        <v>3884.316666666667</v>
      </c>
      <c r="E41" s="42">
        <v>-187.34999999999945</v>
      </c>
      <c r="F41" s="70">
        <v>95.39869013507983</v>
      </c>
    </row>
    <row r="42" spans="1:6" s="2" customFormat="1" ht="24" customHeight="1">
      <c r="A42" s="47" t="s">
        <v>42</v>
      </c>
      <c r="B42" s="41"/>
      <c r="C42" s="335"/>
      <c r="D42" s="335"/>
      <c r="E42" s="335"/>
      <c r="F42" s="335"/>
    </row>
    <row r="43" spans="1:6" s="2" customFormat="1" ht="37.5">
      <c r="A43" s="46" t="s">
        <v>167</v>
      </c>
      <c r="B43" s="41" t="s">
        <v>22</v>
      </c>
      <c r="C43" s="42">
        <v>2749.6</v>
      </c>
      <c r="D43" s="28">
        <v>2883.8</v>
      </c>
      <c r="E43" s="28">
        <v>134.20000000000027</v>
      </c>
      <c r="F43" s="69">
        <v>104.88070992144314</v>
      </c>
    </row>
    <row r="44" spans="1:6" s="2" customFormat="1" ht="22.5" customHeight="1">
      <c r="A44" s="46" t="s">
        <v>131</v>
      </c>
      <c r="B44" s="41" t="s">
        <v>23</v>
      </c>
      <c r="C44" s="28">
        <v>416.9</v>
      </c>
      <c r="D44" s="28">
        <v>595.9</v>
      </c>
      <c r="E44" s="28">
        <v>179</v>
      </c>
      <c r="F44" s="69">
        <v>142.93595586471577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s="2" customFormat="1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s="2" customFormat="1" ht="24" customHeight="1">
      <c r="A51" s="46" t="s">
        <v>170</v>
      </c>
      <c r="B51" s="41" t="s">
        <v>26</v>
      </c>
      <c r="C51" s="28"/>
      <c r="D51" s="28"/>
      <c r="E51" s="28"/>
      <c r="F51" s="69"/>
    </row>
    <row r="52" spans="1:6" s="2" customFormat="1" ht="24" customHeight="1">
      <c r="A52" s="46" t="s">
        <v>171</v>
      </c>
      <c r="B52" s="41" t="s">
        <v>38</v>
      </c>
      <c r="C52" s="28">
        <v>0</v>
      </c>
      <c r="D52" s="28">
        <v>169.7</v>
      </c>
      <c r="E52" s="28">
        <v>169.7</v>
      </c>
      <c r="F52" s="69"/>
    </row>
    <row r="53" spans="1:6" s="2" customFormat="1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s="2" customFormat="1" ht="24" customHeight="1">
      <c r="A54" s="46" t="s">
        <v>173</v>
      </c>
      <c r="B54" s="41" t="s">
        <v>40</v>
      </c>
      <c r="C54" s="28"/>
      <c r="D54" s="28"/>
      <c r="E54" s="28"/>
      <c r="F54" s="69"/>
    </row>
    <row r="55" spans="1:6" s="2" customFormat="1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s="2" customFormat="1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s="2" customFormat="1" ht="24" customHeight="1">
      <c r="A57" s="47" t="s">
        <v>147</v>
      </c>
      <c r="B57" s="45" t="s">
        <v>6</v>
      </c>
      <c r="C57" s="42">
        <v>3166.5</v>
      </c>
      <c r="D57" s="42">
        <v>3649.4</v>
      </c>
      <c r="E57" s="28">
        <v>482.9000000000001</v>
      </c>
      <c r="F57" s="69">
        <v>115.25027633033318</v>
      </c>
    </row>
    <row r="58" spans="1:6" s="2" customFormat="1" ht="24" customHeight="1">
      <c r="A58" s="47" t="s">
        <v>132</v>
      </c>
      <c r="B58" s="45"/>
      <c r="C58" s="47"/>
      <c r="D58" s="47"/>
      <c r="E58" s="47"/>
      <c r="F58" s="47"/>
    </row>
    <row r="59" spans="1:6" s="2" customFormat="1" ht="23.25" customHeight="1" outlineLevel="1">
      <c r="A59" s="46" t="s">
        <v>43</v>
      </c>
      <c r="B59" s="41" t="s">
        <v>7</v>
      </c>
      <c r="C59" s="28">
        <v>1322.0666666666666</v>
      </c>
      <c r="D59" s="28">
        <v>952.1166666666668</v>
      </c>
      <c r="E59" s="28">
        <v>-369.9499999999998</v>
      </c>
      <c r="F59" s="69">
        <v>72.01729615248854</v>
      </c>
    </row>
    <row r="60" spans="1:6" s="2" customFormat="1" ht="23.25" customHeight="1">
      <c r="A60" s="40" t="s">
        <v>1</v>
      </c>
      <c r="B60" s="41" t="s">
        <v>8</v>
      </c>
      <c r="C60" s="48">
        <v>905.1666666666666</v>
      </c>
      <c r="D60" s="48">
        <v>356.2166666666668</v>
      </c>
      <c r="E60" s="48">
        <v>-548.9499999999998</v>
      </c>
      <c r="F60" s="48">
        <v>39.35371018228689</v>
      </c>
    </row>
    <row r="61" spans="1:6" s="2" customFormat="1" ht="36" customHeight="1">
      <c r="A61" s="40" t="s">
        <v>18</v>
      </c>
      <c r="B61" s="41" t="s">
        <v>9</v>
      </c>
      <c r="C61" s="48">
        <v>905.1666666666666</v>
      </c>
      <c r="D61" s="48">
        <v>234.9166666666668</v>
      </c>
      <c r="E61" s="48">
        <v>-670.2499999999998</v>
      </c>
      <c r="F61" s="48">
        <v>25.952863192782193</v>
      </c>
    </row>
    <row r="62" spans="1:6" s="6" customFormat="1" ht="22.5" customHeight="1">
      <c r="A62" s="40" t="s">
        <v>44</v>
      </c>
      <c r="B62" s="41" t="s">
        <v>10</v>
      </c>
      <c r="C62" s="42">
        <v>162.9</v>
      </c>
      <c r="D62" s="42">
        <v>42.285000000000025</v>
      </c>
      <c r="E62" s="48">
        <v>-120.61499999999998</v>
      </c>
      <c r="F62" s="48">
        <v>25.95764272559854</v>
      </c>
    </row>
    <row r="63" spans="1:6" s="5" customFormat="1" ht="24" customHeight="1">
      <c r="A63" s="44" t="s">
        <v>45</v>
      </c>
      <c r="B63" s="45" t="s">
        <v>11</v>
      </c>
      <c r="C63" s="49">
        <v>742.2666666666667</v>
      </c>
      <c r="D63" s="49">
        <v>192.63166666666677</v>
      </c>
      <c r="E63" s="49">
        <v>-549.6349999999999</v>
      </c>
      <c r="F63" s="49">
        <v>25.95181426261902</v>
      </c>
    </row>
    <row r="64" spans="1:6" s="6" customFormat="1" ht="23.25" customHeight="1">
      <c r="A64" s="40" t="s">
        <v>46</v>
      </c>
      <c r="B64" s="41" t="s">
        <v>49</v>
      </c>
      <c r="C64" s="48">
        <v>742.2666666666667</v>
      </c>
      <c r="D64" s="50">
        <v>192.63166666666677</v>
      </c>
      <c r="E64" s="48">
        <v>-549.6349999999999</v>
      </c>
      <c r="F64" s="48">
        <v>25.95181426261902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179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330" t="s">
        <v>48</v>
      </c>
      <c r="B68" s="330"/>
      <c r="C68" s="330"/>
      <c r="D68" s="330"/>
      <c r="E68" s="330"/>
      <c r="F68" s="330"/>
    </row>
    <row r="69" spans="1:6" s="6" customFormat="1" ht="15" customHeight="1">
      <c r="A69" s="331" t="s">
        <v>130</v>
      </c>
      <c r="B69" s="332" t="s">
        <v>19</v>
      </c>
      <c r="C69" s="332" t="s">
        <v>70</v>
      </c>
      <c r="D69" s="332" t="s">
        <v>71</v>
      </c>
      <c r="E69" s="332" t="s">
        <v>77</v>
      </c>
      <c r="F69" s="332" t="s">
        <v>158</v>
      </c>
    </row>
    <row r="70" spans="1:6" s="2" customFormat="1" ht="21.75" customHeight="1">
      <c r="A70" s="331"/>
      <c r="B70" s="332"/>
      <c r="C70" s="332"/>
      <c r="D70" s="332"/>
      <c r="E70" s="332"/>
      <c r="F70" s="332"/>
    </row>
    <row r="71" spans="1:6" s="2" customFormat="1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s="2" customFormat="1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s="2" customFormat="1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s="2" customFormat="1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s="2" customFormat="1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s="2" customFormat="1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s="2" customFormat="1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/>
      <c r="D80" s="69"/>
      <c r="E80" s="48"/>
      <c r="F80" s="48"/>
    </row>
    <row r="81" spans="1:6" s="2" customFormat="1" ht="30" customHeight="1">
      <c r="A81" s="57" t="s">
        <v>134</v>
      </c>
      <c r="B81" s="41" t="s">
        <v>136</v>
      </c>
      <c r="C81" s="70"/>
      <c r="D81" s="69"/>
      <c r="E81" s="48"/>
      <c r="F81" s="48"/>
    </row>
    <row r="82" spans="1:6" s="2" customFormat="1" ht="24" customHeight="1">
      <c r="A82" s="40" t="s">
        <v>50</v>
      </c>
      <c r="B82" s="41" t="s">
        <v>54</v>
      </c>
      <c r="C82" s="49"/>
      <c r="D82" s="72"/>
      <c r="E82" s="48"/>
      <c r="F82" s="48"/>
    </row>
    <row r="83" spans="1:6" s="2" customFormat="1" ht="24" customHeight="1">
      <c r="A83" s="40" t="s">
        <v>174</v>
      </c>
      <c r="B83" s="41" t="s">
        <v>55</v>
      </c>
      <c r="C83" s="49"/>
      <c r="D83" s="72"/>
      <c r="E83" s="48"/>
      <c r="F83" s="48"/>
    </row>
    <row r="84" spans="1:6" s="2" customFormat="1" ht="24" customHeight="1">
      <c r="A84" s="40" t="s">
        <v>175</v>
      </c>
      <c r="B84" s="41" t="s">
        <v>61</v>
      </c>
      <c r="C84" s="49"/>
      <c r="D84" s="48"/>
      <c r="E84" s="48"/>
      <c r="F84" s="48"/>
    </row>
    <row r="85" spans="1:6" s="2" customFormat="1" ht="36" customHeight="1">
      <c r="A85" s="44" t="s">
        <v>75</v>
      </c>
      <c r="B85" s="45" t="s">
        <v>65</v>
      </c>
      <c r="C85" s="49"/>
      <c r="D85" s="49"/>
      <c r="E85" s="49"/>
      <c r="F85" s="49"/>
    </row>
    <row r="86" spans="1:6" s="2" customFormat="1" ht="24.75" customHeight="1">
      <c r="A86" s="333" t="s">
        <v>53</v>
      </c>
      <c r="B86" s="333"/>
      <c r="C86" s="333"/>
      <c r="D86" s="333"/>
      <c r="E86" s="333"/>
      <c r="F86" s="333"/>
    </row>
    <row r="87" spans="1:6" s="3" customFormat="1" ht="38.25" customHeight="1">
      <c r="A87" s="44" t="s">
        <v>114</v>
      </c>
      <c r="B87" s="45" t="s">
        <v>81</v>
      </c>
      <c r="C87" s="49">
        <v>1103.1</v>
      </c>
      <c r="D87" s="49">
        <v>909.6</v>
      </c>
      <c r="E87" s="49">
        <v>-193.4999999999999</v>
      </c>
      <c r="F87" s="49">
        <v>82.45852597226</v>
      </c>
    </row>
    <row r="88" spans="1:6" s="6" customFormat="1" ht="24" customHeight="1">
      <c r="A88" s="40" t="s">
        <v>25</v>
      </c>
      <c r="B88" s="41" t="s">
        <v>138</v>
      </c>
      <c r="C88" s="48">
        <v>163</v>
      </c>
      <c r="D88" s="48">
        <v>248.6</v>
      </c>
      <c r="E88" s="48">
        <v>85.6</v>
      </c>
      <c r="F88" s="48">
        <v>152.51533742331287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v>570.0999999999999</v>
      </c>
      <c r="D90" s="48">
        <v>190</v>
      </c>
      <c r="E90" s="48">
        <v>-380.0999999999999</v>
      </c>
      <c r="F90" s="48">
        <v>33.32748640589371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176</v>
      </c>
      <c r="B94" s="41" t="s">
        <v>122</v>
      </c>
      <c r="C94" s="48">
        <v>370</v>
      </c>
      <c r="D94" s="48">
        <v>471</v>
      </c>
      <c r="E94" s="48">
        <v>101</v>
      </c>
      <c r="F94" s="48">
        <v>127.2972972972973</v>
      </c>
    </row>
    <row r="95" spans="1:6" s="6" customFormat="1" ht="36" customHeight="1">
      <c r="A95" s="40" t="s">
        <v>145</v>
      </c>
      <c r="B95" s="37" t="s">
        <v>144</v>
      </c>
      <c r="C95" s="48"/>
      <c r="D95" s="48">
        <v>272.7</v>
      </c>
      <c r="E95" s="48">
        <v>272.7</v>
      </c>
      <c r="F95" s="48"/>
    </row>
    <row r="96" spans="1:6" s="6" customFormat="1" ht="41.25" customHeight="1">
      <c r="A96" s="40" t="s">
        <v>146</v>
      </c>
      <c r="B96" s="37" t="s">
        <v>137</v>
      </c>
      <c r="C96" s="48"/>
      <c r="D96" s="48"/>
      <c r="E96" s="48"/>
      <c r="F96" s="48"/>
    </row>
    <row r="97" spans="1:6" s="2" customFormat="1" ht="22.5" customHeight="1">
      <c r="A97" s="44" t="s">
        <v>149</v>
      </c>
      <c r="B97" s="45" t="s">
        <v>82</v>
      </c>
      <c r="C97" s="49"/>
      <c r="D97" s="49"/>
      <c r="E97" s="49"/>
      <c r="F97" s="49"/>
    </row>
    <row r="98" spans="1:6" s="6" customFormat="1" ht="44.25" customHeight="1">
      <c r="A98" s="40" t="s">
        <v>135</v>
      </c>
      <c r="B98" s="41" t="s">
        <v>83</v>
      </c>
      <c r="C98" s="48"/>
      <c r="D98" s="48"/>
      <c r="E98" s="48"/>
      <c r="F98" s="48"/>
    </row>
    <row r="99" spans="1:6" s="6" customFormat="1" ht="24" customHeight="1">
      <c r="A99" s="40" t="s">
        <v>62</v>
      </c>
      <c r="B99" s="41" t="s">
        <v>85</v>
      </c>
      <c r="C99" s="48"/>
      <c r="D99" s="48"/>
      <c r="E99" s="48"/>
      <c r="F99" s="48"/>
    </row>
    <row r="100" spans="1:6" s="6" customFormat="1" ht="24" customHeight="1">
      <c r="A100" s="40" t="s">
        <v>63</v>
      </c>
      <c r="B100" s="41" t="s">
        <v>123</v>
      </c>
      <c r="C100" s="48"/>
      <c r="D100" s="48"/>
      <c r="E100" s="48"/>
      <c r="F100" s="48"/>
    </row>
    <row r="101" spans="1:6" s="2" customFormat="1" ht="27.75" customHeight="1">
      <c r="A101" s="44" t="s">
        <v>150</v>
      </c>
      <c r="B101" s="45" t="s">
        <v>86</v>
      </c>
      <c r="C101" s="49">
        <v>271</v>
      </c>
      <c r="D101" s="49">
        <v>277.5</v>
      </c>
      <c r="E101" s="49">
        <v>6.5</v>
      </c>
      <c r="F101" s="49">
        <v>102.39852398523985</v>
      </c>
    </row>
    <row r="102" spans="1:6" s="6" customFormat="1" ht="24" customHeight="1">
      <c r="A102" s="40" t="s">
        <v>64</v>
      </c>
      <c r="B102" s="41" t="s">
        <v>87</v>
      </c>
      <c r="C102" s="48"/>
      <c r="D102" s="48"/>
      <c r="E102" s="48"/>
      <c r="F102" s="48"/>
    </row>
    <row r="103" spans="1:6" s="6" customFormat="1" ht="24" customHeight="1">
      <c r="A103" s="40" t="s">
        <v>84</v>
      </c>
      <c r="B103" s="41" t="s">
        <v>88</v>
      </c>
      <c r="C103" s="48"/>
      <c r="D103" s="48"/>
      <c r="E103" s="48"/>
      <c r="F103" s="48"/>
    </row>
    <row r="104" spans="1:6" s="5" customFormat="1" ht="24" customHeight="1">
      <c r="A104" s="44" t="s">
        <v>66</v>
      </c>
      <c r="B104" s="45" t="s">
        <v>124</v>
      </c>
      <c r="C104" s="49"/>
      <c r="D104" s="49"/>
      <c r="E104" s="49"/>
      <c r="F104" s="49"/>
    </row>
    <row r="105" spans="1:6" s="6" customFormat="1" ht="24" customHeight="1">
      <c r="A105" s="40" t="s">
        <v>67</v>
      </c>
      <c r="B105" s="41" t="s">
        <v>125</v>
      </c>
      <c r="C105" s="48"/>
      <c r="D105" s="48"/>
      <c r="E105" s="48"/>
      <c r="F105" s="48"/>
    </row>
    <row r="106" spans="1:6" s="7" customFormat="1" ht="24" customHeight="1">
      <c r="A106" s="58" t="s">
        <v>177</v>
      </c>
      <c r="B106" s="41" t="s">
        <v>126</v>
      </c>
      <c r="C106" s="48"/>
      <c r="D106" s="59"/>
      <c r="E106" s="48"/>
      <c r="F106" s="48"/>
    </row>
    <row r="107" spans="1:6" ht="16.5" customHeight="1">
      <c r="A107" s="60"/>
      <c r="B107" s="52"/>
      <c r="C107" s="61"/>
      <c r="D107" s="62"/>
      <c r="E107" s="62"/>
      <c r="F107" s="62"/>
    </row>
    <row r="108" spans="1:6" ht="16.5" customHeight="1">
      <c r="A108" s="60"/>
      <c r="B108" s="52"/>
      <c r="C108" s="61"/>
      <c r="D108" s="62"/>
      <c r="E108" s="62"/>
      <c r="F108" s="62"/>
    </row>
    <row r="109" spans="1:6" ht="16.5" customHeight="1">
      <c r="A109" s="60"/>
      <c r="B109" s="52"/>
      <c r="C109" s="61"/>
      <c r="D109" s="62"/>
      <c r="E109" s="62"/>
      <c r="F109" s="62"/>
    </row>
    <row r="110" spans="1:11" s="9" customFormat="1" ht="18.75">
      <c r="A110" s="16"/>
      <c r="B110" s="13"/>
      <c r="C110" s="17"/>
      <c r="D110" s="17"/>
      <c r="E110" s="17"/>
      <c r="F110" s="17"/>
      <c r="G110" s="17"/>
      <c r="H110" s="17"/>
      <c r="I110" s="17"/>
      <c r="J110" s="18"/>
      <c r="K110" s="19"/>
    </row>
    <row r="111" spans="1:11" s="24" customFormat="1" ht="17.25" customHeight="1">
      <c r="A111" s="74" t="s">
        <v>186</v>
      </c>
      <c r="B111" s="75"/>
      <c r="C111" s="25" t="s">
        <v>154</v>
      </c>
      <c r="D111" s="25"/>
      <c r="E111" s="76" t="s">
        <v>187</v>
      </c>
      <c r="F111" s="26"/>
      <c r="H111" s="20"/>
      <c r="I111" s="21"/>
      <c r="J111" s="22"/>
      <c r="K111" s="23"/>
    </row>
    <row r="112" spans="1:10" s="9" customFormat="1" ht="17.25" customHeight="1">
      <c r="A112" s="77" t="s">
        <v>155</v>
      </c>
      <c r="B112" s="14"/>
      <c r="C112" s="78" t="s">
        <v>115</v>
      </c>
      <c r="D112" s="12"/>
      <c r="E112" s="79" t="s">
        <v>156</v>
      </c>
      <c r="F112" s="14"/>
      <c r="H112" s="13"/>
      <c r="I112" s="13"/>
      <c r="J112" s="8"/>
    </row>
    <row r="113" spans="1:6" ht="18.75">
      <c r="A113" s="27"/>
      <c r="B113" s="15"/>
      <c r="C113" s="27"/>
      <c r="D113" s="27"/>
      <c r="E113" s="27"/>
      <c r="F113" s="27"/>
    </row>
    <row r="114" spans="1:6" ht="15.75" customHeight="1">
      <c r="A114" s="63"/>
      <c r="B114" s="15"/>
      <c r="C114" s="27"/>
      <c r="D114" s="27"/>
      <c r="E114" s="27"/>
      <c r="F114" s="27"/>
    </row>
    <row r="115" spans="1:6" ht="15.75" customHeight="1">
      <c r="A115" s="63"/>
      <c r="B115" s="15"/>
      <c r="C115" s="64"/>
      <c r="D115" s="27"/>
      <c r="E115" s="27"/>
      <c r="F115" s="27"/>
    </row>
    <row r="116" spans="1:6" ht="18.75">
      <c r="A116" s="63"/>
      <c r="B116" s="15"/>
      <c r="C116" s="27"/>
      <c r="D116" s="27"/>
      <c r="E116" s="27"/>
      <c r="F116" s="27"/>
    </row>
    <row r="117" spans="1:6" ht="18.75">
      <c r="A117" s="63"/>
      <c r="B117" s="15"/>
      <c r="C117" s="27"/>
      <c r="D117" s="27"/>
      <c r="E117" s="27"/>
      <c r="F117" s="27"/>
    </row>
    <row r="118" spans="1:6" ht="18.75">
      <c r="A118" s="63"/>
      <c r="B118" s="15"/>
      <c r="C118" s="27"/>
      <c r="D118" s="27"/>
      <c r="E118" s="27"/>
      <c r="F118" s="27"/>
    </row>
    <row r="119" spans="1:6" ht="18.75">
      <c r="A119" s="63"/>
      <c r="B119" s="15"/>
      <c r="C119" s="27"/>
      <c r="D119" s="27"/>
      <c r="E119" s="27"/>
      <c r="F119" s="27"/>
    </row>
    <row r="120" spans="1:6" ht="18.75">
      <c r="A120" s="63"/>
      <c r="B120" s="15"/>
      <c r="C120" s="27"/>
      <c r="D120" s="27"/>
      <c r="E120" s="27"/>
      <c r="F120" s="27"/>
    </row>
    <row r="121" spans="1:6" ht="18.75">
      <c r="A121" s="63"/>
      <c r="B121" s="15"/>
      <c r="C121" s="27"/>
      <c r="D121" s="27"/>
      <c r="E121" s="27"/>
      <c r="F121" s="27"/>
    </row>
    <row r="122" spans="1:6" ht="18.75">
      <c r="A122" s="63"/>
      <c r="B122" s="15"/>
      <c r="C122" s="27"/>
      <c r="D122" s="27"/>
      <c r="E122" s="27"/>
      <c r="F122" s="27"/>
    </row>
    <row r="123" spans="1:6" ht="18.75">
      <c r="A123" s="63"/>
      <c r="B123" s="15"/>
      <c r="C123" s="27"/>
      <c r="D123" s="27"/>
      <c r="E123" s="27"/>
      <c r="F123" s="27"/>
    </row>
    <row r="124" spans="1:6" ht="18.75">
      <c r="A124" s="63"/>
      <c r="B124" s="15"/>
      <c r="C124" s="27"/>
      <c r="D124" s="27"/>
      <c r="E124" s="27"/>
      <c r="F124" s="27"/>
    </row>
    <row r="125" spans="1:6" ht="18.75">
      <c r="A125" s="63"/>
      <c r="B125" s="15"/>
      <c r="C125" s="27"/>
      <c r="D125" s="27"/>
      <c r="E125" s="27"/>
      <c r="F125" s="27"/>
    </row>
    <row r="126" spans="1:6" ht="18.75">
      <c r="A126" s="63"/>
      <c r="B126" s="15"/>
      <c r="C126" s="27"/>
      <c r="D126" s="27"/>
      <c r="E126" s="27"/>
      <c r="F126" s="27"/>
    </row>
    <row r="127" spans="1:6" ht="18.75">
      <c r="A127" s="63"/>
      <c r="B127" s="15"/>
      <c r="C127" s="27"/>
      <c r="D127" s="27"/>
      <c r="E127" s="27"/>
      <c r="F127" s="27"/>
    </row>
    <row r="128" spans="1:6" ht="18.75">
      <c r="A128" s="63"/>
      <c r="B128" s="15"/>
      <c r="C128" s="27"/>
      <c r="D128" s="27"/>
      <c r="E128" s="27"/>
      <c r="F128" s="27"/>
    </row>
    <row r="129" spans="1:6" ht="18.75">
      <c r="A129" s="63"/>
      <c r="B129" s="15"/>
      <c r="C129" s="27"/>
      <c r="D129" s="27"/>
      <c r="E129" s="27"/>
      <c r="F129" s="27"/>
    </row>
    <row r="130" spans="1:6" ht="18.75">
      <c r="A130" s="63"/>
      <c r="B130" s="15"/>
      <c r="C130" s="27"/>
      <c r="D130" s="27"/>
      <c r="E130" s="27"/>
      <c r="F130" s="27"/>
    </row>
    <row r="131" spans="1:6" ht="15.75" customHeight="1">
      <c r="A131" s="63"/>
      <c r="B131" s="15"/>
      <c r="C131" s="27"/>
      <c r="D131" s="27"/>
      <c r="E131" s="27"/>
      <c r="F131" s="27"/>
    </row>
    <row r="132" spans="1:6" ht="15.75" customHeight="1">
      <c r="A132" s="63"/>
      <c r="B132" s="15"/>
      <c r="C132" s="27"/>
      <c r="D132" s="27"/>
      <c r="E132" s="27"/>
      <c r="F132" s="27"/>
    </row>
    <row r="133" spans="1:6" ht="18.75">
      <c r="A133" s="63"/>
      <c r="B133" s="15"/>
      <c r="C133" s="27"/>
      <c r="D133" s="27"/>
      <c r="E133" s="27"/>
      <c r="F133" s="27"/>
    </row>
    <row r="134" spans="1:6" ht="18.75">
      <c r="A134" s="63"/>
      <c r="B134" s="15"/>
      <c r="C134" s="27"/>
      <c r="D134" s="27"/>
      <c r="E134" s="27"/>
      <c r="F134" s="27"/>
    </row>
    <row r="135" spans="1:6" ht="18.75">
      <c r="A135" s="63"/>
      <c r="B135" s="15"/>
      <c r="C135" s="27"/>
      <c r="D135" s="27"/>
      <c r="E135" s="27"/>
      <c r="F135" s="27"/>
    </row>
    <row r="136" spans="1:6" ht="18.75">
      <c r="A136" s="63"/>
      <c r="B136" s="15"/>
      <c r="C136" s="27"/>
      <c r="D136" s="27"/>
      <c r="E136" s="27"/>
      <c r="F136" s="27"/>
    </row>
    <row r="137" spans="1:6" ht="18.75">
      <c r="A137" s="63"/>
      <c r="B137" s="15"/>
      <c r="C137" s="27"/>
      <c r="D137" s="27"/>
      <c r="E137" s="27"/>
      <c r="F137" s="27"/>
    </row>
    <row r="138" spans="1:6" ht="15.75" customHeight="1">
      <c r="A138" s="63"/>
      <c r="B138" s="15"/>
      <c r="C138" s="27"/>
      <c r="D138" s="27"/>
      <c r="E138" s="27"/>
      <c r="F138" s="27"/>
    </row>
    <row r="139" spans="1:6" ht="18.75">
      <c r="A139" s="63"/>
      <c r="B139" s="15"/>
      <c r="C139" s="27"/>
      <c r="D139" s="27"/>
      <c r="E139" s="27"/>
      <c r="F139" s="27"/>
    </row>
    <row r="140" spans="1:6" ht="18.75">
      <c r="A140" s="63"/>
      <c r="B140" s="15"/>
      <c r="C140" s="27"/>
      <c r="D140" s="27"/>
      <c r="E140" s="27"/>
      <c r="F140" s="27"/>
    </row>
    <row r="141" spans="1:6" ht="18.75">
      <c r="A141" s="63"/>
      <c r="B141" s="15"/>
      <c r="C141" s="27"/>
      <c r="D141" s="27"/>
      <c r="E141" s="27"/>
      <c r="F141" s="27"/>
    </row>
    <row r="142" spans="1:6" ht="18.75">
      <c r="A142" s="63"/>
      <c r="B142" s="15"/>
      <c r="C142" s="27"/>
      <c r="D142" s="27"/>
      <c r="E142" s="27"/>
      <c r="F142" s="27"/>
    </row>
    <row r="143" spans="1:6" ht="18.75">
      <c r="A143" s="63"/>
      <c r="B143" s="15"/>
      <c r="C143" s="27"/>
      <c r="D143" s="27"/>
      <c r="E143" s="27"/>
      <c r="F143" s="27"/>
    </row>
    <row r="144" spans="1:6" ht="18.75">
      <c r="A144" s="63"/>
      <c r="B144" s="15"/>
      <c r="C144" s="27"/>
      <c r="D144" s="27"/>
      <c r="E144" s="27"/>
      <c r="F144" s="27"/>
    </row>
    <row r="145" spans="1:6" ht="18.75">
      <c r="A145" s="63"/>
      <c r="B145" s="15"/>
      <c r="C145" s="27"/>
      <c r="D145" s="27"/>
      <c r="E145" s="27"/>
      <c r="F145" s="27"/>
    </row>
    <row r="146" spans="1:6" ht="18.75">
      <c r="A146" s="63"/>
      <c r="B146" s="15"/>
      <c r="C146" s="27"/>
      <c r="D146" s="27"/>
      <c r="E146" s="27"/>
      <c r="F146" s="27"/>
    </row>
    <row r="147" spans="1:6" ht="18.75">
      <c r="A147" s="63"/>
      <c r="B147" s="15"/>
      <c r="C147" s="27"/>
      <c r="D147" s="27"/>
      <c r="E147" s="27"/>
      <c r="F147" s="27"/>
    </row>
    <row r="148" spans="1:6" ht="18.75">
      <c r="A148" s="63"/>
      <c r="B148" s="15"/>
      <c r="C148" s="27"/>
      <c r="D148" s="27"/>
      <c r="E148" s="27"/>
      <c r="F148" s="27"/>
    </row>
    <row r="149" spans="1:6" ht="18.75">
      <c r="A149" s="63"/>
      <c r="B149" s="15"/>
      <c r="C149" s="27"/>
      <c r="D149" s="27"/>
      <c r="E149" s="27"/>
      <c r="F149" s="27"/>
    </row>
    <row r="150" spans="1:6" ht="18.75">
      <c r="A150" s="63"/>
      <c r="B150" s="15"/>
      <c r="C150" s="27"/>
      <c r="D150" s="27"/>
      <c r="E150" s="27"/>
      <c r="F150" s="27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 customHeight="1">
      <c r="A156" s="10"/>
    </row>
    <row r="157" ht="15.75" customHeight="1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</sheetData>
  <sheetProtection/>
  <mergeCells count="38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14:F14"/>
    <mergeCell ref="B15:F15"/>
    <mergeCell ref="B16:F16"/>
    <mergeCell ref="B17:F17"/>
    <mergeCell ref="B18:F18"/>
    <mergeCell ref="A20:F20"/>
    <mergeCell ref="B8:D8"/>
    <mergeCell ref="B9:D9"/>
    <mergeCell ref="B10:D10"/>
    <mergeCell ref="B11:D11"/>
    <mergeCell ref="B12:D12"/>
    <mergeCell ref="B13:F13"/>
    <mergeCell ref="D1:F1"/>
    <mergeCell ref="C2:F2"/>
    <mergeCell ref="B3:F3"/>
    <mergeCell ref="A5:E5"/>
    <mergeCell ref="A6:D6"/>
    <mergeCell ref="B7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1"/>
  <sheetViews>
    <sheetView view="pageBreakPreview" zoomScale="70" zoomScaleNormal="85" zoomScaleSheetLayoutView="70" zoomScalePageLayoutView="0" workbookViewId="0" topLeftCell="A86">
      <selection activeCell="C87" sqref="C87:F106"/>
    </sheetView>
  </sheetViews>
  <sheetFormatPr defaultColWidth="9.00390625" defaultRowHeight="12.75" outlineLevelRow="1"/>
  <cols>
    <col min="1" max="1" width="69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5"/>
      <c r="C1" s="27"/>
      <c r="D1" s="315" t="s">
        <v>178</v>
      </c>
      <c r="E1" s="315"/>
      <c r="F1" s="315"/>
    </row>
    <row r="2" spans="1:6" ht="18.75">
      <c r="A2" s="27"/>
      <c r="B2" s="15"/>
      <c r="C2" s="316" t="s">
        <v>89</v>
      </c>
      <c r="D2" s="316"/>
      <c r="E2" s="316"/>
      <c r="F2" s="316"/>
    </row>
    <row r="3" spans="1:6" ht="18.75" customHeight="1">
      <c r="A3" s="27"/>
      <c r="B3" s="317" t="s">
        <v>180</v>
      </c>
      <c r="C3" s="317"/>
      <c r="D3" s="317"/>
      <c r="E3" s="317"/>
      <c r="F3" s="317"/>
    </row>
    <row r="4" spans="1:6" ht="12" customHeight="1">
      <c r="A4" s="67"/>
      <c r="B4" s="65"/>
      <c r="C4" s="65"/>
      <c r="D4" s="65"/>
      <c r="E4" s="65"/>
      <c r="F4" s="65"/>
    </row>
    <row r="5" spans="1:6" ht="15.75" customHeight="1">
      <c r="A5" s="318"/>
      <c r="B5" s="319"/>
      <c r="C5" s="319"/>
      <c r="D5" s="319"/>
      <c r="E5" s="320"/>
      <c r="F5" s="68" t="s">
        <v>129</v>
      </c>
    </row>
    <row r="6" spans="1:6" ht="16.5" customHeight="1">
      <c r="A6" s="321" t="s">
        <v>93</v>
      </c>
      <c r="B6" s="322"/>
      <c r="C6" s="322"/>
      <c r="D6" s="322"/>
      <c r="E6" s="31" t="s">
        <v>94</v>
      </c>
      <c r="F6" s="30"/>
    </row>
    <row r="7" spans="1:6" ht="19.5">
      <c r="A7" s="32" t="s">
        <v>95</v>
      </c>
      <c r="B7" s="323" t="s">
        <v>182</v>
      </c>
      <c r="C7" s="324"/>
      <c r="D7" s="324"/>
      <c r="E7" s="33" t="s">
        <v>96</v>
      </c>
      <c r="F7" s="30"/>
    </row>
    <row r="8" spans="1:6" ht="18.75">
      <c r="A8" s="29" t="s">
        <v>97</v>
      </c>
      <c r="B8" s="325"/>
      <c r="C8" s="326"/>
      <c r="D8" s="326"/>
      <c r="E8" s="34" t="s">
        <v>98</v>
      </c>
      <c r="F8" s="30"/>
    </row>
    <row r="9" spans="1:6" ht="18.75">
      <c r="A9" s="29" t="s">
        <v>99</v>
      </c>
      <c r="B9" s="325"/>
      <c r="C9" s="326"/>
      <c r="D9" s="326"/>
      <c r="E9" s="31" t="s">
        <v>100</v>
      </c>
      <c r="F9" s="30"/>
    </row>
    <row r="10" spans="1:6" ht="19.5">
      <c r="A10" s="32" t="s">
        <v>159</v>
      </c>
      <c r="B10" s="323"/>
      <c r="C10" s="324"/>
      <c r="D10" s="324"/>
      <c r="E10" s="31" t="s">
        <v>101</v>
      </c>
      <c r="F10" s="30"/>
    </row>
    <row r="11" spans="1:6" ht="18.75">
      <c r="A11" s="32" t="s">
        <v>102</v>
      </c>
      <c r="B11" s="325"/>
      <c r="C11" s="326"/>
      <c r="D11" s="326"/>
      <c r="E11" s="31" t="s">
        <v>103</v>
      </c>
      <c r="F11" s="30"/>
    </row>
    <row r="12" spans="1:6" ht="18.75">
      <c r="A12" s="35" t="s">
        <v>104</v>
      </c>
      <c r="B12" s="325"/>
      <c r="C12" s="326"/>
      <c r="D12" s="326"/>
      <c r="E12" s="31" t="s">
        <v>105</v>
      </c>
      <c r="F12" s="30"/>
    </row>
    <row r="13" spans="1:6" ht="18.75">
      <c r="A13" s="35" t="s">
        <v>112</v>
      </c>
      <c r="B13" s="325"/>
      <c r="C13" s="326"/>
      <c r="D13" s="326"/>
      <c r="E13" s="326"/>
      <c r="F13" s="327"/>
    </row>
    <row r="14" spans="1:6" ht="18.75">
      <c r="A14" s="35" t="s">
        <v>106</v>
      </c>
      <c r="B14" s="325" t="s">
        <v>181</v>
      </c>
      <c r="C14" s="326"/>
      <c r="D14" s="326"/>
      <c r="E14" s="326"/>
      <c r="F14" s="327"/>
    </row>
    <row r="15" spans="1:6" ht="18.75">
      <c r="A15" s="35" t="s">
        <v>107</v>
      </c>
      <c r="B15" s="325"/>
      <c r="C15" s="326"/>
      <c r="D15" s="326"/>
      <c r="E15" s="326"/>
      <c r="F15" s="327"/>
    </row>
    <row r="16" spans="1:6" ht="18.75">
      <c r="A16" s="36" t="s">
        <v>108</v>
      </c>
      <c r="B16" s="321" t="s">
        <v>183</v>
      </c>
      <c r="C16" s="322"/>
      <c r="D16" s="322"/>
      <c r="E16" s="322"/>
      <c r="F16" s="328"/>
    </row>
    <row r="17" spans="1:6" ht="18.75" customHeight="1">
      <c r="A17" s="35" t="s">
        <v>109</v>
      </c>
      <c r="B17" s="321" t="s">
        <v>184</v>
      </c>
      <c r="C17" s="322"/>
      <c r="D17" s="322"/>
      <c r="E17" s="322"/>
      <c r="F17" s="328"/>
    </row>
    <row r="18" spans="1:6" ht="18.75">
      <c r="A18" s="36" t="s">
        <v>110</v>
      </c>
      <c r="B18" s="321" t="s">
        <v>185</v>
      </c>
      <c r="C18" s="322"/>
      <c r="D18" s="322"/>
      <c r="E18" s="322"/>
      <c r="F18" s="328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329" t="s">
        <v>111</v>
      </c>
      <c r="B20" s="329"/>
      <c r="C20" s="329"/>
      <c r="D20" s="329"/>
      <c r="E20" s="329"/>
      <c r="F20" s="329"/>
      <c r="G20" s="11"/>
    </row>
    <row r="21" spans="1:6" ht="21.75" customHeight="1">
      <c r="A21" s="329" t="s">
        <v>188</v>
      </c>
      <c r="B21" s="329"/>
      <c r="C21" s="329"/>
      <c r="D21" s="329"/>
      <c r="E21" s="329"/>
      <c r="F21" s="329"/>
    </row>
    <row r="22" spans="1:6" ht="15" customHeight="1">
      <c r="A22" s="315" t="s">
        <v>113</v>
      </c>
      <c r="B22" s="315"/>
      <c r="C22" s="315"/>
      <c r="D22" s="315"/>
      <c r="E22" s="315"/>
      <c r="F22" s="315"/>
    </row>
    <row r="23" spans="1:6" ht="9" customHeight="1">
      <c r="A23" s="15"/>
      <c r="B23" s="15"/>
      <c r="C23" s="15"/>
      <c r="D23" s="15"/>
      <c r="E23" s="15"/>
      <c r="F23" s="15"/>
    </row>
    <row r="24" spans="1:6" ht="19.5" customHeight="1">
      <c r="A24" s="329" t="s">
        <v>116</v>
      </c>
      <c r="B24" s="329"/>
      <c r="C24" s="329"/>
      <c r="D24" s="329"/>
      <c r="E24" s="329"/>
      <c r="F24" s="329"/>
    </row>
    <row r="25" spans="1:6" ht="19.5" customHeight="1">
      <c r="A25" s="330" t="s">
        <v>117</v>
      </c>
      <c r="B25" s="330"/>
      <c r="C25" s="330"/>
      <c r="D25" s="330"/>
      <c r="E25" s="330"/>
      <c r="F25" s="330"/>
    </row>
    <row r="26" spans="1:6" ht="14.25" customHeight="1">
      <c r="A26" s="331" t="s">
        <v>130</v>
      </c>
      <c r="B26" s="332" t="s">
        <v>19</v>
      </c>
      <c r="C26" s="332" t="s">
        <v>70</v>
      </c>
      <c r="D26" s="332" t="s">
        <v>71</v>
      </c>
      <c r="E26" s="332" t="s">
        <v>76</v>
      </c>
      <c r="F26" s="332" t="s">
        <v>157</v>
      </c>
    </row>
    <row r="27" spans="1:6" ht="27.75" customHeight="1">
      <c r="A27" s="331"/>
      <c r="B27" s="332"/>
      <c r="C27" s="332"/>
      <c r="D27" s="332"/>
      <c r="E27" s="332"/>
      <c r="F27" s="332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41</v>
      </c>
      <c r="B29" s="334"/>
      <c r="C29" s="334"/>
      <c r="D29" s="334"/>
      <c r="E29" s="334"/>
      <c r="F29" s="334"/>
    </row>
    <row r="30" spans="1:6" s="2" customFormat="1" ht="37.5" customHeight="1">
      <c r="A30" s="40" t="s">
        <v>28</v>
      </c>
      <c r="B30" s="41" t="s">
        <v>14</v>
      </c>
      <c r="C30" s="42">
        <f>2403+2483</f>
        <v>4886</v>
      </c>
      <c r="D30" s="42">
        <v>4603.1</v>
      </c>
      <c r="E30" s="28">
        <f>D30-C30</f>
        <v>-282.89999999999964</v>
      </c>
      <c r="F30" s="69">
        <f>D30/C30*100</f>
        <v>94.20998772001639</v>
      </c>
    </row>
    <row r="31" spans="1:6" s="2" customFormat="1" ht="22.5" customHeight="1">
      <c r="A31" s="43" t="s">
        <v>90</v>
      </c>
      <c r="B31" s="41" t="s">
        <v>15</v>
      </c>
      <c r="C31" s="28">
        <f>C30/6</f>
        <v>814.3333333333334</v>
      </c>
      <c r="D31" s="28">
        <f>D30/6</f>
        <v>767.1833333333334</v>
      </c>
      <c r="E31" s="28">
        <f>D31-C31</f>
        <v>-47.14999999999998</v>
      </c>
      <c r="F31" s="69">
        <f>D31/C31*100</f>
        <v>94.20998772001637</v>
      </c>
    </row>
    <row r="32" spans="1:6" s="2" customFormat="1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s="2" customFormat="1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s="2" customFormat="1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f>C30-C31</f>
        <v>4071.6666666666665</v>
      </c>
      <c r="D35" s="42">
        <f>D30-D31</f>
        <v>3835.916666666667</v>
      </c>
      <c r="E35" s="42"/>
      <c r="F35" s="70">
        <f>D35/C35*100</f>
        <v>94.20998772001639</v>
      </c>
    </row>
    <row r="36" spans="1:6" s="2" customFormat="1" ht="22.5" customHeight="1">
      <c r="A36" s="40" t="s">
        <v>163</v>
      </c>
      <c r="B36" s="41" t="s">
        <v>31</v>
      </c>
      <c r="C36" s="28"/>
      <c r="D36" s="28"/>
      <c r="E36" s="28"/>
      <c r="F36" s="69"/>
    </row>
    <row r="37" spans="1:6" s="2" customFormat="1" ht="22.5" customHeight="1">
      <c r="A37" s="46" t="s">
        <v>164</v>
      </c>
      <c r="B37" s="41" t="s">
        <v>32</v>
      </c>
      <c r="C37" s="28"/>
      <c r="D37" s="28"/>
      <c r="E37" s="28"/>
      <c r="F37" s="69"/>
    </row>
    <row r="38" spans="1:6" s="2" customFormat="1" ht="21" customHeight="1">
      <c r="A38" s="46" t="s">
        <v>165</v>
      </c>
      <c r="B38" s="41" t="s">
        <v>33</v>
      </c>
      <c r="C38" s="28"/>
      <c r="D38" s="28"/>
      <c r="E38" s="28"/>
      <c r="F38" s="69"/>
    </row>
    <row r="39" spans="1:6" s="2" customFormat="1" ht="22.5" customHeight="1">
      <c r="A39" s="46" t="s">
        <v>166</v>
      </c>
      <c r="B39" s="41" t="s">
        <v>2</v>
      </c>
      <c r="C39" s="28"/>
      <c r="D39" s="28">
        <f>24.2+24.2</f>
        <v>48.4</v>
      </c>
      <c r="E39" s="28">
        <f>D39-C39</f>
        <v>48.4</v>
      </c>
      <c r="F39" s="69"/>
    </row>
    <row r="40" spans="1:6" s="2" customFormat="1" ht="56.25">
      <c r="A40" s="46" t="s">
        <v>72</v>
      </c>
      <c r="B40" s="41" t="s">
        <v>20</v>
      </c>
      <c r="C40" s="28"/>
      <c r="D40" s="28"/>
      <c r="E40" s="28"/>
      <c r="F40" s="69"/>
    </row>
    <row r="41" spans="1:6" s="2" customFormat="1" ht="24" customHeight="1">
      <c r="A41" s="47" t="s">
        <v>27</v>
      </c>
      <c r="B41" s="45" t="s">
        <v>21</v>
      </c>
      <c r="C41" s="42">
        <f>SUM(C35:C40)</f>
        <v>4071.6666666666665</v>
      </c>
      <c r="D41" s="42">
        <f>SUM(D35:D40)</f>
        <v>3884.316666666667</v>
      </c>
      <c r="E41" s="42">
        <f>D41-C41</f>
        <v>-187.34999999999945</v>
      </c>
      <c r="F41" s="70">
        <f>D41/C41*100</f>
        <v>95.39869013507983</v>
      </c>
    </row>
    <row r="42" spans="1:6" s="2" customFormat="1" ht="24" customHeight="1">
      <c r="A42" s="47" t="s">
        <v>42</v>
      </c>
      <c r="B42" s="41"/>
      <c r="C42" s="335"/>
      <c r="D42" s="335"/>
      <c r="E42" s="335"/>
      <c r="F42" s="335"/>
    </row>
    <row r="43" spans="1:6" s="2" customFormat="1" ht="37.5">
      <c r="A43" s="46" t="s">
        <v>167</v>
      </c>
      <c r="B43" s="41" t="s">
        <v>22</v>
      </c>
      <c r="C43" s="42">
        <f>1331.8+1417.8</f>
        <v>2749.6</v>
      </c>
      <c r="D43" s="28">
        <v>2883.8</v>
      </c>
      <c r="E43" s="28">
        <f>D43-C43</f>
        <v>134.20000000000027</v>
      </c>
      <c r="F43" s="69">
        <f>D43/C43*100</f>
        <v>104.88070992144314</v>
      </c>
    </row>
    <row r="44" spans="1:6" s="2" customFormat="1" ht="22.5" customHeight="1">
      <c r="A44" s="46" t="s">
        <v>131</v>
      </c>
      <c r="B44" s="41" t="s">
        <v>23</v>
      </c>
      <c r="C44" s="28">
        <f>205.9+211</f>
        <v>416.9</v>
      </c>
      <c r="D44" s="28">
        <v>595.9</v>
      </c>
      <c r="E44" s="28">
        <f>D44-C44</f>
        <v>179</v>
      </c>
      <c r="F44" s="69">
        <f>D44/C44*100</f>
        <v>142.93595586471577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s="2" customFormat="1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s="2" customFormat="1" ht="24" customHeight="1">
      <c r="A51" s="46" t="s">
        <v>170</v>
      </c>
      <c r="B51" s="41" t="s">
        <v>26</v>
      </c>
      <c r="C51" s="28"/>
      <c r="D51" s="28"/>
      <c r="E51" s="28"/>
      <c r="F51" s="69"/>
    </row>
    <row r="52" spans="1:6" s="2" customFormat="1" ht="24" customHeight="1">
      <c r="A52" s="46" t="s">
        <v>171</v>
      </c>
      <c r="B52" s="41" t="s">
        <v>38</v>
      </c>
      <c r="C52" s="28">
        <v>0</v>
      </c>
      <c r="D52" s="28">
        <v>169.7</v>
      </c>
      <c r="E52" s="28">
        <f>D52-C52</f>
        <v>169.7</v>
      </c>
      <c r="F52" s="69"/>
    </row>
    <row r="53" spans="1:6" s="2" customFormat="1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s="2" customFormat="1" ht="24" customHeight="1">
      <c r="A54" s="46" t="s">
        <v>173</v>
      </c>
      <c r="B54" s="41" t="s">
        <v>40</v>
      </c>
      <c r="C54" s="28"/>
      <c r="D54" s="28"/>
      <c r="E54" s="28"/>
      <c r="F54" s="69"/>
    </row>
    <row r="55" spans="1:6" s="2" customFormat="1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s="2" customFormat="1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s="2" customFormat="1" ht="24" customHeight="1">
      <c r="A57" s="47" t="s">
        <v>147</v>
      </c>
      <c r="B57" s="45" t="s">
        <v>6</v>
      </c>
      <c r="C57" s="42">
        <f>C43+C44+SUM(C50:C56)</f>
        <v>3166.5</v>
      </c>
      <c r="D57" s="42">
        <f>D43+D44+SUM(D50:D56)</f>
        <v>3649.4</v>
      </c>
      <c r="E57" s="28">
        <f>D57-C57</f>
        <v>482.9000000000001</v>
      </c>
      <c r="F57" s="69">
        <f>D57/C57*100</f>
        <v>115.25027633033318</v>
      </c>
    </row>
    <row r="58" spans="1:6" s="2" customFormat="1" ht="24" customHeight="1">
      <c r="A58" s="47" t="s">
        <v>132</v>
      </c>
      <c r="B58" s="45"/>
      <c r="C58" s="47"/>
      <c r="D58" s="47"/>
      <c r="E58" s="47"/>
      <c r="F58" s="47"/>
    </row>
    <row r="59" spans="1:6" s="2" customFormat="1" ht="23.25" customHeight="1" outlineLevel="1">
      <c r="A59" s="46" t="s">
        <v>43</v>
      </c>
      <c r="B59" s="41" t="s">
        <v>7</v>
      </c>
      <c r="C59" s="28">
        <f>C35-C43</f>
        <v>1322.0666666666666</v>
      </c>
      <c r="D59" s="28">
        <f>D35-D43</f>
        <v>952.1166666666668</v>
      </c>
      <c r="E59" s="28">
        <f>D59-C59</f>
        <v>-369.9499999999998</v>
      </c>
      <c r="F59" s="69">
        <f>D59/C59*100</f>
        <v>72.01729615248854</v>
      </c>
    </row>
    <row r="60" spans="1:6" s="2" customFormat="1" ht="23.25" customHeight="1">
      <c r="A60" s="40" t="s">
        <v>1</v>
      </c>
      <c r="B60" s="41" t="s">
        <v>8</v>
      </c>
      <c r="C60" s="48">
        <f>C59+C36-C44-C50-C51</f>
        <v>905.1666666666666</v>
      </c>
      <c r="D60" s="48">
        <f>D59+D36-D44-D50-D51</f>
        <v>356.2166666666668</v>
      </c>
      <c r="E60" s="48">
        <f>D60-C60</f>
        <v>-548.9499999999998</v>
      </c>
      <c r="F60" s="48">
        <f>D60/C60*100</f>
        <v>39.35371018228689</v>
      </c>
    </row>
    <row r="61" spans="1:6" s="2" customFormat="1" ht="36" customHeight="1">
      <c r="A61" s="40" t="s">
        <v>18</v>
      </c>
      <c r="B61" s="41" t="s">
        <v>9</v>
      </c>
      <c r="C61" s="48">
        <f>C60+C37+C38+C39-C52-C53-C54</f>
        <v>905.1666666666666</v>
      </c>
      <c r="D61" s="48">
        <f>D60+D37+D38+D39-D52-D53-D54</f>
        <v>234.9166666666668</v>
      </c>
      <c r="E61" s="48">
        <f>D61-C61</f>
        <v>-670.2499999999998</v>
      </c>
      <c r="F61" s="48">
        <f>D61/C61*100</f>
        <v>25.952863192782193</v>
      </c>
    </row>
    <row r="62" spans="1:6" s="6" customFormat="1" ht="22.5" customHeight="1">
      <c r="A62" s="40" t="s">
        <v>44</v>
      </c>
      <c r="B62" s="41" t="s">
        <v>10</v>
      </c>
      <c r="C62" s="42">
        <f>ROUND(C61*18%,1)</f>
        <v>162.9</v>
      </c>
      <c r="D62" s="42">
        <f>D61*18%</f>
        <v>42.285000000000025</v>
      </c>
      <c r="E62" s="48">
        <f>D62-C62</f>
        <v>-120.61499999999998</v>
      </c>
      <c r="F62" s="48">
        <f>D62/C62*100</f>
        <v>25.95764272559854</v>
      </c>
    </row>
    <row r="63" spans="1:6" s="5" customFormat="1" ht="24" customHeight="1">
      <c r="A63" s="44" t="s">
        <v>45</v>
      </c>
      <c r="B63" s="45" t="s">
        <v>11</v>
      </c>
      <c r="C63" s="49">
        <f>C61+C40-C55-C56-C62</f>
        <v>742.2666666666667</v>
      </c>
      <c r="D63" s="49">
        <f>D61+D40-D55-D56-D62</f>
        <v>192.63166666666677</v>
      </c>
      <c r="E63" s="49">
        <f>D63-C63</f>
        <v>-549.6349999999999</v>
      </c>
      <c r="F63" s="49">
        <f>D63/C63*100</f>
        <v>25.95181426261902</v>
      </c>
    </row>
    <row r="64" spans="1:6" s="6" customFormat="1" ht="23.25" customHeight="1">
      <c r="A64" s="40" t="s">
        <v>46</v>
      </c>
      <c r="B64" s="41" t="s">
        <v>49</v>
      </c>
      <c r="C64" s="48">
        <f>C63</f>
        <v>742.2666666666667</v>
      </c>
      <c r="D64" s="50">
        <f>D63</f>
        <v>192.63166666666677</v>
      </c>
      <c r="E64" s="48">
        <f>E63</f>
        <v>-549.6349999999999</v>
      </c>
      <c r="F64" s="48">
        <f>F63</f>
        <v>25.95181426261902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179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330" t="s">
        <v>48</v>
      </c>
      <c r="B68" s="330"/>
      <c r="C68" s="330"/>
      <c r="D68" s="330"/>
      <c r="E68" s="330"/>
      <c r="F68" s="330"/>
    </row>
    <row r="69" spans="1:6" s="6" customFormat="1" ht="15" customHeight="1">
      <c r="A69" s="331" t="s">
        <v>130</v>
      </c>
      <c r="B69" s="332" t="s">
        <v>19</v>
      </c>
      <c r="C69" s="332" t="s">
        <v>70</v>
      </c>
      <c r="D69" s="332" t="s">
        <v>71</v>
      </c>
      <c r="E69" s="332" t="s">
        <v>77</v>
      </c>
      <c r="F69" s="332" t="s">
        <v>158</v>
      </c>
    </row>
    <row r="70" spans="1:6" s="2" customFormat="1" ht="21.75" customHeight="1">
      <c r="A70" s="331"/>
      <c r="B70" s="332"/>
      <c r="C70" s="332"/>
      <c r="D70" s="332"/>
      <c r="E70" s="332"/>
      <c r="F70" s="332"/>
    </row>
    <row r="71" spans="1:6" s="2" customFormat="1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s="2" customFormat="1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s="2" customFormat="1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s="2" customFormat="1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s="2" customFormat="1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s="2" customFormat="1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s="2" customFormat="1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/>
      <c r="D80" s="69"/>
      <c r="E80" s="48"/>
      <c r="F80" s="48"/>
    </row>
    <row r="81" spans="1:6" s="2" customFormat="1" ht="30" customHeight="1">
      <c r="A81" s="57" t="s">
        <v>134</v>
      </c>
      <c r="B81" s="41" t="s">
        <v>136</v>
      </c>
      <c r="C81" s="70"/>
      <c r="D81" s="69"/>
      <c r="E81" s="48"/>
      <c r="F81" s="48"/>
    </row>
    <row r="82" spans="1:6" s="2" customFormat="1" ht="24" customHeight="1">
      <c r="A82" s="40" t="s">
        <v>50</v>
      </c>
      <c r="B82" s="41" t="s">
        <v>54</v>
      </c>
      <c r="C82" s="49"/>
      <c r="D82" s="72"/>
      <c r="E82" s="48"/>
      <c r="F82" s="48"/>
    </row>
    <row r="83" spans="1:6" s="2" customFormat="1" ht="24" customHeight="1">
      <c r="A83" s="40" t="s">
        <v>174</v>
      </c>
      <c r="B83" s="41" t="s">
        <v>55</v>
      </c>
      <c r="C83" s="49"/>
      <c r="D83" s="72"/>
      <c r="E83" s="48"/>
      <c r="F83" s="48"/>
    </row>
    <row r="84" spans="1:6" s="2" customFormat="1" ht="24" customHeight="1">
      <c r="A84" s="40" t="s">
        <v>175</v>
      </c>
      <c r="B84" s="41" t="s">
        <v>61</v>
      </c>
      <c r="C84" s="49"/>
      <c r="D84" s="48"/>
      <c r="E84" s="48"/>
      <c r="F84" s="48"/>
    </row>
    <row r="85" spans="1:6" s="2" customFormat="1" ht="36" customHeight="1">
      <c r="A85" s="44" t="s">
        <v>75</v>
      </c>
      <c r="B85" s="45" t="s">
        <v>65</v>
      </c>
      <c r="C85" s="49"/>
      <c r="D85" s="49"/>
      <c r="E85" s="49"/>
      <c r="F85" s="49"/>
    </row>
    <row r="86" spans="1:6" s="2" customFormat="1" ht="24.75" customHeight="1">
      <c r="A86" s="333" t="s">
        <v>53</v>
      </c>
      <c r="B86" s="333"/>
      <c r="C86" s="333"/>
      <c r="D86" s="333"/>
      <c r="E86" s="333"/>
      <c r="F86" s="333"/>
    </row>
    <row r="87" spans="1:6" s="3" customFormat="1" ht="38.25" customHeight="1">
      <c r="A87" s="44" t="s">
        <v>114</v>
      </c>
      <c r="B87" s="45" t="s">
        <v>81</v>
      </c>
      <c r="C87" s="49">
        <f>C88+C90+C94</f>
        <v>1103.1</v>
      </c>
      <c r="D87" s="49">
        <f>SUM(D88:D94)</f>
        <v>909.6</v>
      </c>
      <c r="E87" s="49">
        <f>D87-C87</f>
        <v>-193.4999999999999</v>
      </c>
      <c r="F87" s="49">
        <f>D87/C87*100</f>
        <v>82.45852597226</v>
      </c>
    </row>
    <row r="88" spans="1:6" s="6" customFormat="1" ht="24" customHeight="1">
      <c r="A88" s="40" t="s">
        <v>25</v>
      </c>
      <c r="B88" s="41" t="s">
        <v>138</v>
      </c>
      <c r="C88" s="48">
        <f>83.7+79.3</f>
        <v>163</v>
      </c>
      <c r="D88" s="48">
        <v>248.6</v>
      </c>
      <c r="E88" s="48">
        <f>D88-C88</f>
        <v>85.6</v>
      </c>
      <c r="F88" s="48">
        <f>D88/C88*100</f>
        <v>152.51533742331287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f>280.4+289.7</f>
        <v>570.0999999999999</v>
      </c>
      <c r="D90" s="48">
        <v>190</v>
      </c>
      <c r="E90" s="48">
        <f>D90-C90</f>
        <v>-380.0999999999999</v>
      </c>
      <c r="F90" s="48">
        <f>D90/C90*100</f>
        <v>33.32748640589371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176</v>
      </c>
      <c r="B94" s="41" t="s">
        <v>122</v>
      </c>
      <c r="C94" s="48">
        <f>185+185</f>
        <v>370</v>
      </c>
      <c r="D94" s="48">
        <f>272.7+198.3</f>
        <v>471</v>
      </c>
      <c r="E94" s="48">
        <f>D94-C94</f>
        <v>101</v>
      </c>
      <c r="F94" s="48">
        <f>D94/C94*100</f>
        <v>127.2972972972973</v>
      </c>
    </row>
    <row r="95" spans="1:6" s="6" customFormat="1" ht="36" customHeight="1">
      <c r="A95" s="40" t="s">
        <v>145</v>
      </c>
      <c r="B95" s="37" t="s">
        <v>144</v>
      </c>
      <c r="C95" s="48"/>
      <c r="D95" s="48">
        <v>272.7</v>
      </c>
      <c r="E95" s="48">
        <f>D95-C95</f>
        <v>272.7</v>
      </c>
      <c r="F95" s="48"/>
    </row>
    <row r="96" spans="1:6" s="6" customFormat="1" ht="41.25" customHeight="1">
      <c r="A96" s="40" t="s">
        <v>146</v>
      </c>
      <c r="B96" s="37" t="s">
        <v>137</v>
      </c>
      <c r="C96" s="48"/>
      <c r="D96" s="48"/>
      <c r="E96" s="48"/>
      <c r="F96" s="48"/>
    </row>
    <row r="97" spans="1:6" s="2" customFormat="1" ht="22.5" customHeight="1">
      <c r="A97" s="44" t="s">
        <v>149</v>
      </c>
      <c r="B97" s="45" t="s">
        <v>82</v>
      </c>
      <c r="C97" s="49"/>
      <c r="D97" s="49"/>
      <c r="E97" s="49"/>
      <c r="F97" s="49"/>
    </row>
    <row r="98" spans="1:6" s="6" customFormat="1" ht="44.25" customHeight="1">
      <c r="A98" s="40" t="s">
        <v>135</v>
      </c>
      <c r="B98" s="41" t="s">
        <v>83</v>
      </c>
      <c r="C98" s="48"/>
      <c r="D98" s="48"/>
      <c r="E98" s="48"/>
      <c r="F98" s="48"/>
    </row>
    <row r="99" spans="1:6" s="6" customFormat="1" ht="24" customHeight="1">
      <c r="A99" s="40" t="s">
        <v>62</v>
      </c>
      <c r="B99" s="41" t="s">
        <v>85</v>
      </c>
      <c r="C99" s="48"/>
      <c r="D99" s="48"/>
      <c r="E99" s="48"/>
      <c r="F99" s="48"/>
    </row>
    <row r="100" spans="1:6" s="6" customFormat="1" ht="24" customHeight="1">
      <c r="A100" s="40" t="s">
        <v>63</v>
      </c>
      <c r="B100" s="41" t="s">
        <v>123</v>
      </c>
      <c r="C100" s="48"/>
      <c r="D100" s="48"/>
      <c r="E100" s="48"/>
      <c r="F100" s="48"/>
    </row>
    <row r="101" spans="1:6" s="2" customFormat="1" ht="27.75" customHeight="1">
      <c r="A101" s="44" t="s">
        <v>150</v>
      </c>
      <c r="B101" s="45" t="s">
        <v>86</v>
      </c>
      <c r="C101" s="49">
        <f>135.5+135.5</f>
        <v>271</v>
      </c>
      <c r="D101" s="49">
        <v>277.5</v>
      </c>
      <c r="E101" s="49">
        <f>D101-C101</f>
        <v>6.5</v>
      </c>
      <c r="F101" s="49">
        <f>D101/C101*100</f>
        <v>102.39852398523985</v>
      </c>
    </row>
    <row r="102" spans="1:6" s="6" customFormat="1" ht="24" customHeight="1">
      <c r="A102" s="40" t="s">
        <v>64</v>
      </c>
      <c r="B102" s="41" t="s">
        <v>87</v>
      </c>
      <c r="C102" s="48"/>
      <c r="D102" s="48"/>
      <c r="E102" s="48"/>
      <c r="F102" s="48"/>
    </row>
    <row r="103" spans="1:6" s="6" customFormat="1" ht="24" customHeight="1">
      <c r="A103" s="40" t="s">
        <v>84</v>
      </c>
      <c r="B103" s="41" t="s">
        <v>88</v>
      </c>
      <c r="C103" s="48"/>
      <c r="D103" s="48"/>
      <c r="E103" s="48"/>
      <c r="F103" s="48"/>
    </row>
    <row r="104" spans="1:6" s="5" customFormat="1" ht="24" customHeight="1">
      <c r="A104" s="44" t="s">
        <v>66</v>
      </c>
      <c r="B104" s="45" t="s">
        <v>124</v>
      </c>
      <c r="C104" s="49"/>
      <c r="D104" s="49"/>
      <c r="E104" s="49"/>
      <c r="F104" s="49"/>
    </row>
    <row r="105" spans="1:6" s="6" customFormat="1" ht="24" customHeight="1">
      <c r="A105" s="40" t="s">
        <v>67</v>
      </c>
      <c r="B105" s="41" t="s">
        <v>125</v>
      </c>
      <c r="C105" s="48"/>
      <c r="D105" s="48"/>
      <c r="E105" s="48"/>
      <c r="F105" s="48"/>
    </row>
    <row r="106" spans="1:6" s="7" customFormat="1" ht="24" customHeight="1">
      <c r="A106" s="58" t="s">
        <v>177</v>
      </c>
      <c r="B106" s="41" t="s">
        <v>126</v>
      </c>
      <c r="C106" s="48"/>
      <c r="D106" s="59"/>
      <c r="E106" s="48"/>
      <c r="F106" s="48"/>
    </row>
    <row r="107" spans="1:6" ht="16.5" customHeight="1">
      <c r="A107" s="60"/>
      <c r="B107" s="52"/>
      <c r="C107" s="61"/>
      <c r="D107" s="62"/>
      <c r="E107" s="62"/>
      <c r="F107" s="62"/>
    </row>
    <row r="108" spans="1:6" ht="16.5" customHeight="1">
      <c r="A108" s="60"/>
      <c r="B108" s="52"/>
      <c r="C108" s="61"/>
      <c r="D108" s="62"/>
      <c r="E108" s="62"/>
      <c r="F108" s="62"/>
    </row>
    <row r="109" spans="1:6" ht="16.5" customHeight="1">
      <c r="A109" s="60"/>
      <c r="B109" s="52"/>
      <c r="C109" s="61"/>
      <c r="D109" s="62"/>
      <c r="E109" s="62"/>
      <c r="F109" s="62"/>
    </row>
    <row r="110" spans="1:11" s="9" customFormat="1" ht="18.75">
      <c r="A110" s="16"/>
      <c r="B110" s="13"/>
      <c r="C110" s="17"/>
      <c r="D110" s="17"/>
      <c r="E110" s="17"/>
      <c r="F110" s="17"/>
      <c r="G110" s="17"/>
      <c r="H110" s="17"/>
      <c r="I110" s="17"/>
      <c r="J110" s="18"/>
      <c r="K110" s="19"/>
    </row>
    <row r="111" spans="1:11" s="24" customFormat="1" ht="17.25" customHeight="1">
      <c r="A111" s="74" t="s">
        <v>186</v>
      </c>
      <c r="B111" s="75"/>
      <c r="C111" s="25" t="s">
        <v>154</v>
      </c>
      <c r="D111" s="25"/>
      <c r="E111" s="76" t="s">
        <v>187</v>
      </c>
      <c r="F111" s="26"/>
      <c r="H111" s="20"/>
      <c r="I111" s="21"/>
      <c r="J111" s="22"/>
      <c r="K111" s="23"/>
    </row>
    <row r="112" spans="1:10" s="9" customFormat="1" ht="17.25" customHeight="1">
      <c r="A112" s="77" t="s">
        <v>155</v>
      </c>
      <c r="B112" s="14"/>
      <c r="C112" s="78" t="s">
        <v>115</v>
      </c>
      <c r="D112" s="12"/>
      <c r="E112" s="79" t="s">
        <v>156</v>
      </c>
      <c r="F112" s="14"/>
      <c r="H112" s="13"/>
      <c r="I112" s="13"/>
      <c r="J112" s="8"/>
    </row>
    <row r="113" spans="1:6" ht="18.75">
      <c r="A113" s="27"/>
      <c r="B113" s="15"/>
      <c r="C113" s="27"/>
      <c r="D113" s="27"/>
      <c r="E113" s="27"/>
      <c r="F113" s="27"/>
    </row>
    <row r="114" spans="1:6" ht="15.75" customHeight="1">
      <c r="A114" s="63"/>
      <c r="B114" s="15"/>
      <c r="C114" s="27"/>
      <c r="D114" s="27"/>
      <c r="E114" s="27"/>
      <c r="F114" s="27"/>
    </row>
    <row r="115" spans="1:6" ht="15.75" customHeight="1">
      <c r="A115" s="63"/>
      <c r="B115" s="15"/>
      <c r="C115" s="64"/>
      <c r="D115" s="27"/>
      <c r="E115" s="27"/>
      <c r="F115" s="27"/>
    </row>
    <row r="116" spans="1:6" ht="18.75">
      <c r="A116" s="63"/>
      <c r="B116" s="15"/>
      <c r="C116" s="27"/>
      <c r="D116" s="27"/>
      <c r="E116" s="27"/>
      <c r="F116" s="27"/>
    </row>
    <row r="117" spans="1:6" ht="18.75">
      <c r="A117" s="63"/>
      <c r="B117" s="15"/>
      <c r="C117" s="27"/>
      <c r="D117" s="27"/>
      <c r="E117" s="27"/>
      <c r="F117" s="27"/>
    </row>
    <row r="118" spans="1:6" ht="18.75">
      <c r="A118" s="63"/>
      <c r="B118" s="15"/>
      <c r="C118" s="27"/>
      <c r="D118" s="27"/>
      <c r="E118" s="27"/>
      <c r="F118" s="27"/>
    </row>
    <row r="119" spans="1:6" ht="18.75">
      <c r="A119" s="63"/>
      <c r="B119" s="15"/>
      <c r="C119" s="27"/>
      <c r="D119" s="27"/>
      <c r="E119" s="27"/>
      <c r="F119" s="27"/>
    </row>
    <row r="120" spans="1:6" ht="18.75">
      <c r="A120" s="63"/>
      <c r="B120" s="15"/>
      <c r="C120" s="27"/>
      <c r="D120" s="27"/>
      <c r="E120" s="27"/>
      <c r="F120" s="27"/>
    </row>
    <row r="121" spans="1:6" ht="18.75">
      <c r="A121" s="63"/>
      <c r="B121" s="15"/>
      <c r="C121" s="27"/>
      <c r="D121" s="27"/>
      <c r="E121" s="27"/>
      <c r="F121" s="27"/>
    </row>
    <row r="122" spans="1:6" ht="18.75">
      <c r="A122" s="63"/>
      <c r="B122" s="15"/>
      <c r="C122" s="27"/>
      <c r="D122" s="27"/>
      <c r="E122" s="27"/>
      <c r="F122" s="27"/>
    </row>
    <row r="123" spans="1:6" ht="18.75">
      <c r="A123" s="63"/>
      <c r="B123" s="15"/>
      <c r="C123" s="27"/>
      <c r="D123" s="27"/>
      <c r="E123" s="27"/>
      <c r="F123" s="27"/>
    </row>
    <row r="124" spans="1:6" ht="18.75">
      <c r="A124" s="63"/>
      <c r="B124" s="15"/>
      <c r="C124" s="27"/>
      <c r="D124" s="27"/>
      <c r="E124" s="27"/>
      <c r="F124" s="27"/>
    </row>
    <row r="125" spans="1:6" ht="18.75">
      <c r="A125" s="63"/>
      <c r="B125" s="15"/>
      <c r="C125" s="27"/>
      <c r="D125" s="27"/>
      <c r="E125" s="27"/>
      <c r="F125" s="27"/>
    </row>
    <row r="126" spans="1:6" ht="18.75">
      <c r="A126" s="63"/>
      <c r="B126" s="15"/>
      <c r="C126" s="27"/>
      <c r="D126" s="27"/>
      <c r="E126" s="27"/>
      <c r="F126" s="27"/>
    </row>
    <row r="127" spans="1:6" ht="18.75">
      <c r="A127" s="63"/>
      <c r="B127" s="15"/>
      <c r="C127" s="27"/>
      <c r="D127" s="27"/>
      <c r="E127" s="27"/>
      <c r="F127" s="27"/>
    </row>
    <row r="128" spans="1:6" ht="18.75">
      <c r="A128" s="63"/>
      <c r="B128" s="15"/>
      <c r="C128" s="27"/>
      <c r="D128" s="27"/>
      <c r="E128" s="27"/>
      <c r="F128" s="27"/>
    </row>
    <row r="129" spans="1:6" ht="18.75">
      <c r="A129" s="63"/>
      <c r="B129" s="15"/>
      <c r="C129" s="27"/>
      <c r="D129" s="27"/>
      <c r="E129" s="27"/>
      <c r="F129" s="27"/>
    </row>
    <row r="130" spans="1:6" ht="18.75">
      <c r="A130" s="63"/>
      <c r="B130" s="15"/>
      <c r="C130" s="27"/>
      <c r="D130" s="27"/>
      <c r="E130" s="27"/>
      <c r="F130" s="27"/>
    </row>
    <row r="131" spans="1:6" ht="15.75" customHeight="1">
      <c r="A131" s="63"/>
      <c r="B131" s="15"/>
      <c r="C131" s="27"/>
      <c r="D131" s="27"/>
      <c r="E131" s="27"/>
      <c r="F131" s="27"/>
    </row>
    <row r="132" spans="1:6" ht="15.75" customHeight="1">
      <c r="A132" s="63"/>
      <c r="B132" s="15"/>
      <c r="C132" s="27"/>
      <c r="D132" s="27"/>
      <c r="E132" s="27"/>
      <c r="F132" s="27"/>
    </row>
    <row r="133" spans="1:6" ht="18.75">
      <c r="A133" s="63"/>
      <c r="B133" s="15"/>
      <c r="C133" s="27"/>
      <c r="D133" s="27"/>
      <c r="E133" s="27"/>
      <c r="F133" s="27"/>
    </row>
    <row r="134" spans="1:6" ht="18.75">
      <c r="A134" s="63"/>
      <c r="B134" s="15"/>
      <c r="C134" s="27"/>
      <c r="D134" s="27"/>
      <c r="E134" s="27"/>
      <c r="F134" s="27"/>
    </row>
    <row r="135" spans="1:6" ht="18.75">
      <c r="A135" s="63"/>
      <c r="B135" s="15"/>
      <c r="C135" s="27"/>
      <c r="D135" s="27"/>
      <c r="E135" s="27"/>
      <c r="F135" s="27"/>
    </row>
    <row r="136" spans="1:6" ht="18.75">
      <c r="A136" s="63"/>
      <c r="B136" s="15"/>
      <c r="C136" s="27"/>
      <c r="D136" s="27"/>
      <c r="E136" s="27"/>
      <c r="F136" s="27"/>
    </row>
    <row r="137" spans="1:6" ht="18.75">
      <c r="A137" s="63"/>
      <c r="B137" s="15"/>
      <c r="C137" s="27"/>
      <c r="D137" s="27"/>
      <c r="E137" s="27"/>
      <c r="F137" s="27"/>
    </row>
    <row r="138" spans="1:6" ht="15.75" customHeight="1">
      <c r="A138" s="63"/>
      <c r="B138" s="15"/>
      <c r="C138" s="27"/>
      <c r="D138" s="27"/>
      <c r="E138" s="27"/>
      <c r="F138" s="27"/>
    </row>
    <row r="139" spans="1:6" ht="18.75">
      <c r="A139" s="63"/>
      <c r="B139" s="15"/>
      <c r="C139" s="27"/>
      <c r="D139" s="27"/>
      <c r="E139" s="27"/>
      <c r="F139" s="27"/>
    </row>
    <row r="140" spans="1:6" ht="18.75">
      <c r="A140" s="63"/>
      <c r="B140" s="15"/>
      <c r="C140" s="27"/>
      <c r="D140" s="27"/>
      <c r="E140" s="27"/>
      <c r="F140" s="27"/>
    </row>
    <row r="141" spans="1:6" ht="18.75">
      <c r="A141" s="63"/>
      <c r="B141" s="15"/>
      <c r="C141" s="27"/>
      <c r="D141" s="27"/>
      <c r="E141" s="27"/>
      <c r="F141" s="27"/>
    </row>
    <row r="142" spans="1:6" ht="18.75">
      <c r="A142" s="63"/>
      <c r="B142" s="15"/>
      <c r="C142" s="27"/>
      <c r="D142" s="27"/>
      <c r="E142" s="27"/>
      <c r="F142" s="27"/>
    </row>
    <row r="143" spans="1:6" ht="18.75">
      <c r="A143" s="63"/>
      <c r="B143" s="15"/>
      <c r="C143" s="27"/>
      <c r="D143" s="27"/>
      <c r="E143" s="27"/>
      <c r="F143" s="27"/>
    </row>
    <row r="144" spans="1:6" ht="18.75">
      <c r="A144" s="63"/>
      <c r="B144" s="15"/>
      <c r="C144" s="27"/>
      <c r="D144" s="27"/>
      <c r="E144" s="27"/>
      <c r="F144" s="27"/>
    </row>
    <row r="145" spans="1:6" ht="18.75">
      <c r="A145" s="63"/>
      <c r="B145" s="15"/>
      <c r="C145" s="27"/>
      <c r="D145" s="27"/>
      <c r="E145" s="27"/>
      <c r="F145" s="27"/>
    </row>
    <row r="146" spans="1:6" ht="18.75">
      <c r="A146" s="63"/>
      <c r="B146" s="15"/>
      <c r="C146" s="27"/>
      <c r="D146" s="27"/>
      <c r="E146" s="27"/>
      <c r="F146" s="27"/>
    </row>
    <row r="147" spans="1:6" ht="18.75">
      <c r="A147" s="63"/>
      <c r="B147" s="15"/>
      <c r="C147" s="27"/>
      <c r="D147" s="27"/>
      <c r="E147" s="27"/>
      <c r="F147" s="27"/>
    </row>
    <row r="148" spans="1:6" ht="18.75">
      <c r="A148" s="63"/>
      <c r="B148" s="15"/>
      <c r="C148" s="27"/>
      <c r="D148" s="27"/>
      <c r="E148" s="27"/>
      <c r="F148" s="27"/>
    </row>
    <row r="149" spans="1:6" ht="18.75">
      <c r="A149" s="63"/>
      <c r="B149" s="15"/>
      <c r="C149" s="27"/>
      <c r="D149" s="27"/>
      <c r="E149" s="27"/>
      <c r="F149" s="27"/>
    </row>
    <row r="150" spans="1:6" ht="18.75">
      <c r="A150" s="63"/>
      <c r="B150" s="15"/>
      <c r="C150" s="27"/>
      <c r="D150" s="27"/>
      <c r="E150" s="27"/>
      <c r="F150" s="27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 customHeight="1">
      <c r="A156" s="10"/>
    </row>
    <row r="157" ht="15.75" customHeight="1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</sheetData>
  <sheetProtection/>
  <mergeCells count="38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1"/>
  <rowBreaks count="1" manualBreakCount="1">
    <brk id="65" max="5" man="1"/>
  </rowBreaks>
  <ignoredErrors>
    <ignoredError sqref="F59:F63 F87:F88 F35 F30:F31 F43:F44 F41 F94 F90 F101" evalError="1"/>
    <ignoredError sqref="B30:B65 B72:B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2023-07-27T11:37:31Z</cp:lastPrinted>
  <dcterms:created xsi:type="dcterms:W3CDTF">2003-03-13T16:00:22Z</dcterms:created>
  <dcterms:modified xsi:type="dcterms:W3CDTF">2023-08-08T11:33:02Z</dcterms:modified>
  <cp:category/>
  <cp:version/>
  <cp:contentType/>
  <cp:contentStatus/>
</cp:coreProperties>
</file>