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фін звіт 9 міс 21" sheetId="1" r:id="rId1"/>
  </sheets>
  <definedNames>
    <definedName name="_xlnm.Print_Area" localSheetId="0">'фін звіт 9 міс 21'!$A$1:$F$148</definedName>
  </definedNames>
  <calcPr fullCalcOnLoad="1"/>
</workbook>
</file>

<file path=xl/comments1.xml><?xml version="1.0" encoding="utf-8"?>
<comments xmlns="http://schemas.openxmlformats.org/spreadsheetml/2006/main">
  <authors>
    <author>taras</author>
  </authors>
  <commentList>
    <comment ref="D124" authorId="0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лише 203</t>
        </r>
      </text>
    </comment>
    <comment ref="D137" authorId="0">
      <text>
        <r>
          <rPr>
            <b/>
            <sz val="9"/>
            <rFont val="Tahoma"/>
            <family val="2"/>
          </rPr>
          <t>taras:</t>
        </r>
        <r>
          <rPr>
            <sz val="9"/>
            <rFont val="Tahoma"/>
            <family val="2"/>
          </rPr>
          <t xml:space="preserve">
10+11 приход</t>
        </r>
      </text>
    </comment>
  </commentList>
</comments>
</file>

<file path=xl/sharedStrings.xml><?xml version="1.0" encoding="utf-8"?>
<sst xmlns="http://schemas.openxmlformats.org/spreadsheetml/2006/main" count="248" uniqueCount="211">
  <si>
    <t>Податок на прибуток від звичайної діяльності</t>
  </si>
  <si>
    <t>Фінансовий результат від операційної діяльності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</si>
  <si>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</si>
  <si>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</si>
  <si>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</si>
  <si>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</si>
  <si>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</si>
  <si>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</si>
  <si>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</si>
  <si>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</si>
  <si>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</si>
  <si>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</si>
  <si>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</si>
  <si>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</si>
  <si>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</si>
  <si>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</si>
  <si>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</si>
  <si>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</si>
  <si>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</si>
  <si>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</si>
  <si>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</si>
  <si>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</si>
  <si>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</si>
  <si>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</si>
  <si>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</si>
  <si>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</si>
  <si>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</si>
  <si>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</si>
  <si>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</si>
  <si>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</si>
  <si>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</si>
  <si>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</si>
  <si>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</si>
  <si>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</si>
  <si>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</si>
  <si>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</si>
  <si>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</si>
  <si>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</si>
  <si>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</si>
  <si>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</si>
  <si>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</si>
  <si>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</si>
  <si>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</si>
  <si>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</si>
  <si>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</si>
  <si>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</si>
  <si>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</si>
  <si>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</si>
  <si>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</si>
  <si>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</si>
  <si>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</si>
  <si>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</si>
  <si>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</si>
  <si>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</si>
  <si>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</si>
  <si>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</si>
  <si>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</si>
  <si>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</si>
  <si>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</si>
  <si>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</si>
  <si>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</si>
  <si>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</si>
  <si>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</si>
  <si>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</si>
  <si>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</si>
  <si>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</si>
  <si>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</si>
  <si>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</si>
  <si>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014/1</t>
  </si>
  <si>
    <t>014/2</t>
  </si>
  <si>
    <t xml:space="preserve">План </t>
  </si>
  <si>
    <t>Факт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</si>
  <si>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</si>
  <si>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</si>
  <si>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</si>
  <si>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</si>
  <si>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Відхилення                   (+,-)</t>
  </si>
  <si>
    <t>Відхилення           (+,-)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</si>
  <si>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</si>
  <si>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</si>
  <si>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</si>
  <si>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</si>
  <si>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</si>
  <si>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</si>
  <si>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</si>
  <si>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</si>
  <si>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</si>
  <si>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</si>
  <si>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</si>
  <si>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</si>
  <si>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</si>
  <si>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</si>
  <si>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</si>
  <si>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</si>
  <si>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</si>
  <si>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</si>
  <si>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</si>
  <si>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</si>
  <si>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</si>
  <si>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</si>
  <si>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</si>
  <si>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</si>
  <si>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</si>
  <si>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</si>
  <si>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</si>
  <si>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</si>
  <si>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</si>
  <si>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</si>
  <si>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</si>
  <si>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</si>
  <si>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</si>
  <si>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</si>
  <si>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</si>
  <si>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</si>
  <si>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</si>
  <si>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</si>
  <si>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</si>
  <si>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</si>
  <si>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</si>
  <si>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</si>
  <si>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</si>
  <si>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</si>
  <si>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</si>
  <si>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</si>
  <si>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</si>
  <si>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</si>
  <si>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</si>
  <si>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Акцизний збір</t>
  </si>
  <si>
    <t>029/1</t>
  </si>
  <si>
    <t>Коди</t>
  </si>
  <si>
    <t>Показники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</si>
  <si>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</si>
  <si>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</si>
  <si>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</si>
  <si>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</si>
  <si>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</si>
  <si>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</si>
  <si>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</si>
  <si>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</si>
  <si>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</si>
  <si>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</si>
  <si>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</si>
  <si>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</si>
  <si>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</si>
  <si>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</si>
  <si>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</si>
  <si>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</si>
  <si>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</si>
  <si>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</si>
  <si>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</si>
  <si>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</si>
  <si>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</si>
  <si>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</si>
  <si>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</si>
  <si>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_________________</t>
  </si>
  <si>
    <t>(посада)</t>
  </si>
  <si>
    <t xml:space="preserve">   (ініціали, прізвище)    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</si>
  <si>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</si>
  <si>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</si>
  <si>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</si>
  <si>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</si>
  <si>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</si>
  <si>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</si>
  <si>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</si>
  <si>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</si>
  <si>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</si>
  <si>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</si>
  <si>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</si>
  <si>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</si>
  <si>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</si>
  <si>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</si>
  <si>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</si>
  <si>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</si>
  <si>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</si>
  <si>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</si>
  <si>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</si>
  <si>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</si>
  <si>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</si>
  <si>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t>Додаток 3</t>
  </si>
  <si>
    <t>Продовження додатка 3</t>
  </si>
  <si>
    <t>фінансового плану суб'єкта господарювання державного сектору економіки</t>
  </si>
  <si>
    <t>Комунальна</t>
  </si>
  <si>
    <t>ММКП "Чисте місто"</t>
  </si>
  <si>
    <t>м. Мукачево, вул. Ужгородська, 17</t>
  </si>
  <si>
    <t>(03131) 2 43 32</t>
  </si>
  <si>
    <t>Масалова Д.В.</t>
  </si>
  <si>
    <r>
      <t>_____</t>
    </r>
    <r>
      <rPr>
        <b/>
        <u val="single"/>
        <sz val="12"/>
        <rFont val="Times New Roman"/>
        <family val="1"/>
      </rPr>
      <t>Директор ММКП "Чисте місто"</t>
    </r>
    <r>
      <rPr>
        <b/>
        <sz val="12"/>
        <rFont val="Times New Roman"/>
        <family val="1"/>
      </rPr>
      <t>____</t>
    </r>
  </si>
  <si>
    <r>
      <t>___</t>
    </r>
    <r>
      <rPr>
        <b/>
        <u val="single"/>
        <sz val="12"/>
        <rFont val="Times New Roman"/>
        <family val="1"/>
      </rPr>
      <t>Масалова Д.В.</t>
    </r>
    <r>
      <rPr>
        <b/>
        <sz val="12"/>
        <rFont val="Times New Roman"/>
        <family val="1"/>
      </rPr>
      <t>___</t>
    </r>
  </si>
  <si>
    <t>Елементи операційних витрат</t>
  </si>
  <si>
    <t>Матеріальні затрати, у тому числі:</t>
  </si>
  <si>
    <t>витрати на сировину і основні матеріали</t>
  </si>
  <si>
    <t>001/1</t>
  </si>
  <si>
    <t>витрати на паливо та енергію</t>
  </si>
  <si>
    <t>001/2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</si>
  <si>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</si>
  <si>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</si>
  <si>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</si>
  <si>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</si>
  <si>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</si>
  <si>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>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</si>
  <si>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</si>
  <si>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</si>
  <si>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</si>
  <si>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</si>
  <si>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</si>
  <si>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</si>
  <si>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обороних активів</t>
  </si>
  <si>
    <t>38.21</t>
  </si>
  <si>
    <t>екологічний податок</t>
  </si>
  <si>
    <t>037/7/3</t>
  </si>
  <si>
    <r>
      <t xml:space="preserve">за 9 місяців </t>
    </r>
    <r>
      <rPr>
        <b/>
        <u val="single"/>
        <sz val="14"/>
        <rFont val="Times New Roman"/>
        <family val="1"/>
      </rPr>
      <t>2021 року</t>
    </r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</si>
</sst>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quotePrefix="1">
      <alignment horizontal="center" vertical="center"/>
    </xf>
    <xf numFmtId="182" fontId="7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82" fontId="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182" fontId="9" fillId="0" borderId="10" xfId="0" applyNumberFormat="1" applyFont="1" applyFill="1" applyBorder="1" applyAlignment="1">
      <alignment vertical="center"/>
    </xf>
    <xf numFmtId="182" fontId="7" fillId="0" borderId="10" xfId="0" applyNumberFormat="1" applyFont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83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82" fontId="8" fillId="33" borderId="10" xfId="0" applyNumberFormat="1" applyFont="1" applyFill="1" applyBorder="1" applyAlignment="1">
      <alignment horizontal="right" vertical="center" wrapText="1"/>
    </xf>
    <xf numFmtId="182" fontId="7" fillId="33" borderId="10" xfId="0" applyNumberFormat="1" applyFont="1" applyFill="1" applyBorder="1" applyAlignment="1">
      <alignment horizontal="right" vertical="center" wrapText="1"/>
    </xf>
    <xf numFmtId="183" fontId="8" fillId="33" borderId="14" xfId="0" applyNumberFormat="1" applyFont="1" applyFill="1" applyBorder="1" applyAlignment="1">
      <alignment horizontal="center" vertical="center"/>
    </xf>
    <xf numFmtId="183" fontId="8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vertical="center"/>
    </xf>
    <xf numFmtId="182" fontId="8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view="pageBreakPreview" zoomScale="85" zoomScaleNormal="85" zoomScaleSheetLayoutView="85" zoomScalePageLayoutView="0" workbookViewId="0" topLeftCell="A1">
      <selection activeCell="A108" sqref="A108"/>
    </sheetView>
  </sheetViews>
  <sheetFormatPr defaultColWidth="9.00390625" defaultRowHeight="12.75" outlineLevelRow="1"/>
  <cols>
    <col min="1" max="1" width="69.00390625" style="4" customWidth="1"/>
    <col min="2" max="2" width="12.625" style="1" customWidth="1"/>
    <col min="3" max="3" width="22.375" style="4" customWidth="1"/>
    <col min="4" max="4" width="20.75390625" style="4" customWidth="1"/>
    <col min="5" max="5" width="19.375" style="4" customWidth="1"/>
    <col min="6" max="6" width="17.00390625" style="4" customWidth="1"/>
    <col min="7" max="7" width="13.125" style="4" customWidth="1"/>
    <col min="8" max="8" width="10.25390625" style="4" customWidth="1"/>
    <col min="9" max="9" width="9.625" style="4" customWidth="1"/>
    <col min="10" max="15" width="9.125" style="4" customWidth="1"/>
    <col min="16" max="16" width="8.625" style="4" customWidth="1"/>
    <col min="17" max="16384" width="9.125" style="4" customWidth="1"/>
  </cols>
  <sheetData>
    <row r="1" spans="1:6" ht="18.75">
      <c r="A1" s="27"/>
      <c r="B1" s="15"/>
      <c r="C1" s="27"/>
      <c r="D1" s="99" t="s">
        <v>178</v>
      </c>
      <c r="E1" s="99"/>
      <c r="F1" s="99"/>
    </row>
    <row r="2" spans="1:6" ht="18.75">
      <c r="A2" s="27"/>
      <c r="B2" s="15"/>
      <c r="C2" s="100" t="s">
        <v>89</v>
      </c>
      <c r="D2" s="100"/>
      <c r="E2" s="100"/>
      <c r="F2" s="100"/>
    </row>
    <row r="3" spans="1:6" ht="18.75" customHeight="1">
      <c r="A3" s="27"/>
      <c r="B3" s="101" t="s">
        <v>180</v>
      </c>
      <c r="C3" s="101"/>
      <c r="D3" s="101"/>
      <c r="E3" s="101"/>
      <c r="F3" s="101"/>
    </row>
    <row r="4" spans="1:6" ht="12" customHeight="1">
      <c r="A4" s="67"/>
      <c r="B4" s="65"/>
      <c r="C4" s="65"/>
      <c r="D4" s="65"/>
      <c r="E4" s="65"/>
      <c r="F4" s="65"/>
    </row>
    <row r="5" spans="1:6" ht="15.75" customHeight="1">
      <c r="A5" s="102"/>
      <c r="B5" s="103"/>
      <c r="C5" s="103"/>
      <c r="D5" s="103"/>
      <c r="E5" s="104"/>
      <c r="F5" s="68" t="s">
        <v>129</v>
      </c>
    </row>
    <row r="6" spans="1:6" ht="16.5" customHeight="1">
      <c r="A6" s="105" t="s">
        <v>93</v>
      </c>
      <c r="B6" s="106"/>
      <c r="C6" s="106"/>
      <c r="D6" s="106"/>
      <c r="E6" s="31" t="s">
        <v>94</v>
      </c>
      <c r="F6" s="30"/>
    </row>
    <row r="7" spans="1:6" ht="19.5">
      <c r="A7" s="32" t="s">
        <v>95</v>
      </c>
      <c r="B7" s="107" t="s">
        <v>182</v>
      </c>
      <c r="C7" s="108"/>
      <c r="D7" s="108"/>
      <c r="E7" s="33" t="s">
        <v>96</v>
      </c>
      <c r="F7" s="30">
        <v>36523257</v>
      </c>
    </row>
    <row r="8" spans="1:6" ht="18.75">
      <c r="A8" s="29" t="s">
        <v>97</v>
      </c>
      <c r="B8" s="109"/>
      <c r="C8" s="110"/>
      <c r="D8" s="110"/>
      <c r="E8" s="34" t="s">
        <v>98</v>
      </c>
      <c r="F8" s="30"/>
    </row>
    <row r="9" spans="1:6" ht="18.75">
      <c r="A9" s="29" t="s">
        <v>99</v>
      </c>
      <c r="B9" s="109"/>
      <c r="C9" s="110"/>
      <c r="D9" s="110"/>
      <c r="E9" s="31" t="s">
        <v>100</v>
      </c>
      <c r="F9" s="30"/>
    </row>
    <row r="10" spans="1:6" ht="19.5">
      <c r="A10" s="32" t="s">
        <v>159</v>
      </c>
      <c r="B10" s="107"/>
      <c r="C10" s="108"/>
      <c r="D10" s="108"/>
      <c r="E10" s="31" t="s">
        <v>101</v>
      </c>
      <c r="F10" s="30"/>
    </row>
    <row r="11" spans="1:6" ht="18.75">
      <c r="A11" s="32" t="s">
        <v>102</v>
      </c>
      <c r="B11" s="109"/>
      <c r="C11" s="110"/>
      <c r="D11" s="110"/>
      <c r="E11" s="31" t="s">
        <v>103</v>
      </c>
      <c r="F11" s="30"/>
    </row>
    <row r="12" spans="1:6" ht="18.75">
      <c r="A12" s="35" t="s">
        <v>104</v>
      </c>
      <c r="B12" s="109"/>
      <c r="C12" s="110"/>
      <c r="D12" s="110"/>
      <c r="E12" s="31" t="s">
        <v>105</v>
      </c>
      <c r="F12" s="30" t="s">
        <v>207</v>
      </c>
    </row>
    <row r="13" spans="1:6" ht="18.75">
      <c r="A13" s="35" t="s">
        <v>112</v>
      </c>
      <c r="B13" s="109"/>
      <c r="C13" s="110"/>
      <c r="D13" s="110"/>
      <c r="E13" s="110"/>
      <c r="F13" s="111"/>
    </row>
    <row r="14" spans="1:6" ht="18.75">
      <c r="A14" s="35" t="s">
        <v>106</v>
      </c>
      <c r="B14" s="109" t="s">
        <v>181</v>
      </c>
      <c r="C14" s="110"/>
      <c r="D14" s="110"/>
      <c r="E14" s="110"/>
      <c r="F14" s="111"/>
    </row>
    <row r="15" spans="1:6" ht="18.75">
      <c r="A15" s="35" t="s">
        <v>107</v>
      </c>
      <c r="B15" s="109"/>
      <c r="C15" s="110"/>
      <c r="D15" s="110"/>
      <c r="E15" s="110"/>
      <c r="F15" s="111"/>
    </row>
    <row r="16" spans="1:6" ht="18.75">
      <c r="A16" s="36" t="s">
        <v>108</v>
      </c>
      <c r="B16" s="105" t="s">
        <v>183</v>
      </c>
      <c r="C16" s="106"/>
      <c r="D16" s="106"/>
      <c r="E16" s="106"/>
      <c r="F16" s="112"/>
    </row>
    <row r="17" spans="1:6" ht="18.75" customHeight="1">
      <c r="A17" s="35" t="s">
        <v>109</v>
      </c>
      <c r="B17" s="105" t="s">
        <v>184</v>
      </c>
      <c r="C17" s="106"/>
      <c r="D17" s="106"/>
      <c r="E17" s="106"/>
      <c r="F17" s="112"/>
    </row>
    <row r="18" spans="1:6" ht="18.75">
      <c r="A18" s="36" t="s">
        <v>110</v>
      </c>
      <c r="B18" s="105" t="s">
        <v>185</v>
      </c>
      <c r="C18" s="106"/>
      <c r="D18" s="106"/>
      <c r="E18" s="106"/>
      <c r="F18" s="112"/>
    </row>
    <row r="19" spans="1:6" ht="14.25" customHeight="1">
      <c r="A19" s="33"/>
      <c r="B19" s="27"/>
      <c r="C19" s="27"/>
      <c r="D19" s="27"/>
      <c r="E19" s="27"/>
      <c r="F19" s="27"/>
    </row>
    <row r="20" spans="1:7" ht="18.75">
      <c r="A20" s="113" t="s">
        <v>111</v>
      </c>
      <c r="B20" s="113"/>
      <c r="C20" s="113"/>
      <c r="D20" s="113"/>
      <c r="E20" s="113"/>
      <c r="F20" s="113"/>
      <c r="G20" s="11"/>
    </row>
    <row r="21" spans="1:6" ht="21.75" customHeight="1">
      <c r="A21" s="113" t="s">
        <v>210</v>
      </c>
      <c r="B21" s="113"/>
      <c r="C21" s="113"/>
      <c r="D21" s="113"/>
      <c r="E21" s="113"/>
      <c r="F21" s="113"/>
    </row>
    <row r="22" spans="1:6" ht="15" customHeight="1">
      <c r="A22" s="99" t="s">
        <v>113</v>
      </c>
      <c r="B22" s="99"/>
      <c r="C22" s="99"/>
      <c r="D22" s="99"/>
      <c r="E22" s="99"/>
      <c r="F22" s="99"/>
    </row>
    <row r="23" spans="1:6" ht="9" customHeight="1">
      <c r="A23" s="15"/>
      <c r="B23" s="15"/>
      <c r="C23" s="15"/>
      <c r="D23" s="15"/>
      <c r="E23" s="15"/>
      <c r="F23" s="15"/>
    </row>
    <row r="24" spans="1:6" ht="19.5" customHeight="1">
      <c r="A24" s="113" t="s">
        <v>116</v>
      </c>
      <c r="B24" s="113"/>
      <c r="C24" s="113"/>
      <c r="D24" s="113"/>
      <c r="E24" s="113"/>
      <c r="F24" s="113"/>
    </row>
    <row r="25" spans="1:6" ht="19.5" customHeight="1">
      <c r="A25" s="114" t="s">
        <v>117</v>
      </c>
      <c r="B25" s="114"/>
      <c r="C25" s="114"/>
      <c r="D25" s="114"/>
      <c r="E25" s="114"/>
      <c r="F25" s="114"/>
    </row>
    <row r="26" spans="1:6" ht="14.25" customHeight="1">
      <c r="A26" s="97" t="s">
        <v>130</v>
      </c>
      <c r="B26" s="96" t="s">
        <v>19</v>
      </c>
      <c r="C26" s="96" t="s">
        <v>70</v>
      </c>
      <c r="D26" s="96" t="s">
        <v>71</v>
      </c>
      <c r="E26" s="96" t="s">
        <v>76</v>
      </c>
      <c r="F26" s="96" t="s">
        <v>157</v>
      </c>
    </row>
    <row r="27" spans="1:6" ht="27.75" customHeight="1">
      <c r="A27" s="97"/>
      <c r="B27" s="96"/>
      <c r="C27" s="96"/>
      <c r="D27" s="96"/>
      <c r="E27" s="96"/>
      <c r="F27" s="96"/>
    </row>
    <row r="28" spans="1:6" ht="15" customHeight="1">
      <c r="A28" s="37">
        <v>1</v>
      </c>
      <c r="B28" s="38">
        <v>2</v>
      </c>
      <c r="C28" s="38">
        <v>3</v>
      </c>
      <c r="D28" s="38">
        <v>4</v>
      </c>
      <c r="E28" s="38">
        <v>5</v>
      </c>
      <c r="F28" s="38">
        <v>6</v>
      </c>
    </row>
    <row r="29" spans="1:6" s="2" customFormat="1" ht="14.25" customHeight="1">
      <c r="A29" s="39" t="s">
        <v>41</v>
      </c>
      <c r="B29" s="116"/>
      <c r="C29" s="116"/>
      <c r="D29" s="116"/>
      <c r="E29" s="116"/>
      <c r="F29" s="116"/>
    </row>
    <row r="30" spans="1:6" s="2" customFormat="1" ht="37.5" customHeight="1">
      <c r="A30" s="40" t="s">
        <v>28</v>
      </c>
      <c r="B30" s="41" t="s">
        <v>14</v>
      </c>
      <c r="C30" s="42">
        <f>2006.2+2618.4+2534</f>
        <v>7158.6</v>
      </c>
      <c r="D30" s="94">
        <v>5939.16</v>
      </c>
      <c r="E30" s="28">
        <f>D30-C30</f>
        <v>-1219.4400000000005</v>
      </c>
      <c r="F30" s="69">
        <f>D30/C30*100</f>
        <v>82.96538429301819</v>
      </c>
    </row>
    <row r="31" spans="1:6" s="2" customFormat="1" ht="22.5" customHeight="1">
      <c r="A31" s="43" t="s">
        <v>90</v>
      </c>
      <c r="B31" s="41" t="s">
        <v>15</v>
      </c>
      <c r="C31" s="28">
        <f>C30/6</f>
        <v>1193.1000000000001</v>
      </c>
      <c r="D31" s="28">
        <f>D30/6</f>
        <v>989.86</v>
      </c>
      <c r="E31" s="28">
        <f>D31-C31</f>
        <v>-203.24000000000012</v>
      </c>
      <c r="F31" s="69">
        <f>D31/C31*100</f>
        <v>82.96538429301819</v>
      </c>
    </row>
    <row r="32" spans="1:6" s="2" customFormat="1" ht="22.5" customHeight="1">
      <c r="A32" s="43" t="s">
        <v>127</v>
      </c>
      <c r="B32" s="41" t="s">
        <v>16</v>
      </c>
      <c r="C32" s="28"/>
      <c r="D32" s="28"/>
      <c r="E32" s="28"/>
      <c r="F32" s="69"/>
    </row>
    <row r="33" spans="1:6" s="2" customFormat="1" ht="22.5" customHeight="1">
      <c r="A33" s="43" t="s">
        <v>160</v>
      </c>
      <c r="B33" s="41" t="s">
        <v>17</v>
      </c>
      <c r="C33" s="28"/>
      <c r="D33" s="28"/>
      <c r="E33" s="28"/>
      <c r="F33" s="69"/>
    </row>
    <row r="34" spans="1:6" s="2" customFormat="1" ht="24" customHeight="1">
      <c r="A34" s="43" t="s">
        <v>161</v>
      </c>
      <c r="B34" s="41" t="s">
        <v>29</v>
      </c>
      <c r="C34" s="28"/>
      <c r="D34" s="28"/>
      <c r="E34" s="28"/>
      <c r="F34" s="69"/>
    </row>
    <row r="35" spans="1:6" s="5" customFormat="1" ht="36.75" customHeight="1">
      <c r="A35" s="44" t="s">
        <v>162</v>
      </c>
      <c r="B35" s="45" t="s">
        <v>30</v>
      </c>
      <c r="C35" s="42">
        <f>C30-C31</f>
        <v>5965.5</v>
      </c>
      <c r="D35" s="42">
        <f>D30-D31</f>
        <v>4949.3</v>
      </c>
      <c r="E35" s="28">
        <f>D35-C35</f>
        <v>-1016.1999999999998</v>
      </c>
      <c r="F35" s="70">
        <f>D35/C35*100</f>
        <v>82.96538429301819</v>
      </c>
    </row>
    <row r="36" spans="1:6" s="2" customFormat="1" ht="22.5" customHeight="1">
      <c r="A36" s="40" t="s">
        <v>163</v>
      </c>
      <c r="B36" s="41" t="s">
        <v>31</v>
      </c>
      <c r="C36" s="28"/>
      <c r="D36" s="28"/>
      <c r="E36" s="28"/>
      <c r="F36" s="69"/>
    </row>
    <row r="37" spans="1:6" s="2" customFormat="1" ht="22.5" customHeight="1">
      <c r="A37" s="46" t="s">
        <v>164</v>
      </c>
      <c r="B37" s="41" t="s">
        <v>32</v>
      </c>
      <c r="C37" s="28">
        <v>0</v>
      </c>
      <c r="D37" s="28"/>
      <c r="E37" s="28">
        <f>D37-C37</f>
        <v>0</v>
      </c>
      <c r="F37" s="70" t="e">
        <f>D37/C37*100</f>
        <v>#DIV/0!</v>
      </c>
    </row>
    <row r="38" spans="1:6" s="2" customFormat="1" ht="21" customHeight="1">
      <c r="A38" s="46" t="s">
        <v>165</v>
      </c>
      <c r="B38" s="41" t="s">
        <v>33</v>
      </c>
      <c r="C38" s="28"/>
      <c r="D38" s="28"/>
      <c r="E38" s="28">
        <f>D38-C38</f>
        <v>0</v>
      </c>
      <c r="F38" s="70" t="e">
        <f>D38/C38*100</f>
        <v>#DIV/0!</v>
      </c>
    </row>
    <row r="39" spans="1:6" s="2" customFormat="1" ht="22.5" customHeight="1">
      <c r="A39" s="46" t="s">
        <v>166</v>
      </c>
      <c r="B39" s="41" t="s">
        <v>2</v>
      </c>
      <c r="C39" s="28">
        <f>72.5+72.5+72.5</f>
        <v>217.5</v>
      </c>
      <c r="D39" s="95">
        <f>12.1+66.7</f>
        <v>78.8</v>
      </c>
      <c r="E39" s="28">
        <f>D39-C39</f>
        <v>-138.7</v>
      </c>
      <c r="F39" s="70">
        <f>D39/C39*100</f>
        <v>36.229885057471265</v>
      </c>
    </row>
    <row r="40" spans="1:6" s="2" customFormat="1" ht="56.25">
      <c r="A40" s="46" t="s">
        <v>72</v>
      </c>
      <c r="B40" s="41" t="s">
        <v>20</v>
      </c>
      <c r="C40" s="28"/>
      <c r="D40" s="28"/>
      <c r="E40" s="28"/>
      <c r="F40" s="69"/>
    </row>
    <row r="41" spans="1:6" s="2" customFormat="1" ht="24" customHeight="1">
      <c r="A41" s="47" t="s">
        <v>27</v>
      </c>
      <c r="B41" s="45" t="s">
        <v>21</v>
      </c>
      <c r="C41" s="42">
        <f>SUM(C35:C40)</f>
        <v>6183</v>
      </c>
      <c r="D41" s="42">
        <f>SUM(D35:D40)</f>
        <v>5028.1</v>
      </c>
      <c r="E41" s="42">
        <f>D41-C41</f>
        <v>-1154.8999999999996</v>
      </c>
      <c r="F41" s="70">
        <f>D41/C41*100</f>
        <v>81.32136503315543</v>
      </c>
    </row>
    <row r="42" spans="1:6" s="2" customFormat="1" ht="24" customHeight="1">
      <c r="A42" s="47" t="s">
        <v>42</v>
      </c>
      <c r="B42" s="41"/>
      <c r="C42" s="117"/>
      <c r="D42" s="117"/>
      <c r="E42" s="117"/>
      <c r="F42" s="117"/>
    </row>
    <row r="43" spans="1:6" s="2" customFormat="1" ht="37.5">
      <c r="A43" s="46" t="s">
        <v>167</v>
      </c>
      <c r="B43" s="41" t="s">
        <v>22</v>
      </c>
      <c r="C43" s="42">
        <f>1301.1+1387.1+1389.1</f>
        <v>4077.2999999999997</v>
      </c>
      <c r="D43" s="95">
        <v>3427</v>
      </c>
      <c r="E43" s="28">
        <f>D43-C43</f>
        <v>-650.2999999999997</v>
      </c>
      <c r="F43" s="69">
        <f>D43/C43*100</f>
        <v>84.05071983910922</v>
      </c>
    </row>
    <row r="44" spans="1:6" s="2" customFormat="1" ht="22.5" customHeight="1">
      <c r="A44" s="46" t="s">
        <v>131</v>
      </c>
      <c r="B44" s="41" t="s">
        <v>23</v>
      </c>
      <c r="C44" s="28">
        <f>221.8+226.9+228.1</f>
        <v>676.8000000000001</v>
      </c>
      <c r="D44" s="95">
        <v>782.6</v>
      </c>
      <c r="E44" s="28">
        <f>D44-C44</f>
        <v>105.79999999999995</v>
      </c>
      <c r="F44" s="69">
        <f>D44/C44*100</f>
        <v>115.63238770685578</v>
      </c>
    </row>
    <row r="45" spans="1:6" s="6" customFormat="1" ht="24.75" customHeight="1">
      <c r="A45" s="40" t="s">
        <v>34</v>
      </c>
      <c r="B45" s="41" t="s">
        <v>68</v>
      </c>
      <c r="C45" s="28"/>
      <c r="D45" s="71"/>
      <c r="E45" s="28"/>
      <c r="F45" s="69"/>
    </row>
    <row r="46" spans="1:6" s="6" customFormat="1" ht="24" customHeight="1">
      <c r="A46" s="40" t="s">
        <v>35</v>
      </c>
      <c r="B46" s="41" t="s">
        <v>69</v>
      </c>
      <c r="C46" s="28"/>
      <c r="D46" s="71"/>
      <c r="E46" s="28"/>
      <c r="F46" s="69"/>
    </row>
    <row r="47" spans="1:6" s="6" customFormat="1" ht="24" customHeight="1">
      <c r="A47" s="40" t="s">
        <v>36</v>
      </c>
      <c r="B47" s="41" t="s">
        <v>118</v>
      </c>
      <c r="C47" s="28"/>
      <c r="D47" s="71"/>
      <c r="E47" s="28"/>
      <c r="F47" s="69"/>
    </row>
    <row r="48" spans="1:6" s="6" customFormat="1" ht="24" customHeight="1">
      <c r="A48" s="40" t="s">
        <v>37</v>
      </c>
      <c r="B48" s="41" t="s">
        <v>119</v>
      </c>
      <c r="C48" s="28"/>
      <c r="D48" s="71"/>
      <c r="E48" s="28"/>
      <c r="F48" s="69"/>
    </row>
    <row r="49" spans="1:6" s="6" customFormat="1" ht="24" customHeight="1">
      <c r="A49" s="40" t="s">
        <v>168</v>
      </c>
      <c r="B49" s="41" t="s">
        <v>120</v>
      </c>
      <c r="C49" s="28"/>
      <c r="D49" s="71"/>
      <c r="E49" s="28"/>
      <c r="F49" s="69"/>
    </row>
    <row r="50" spans="1:6" s="2" customFormat="1" ht="24" customHeight="1">
      <c r="A50" s="46" t="s">
        <v>169</v>
      </c>
      <c r="B50" s="41" t="s">
        <v>24</v>
      </c>
      <c r="C50" s="28"/>
      <c r="D50" s="28"/>
      <c r="E50" s="28"/>
      <c r="F50" s="69"/>
    </row>
    <row r="51" spans="1:6" s="2" customFormat="1" ht="24" customHeight="1">
      <c r="A51" s="46" t="s">
        <v>170</v>
      </c>
      <c r="B51" s="41" t="s">
        <v>26</v>
      </c>
      <c r="C51" s="28">
        <f>72.5+72.5+72.5</f>
        <v>217.5</v>
      </c>
      <c r="D51" s="28"/>
      <c r="E51" s="28">
        <f>D51-C51</f>
        <v>-217.5</v>
      </c>
      <c r="F51" s="70">
        <f>D51/C51*100</f>
        <v>0</v>
      </c>
    </row>
    <row r="52" spans="1:6" s="2" customFormat="1" ht="24" customHeight="1">
      <c r="A52" s="46" t="s">
        <v>171</v>
      </c>
      <c r="B52" s="41" t="s">
        <v>38</v>
      </c>
      <c r="C52" s="28">
        <f>41+40+38</f>
        <v>119</v>
      </c>
      <c r="D52" s="95">
        <v>108</v>
      </c>
      <c r="E52" s="28">
        <f>D52-C52</f>
        <v>-11</v>
      </c>
      <c r="F52" s="69">
        <f>D52/C52*100</f>
        <v>90.75630252100841</v>
      </c>
    </row>
    <row r="53" spans="1:6" s="2" customFormat="1" ht="24" customHeight="1">
      <c r="A53" s="46" t="s">
        <v>172</v>
      </c>
      <c r="B53" s="41" t="s">
        <v>39</v>
      </c>
      <c r="C53" s="28"/>
      <c r="D53" s="28"/>
      <c r="E53" s="28"/>
      <c r="F53" s="69"/>
    </row>
    <row r="54" spans="1:6" s="2" customFormat="1" ht="24" customHeight="1">
      <c r="A54" s="46" t="s">
        <v>173</v>
      </c>
      <c r="B54" s="41" t="s">
        <v>40</v>
      </c>
      <c r="C54" s="28"/>
      <c r="D54" s="28"/>
      <c r="E54" s="28"/>
      <c r="F54" s="69"/>
    </row>
    <row r="55" spans="1:6" s="2" customFormat="1" ht="24" customHeight="1">
      <c r="A55" s="40" t="s">
        <v>0</v>
      </c>
      <c r="B55" s="41" t="s">
        <v>3</v>
      </c>
      <c r="C55" s="28"/>
      <c r="D55" s="28"/>
      <c r="E55" s="28"/>
      <c r="F55" s="69"/>
    </row>
    <row r="56" spans="1:6" s="2" customFormat="1" ht="24" customHeight="1">
      <c r="A56" s="40" t="s">
        <v>73</v>
      </c>
      <c r="B56" s="41" t="s">
        <v>5</v>
      </c>
      <c r="C56" s="28"/>
      <c r="D56" s="28"/>
      <c r="E56" s="28"/>
      <c r="F56" s="69"/>
    </row>
    <row r="57" spans="1:6" s="2" customFormat="1" ht="24" customHeight="1">
      <c r="A57" s="47" t="s">
        <v>147</v>
      </c>
      <c r="B57" s="45" t="s">
        <v>6</v>
      </c>
      <c r="C57" s="42">
        <f>C43+C44+SUM(C50:C56)</f>
        <v>5090.599999999999</v>
      </c>
      <c r="D57" s="42">
        <f>D43+D44+SUM(D50:D56)</f>
        <v>4317.6</v>
      </c>
      <c r="E57" s="28">
        <f>D57-C57</f>
        <v>-772.9999999999991</v>
      </c>
      <c r="F57" s="69">
        <f>D57/C57*100</f>
        <v>84.81514949121912</v>
      </c>
    </row>
    <row r="58" spans="1:6" s="2" customFormat="1" ht="24" customHeight="1">
      <c r="A58" s="47" t="s">
        <v>132</v>
      </c>
      <c r="B58" s="45"/>
      <c r="C58" s="47"/>
      <c r="D58" s="47"/>
      <c r="E58" s="47"/>
      <c r="F58" s="47"/>
    </row>
    <row r="59" spans="1:6" s="2" customFormat="1" ht="23.25" customHeight="1" outlineLevel="1">
      <c r="A59" s="46" t="s">
        <v>43</v>
      </c>
      <c r="B59" s="41" t="s">
        <v>7</v>
      </c>
      <c r="C59" s="28">
        <f>C35-C43</f>
        <v>1888.2000000000003</v>
      </c>
      <c r="D59" s="28">
        <f>D35-D43</f>
        <v>1522.3000000000002</v>
      </c>
      <c r="E59" s="28">
        <f aca="true" t="shared" si="0" ref="E59:E64">D59-C59</f>
        <v>-365.9000000000001</v>
      </c>
      <c r="F59" s="69">
        <f aca="true" t="shared" si="1" ref="F59:F64">D59/C59*100</f>
        <v>80.62175616989725</v>
      </c>
    </row>
    <row r="60" spans="1:6" s="2" customFormat="1" ht="23.25" customHeight="1">
      <c r="A60" s="40" t="s">
        <v>1</v>
      </c>
      <c r="B60" s="41" t="s">
        <v>8</v>
      </c>
      <c r="C60" s="48">
        <f>C59+C36-C44-C50-C51</f>
        <v>993.9000000000001</v>
      </c>
      <c r="D60" s="48">
        <f>D59+D36-D44-D50-D51</f>
        <v>739.7000000000002</v>
      </c>
      <c r="E60" s="48">
        <f t="shared" si="0"/>
        <v>-254.19999999999993</v>
      </c>
      <c r="F60" s="48">
        <f t="shared" si="1"/>
        <v>74.42398631653084</v>
      </c>
    </row>
    <row r="61" spans="1:6" s="2" customFormat="1" ht="36" customHeight="1">
      <c r="A61" s="40" t="s">
        <v>18</v>
      </c>
      <c r="B61" s="41" t="s">
        <v>9</v>
      </c>
      <c r="C61" s="48">
        <f>C60+C37+C38+C39-C52-C53-C54</f>
        <v>1092.4</v>
      </c>
      <c r="D61" s="48">
        <f>D60+D37+D38+D39-D52-D53-D54</f>
        <v>710.5000000000001</v>
      </c>
      <c r="E61" s="48">
        <f t="shared" si="0"/>
        <v>-381.9</v>
      </c>
      <c r="F61" s="48">
        <f t="shared" si="1"/>
        <v>65.040278286342</v>
      </c>
    </row>
    <row r="62" spans="1:6" s="6" customFormat="1" ht="22.5" customHeight="1">
      <c r="A62" s="40" t="s">
        <v>44</v>
      </c>
      <c r="B62" s="41" t="s">
        <v>10</v>
      </c>
      <c r="C62" s="42">
        <f>ROUND(C61*18%,1)</f>
        <v>196.6</v>
      </c>
      <c r="D62" s="42">
        <f>D61*18%</f>
        <v>127.89000000000001</v>
      </c>
      <c r="E62" s="48">
        <f t="shared" si="0"/>
        <v>-68.70999999999998</v>
      </c>
      <c r="F62" s="48">
        <f t="shared" si="1"/>
        <v>65.05086469989828</v>
      </c>
    </row>
    <row r="63" spans="1:6" s="5" customFormat="1" ht="24" customHeight="1">
      <c r="A63" s="44" t="s">
        <v>45</v>
      </c>
      <c r="B63" s="45" t="s">
        <v>11</v>
      </c>
      <c r="C63" s="49">
        <f>C61+C40-C55-C56-C62</f>
        <v>895.8000000000001</v>
      </c>
      <c r="D63" s="49">
        <f>D61+D40-D55-D56-D62</f>
        <v>582.6100000000001</v>
      </c>
      <c r="E63" s="49">
        <f t="shared" si="0"/>
        <v>-313.18999999999994</v>
      </c>
      <c r="F63" s="49">
        <f t="shared" si="1"/>
        <v>65.03795490064748</v>
      </c>
    </row>
    <row r="64" spans="1:6" s="6" customFormat="1" ht="23.25" customHeight="1">
      <c r="A64" s="40" t="s">
        <v>46</v>
      </c>
      <c r="B64" s="41" t="s">
        <v>49</v>
      </c>
      <c r="C64" s="50">
        <f>C63</f>
        <v>895.8000000000001</v>
      </c>
      <c r="D64" s="50">
        <f>D63</f>
        <v>582.6100000000001</v>
      </c>
      <c r="E64" s="48">
        <f t="shared" si="0"/>
        <v>-313.18999999999994</v>
      </c>
      <c r="F64" s="48">
        <f t="shared" si="1"/>
        <v>65.03795490064748</v>
      </c>
    </row>
    <row r="65" spans="1:6" s="6" customFormat="1" ht="23.25" customHeight="1">
      <c r="A65" s="40" t="s">
        <v>47</v>
      </c>
      <c r="B65" s="41" t="s">
        <v>78</v>
      </c>
      <c r="C65" s="49"/>
      <c r="D65" s="50"/>
      <c r="E65" s="48"/>
      <c r="F65" s="48"/>
    </row>
    <row r="66" spans="1:6" s="6" customFormat="1" ht="18.75">
      <c r="A66" s="51"/>
      <c r="B66" s="52"/>
      <c r="C66" s="53"/>
      <c r="D66" s="54"/>
      <c r="E66" s="55"/>
      <c r="F66" s="66" t="s">
        <v>179</v>
      </c>
    </row>
    <row r="67" spans="1:5" s="6" customFormat="1" ht="18.75">
      <c r="A67" s="56"/>
      <c r="B67" s="56"/>
      <c r="C67" s="56"/>
      <c r="D67" s="56"/>
      <c r="E67" s="56"/>
    </row>
    <row r="68" spans="1:6" s="6" customFormat="1" ht="22.5" customHeight="1">
      <c r="A68" s="114" t="s">
        <v>48</v>
      </c>
      <c r="B68" s="114"/>
      <c r="C68" s="114"/>
      <c r="D68" s="114"/>
      <c r="E68" s="114"/>
      <c r="F68" s="114"/>
    </row>
    <row r="69" spans="1:6" s="6" customFormat="1" ht="15" customHeight="1">
      <c r="A69" s="97" t="s">
        <v>130</v>
      </c>
      <c r="B69" s="96" t="s">
        <v>19</v>
      </c>
      <c r="C69" s="96" t="s">
        <v>70</v>
      </c>
      <c r="D69" s="96" t="s">
        <v>71</v>
      </c>
      <c r="E69" s="96" t="s">
        <v>77</v>
      </c>
      <c r="F69" s="96" t="s">
        <v>158</v>
      </c>
    </row>
    <row r="70" spans="1:6" s="2" customFormat="1" ht="21.75" customHeight="1">
      <c r="A70" s="97"/>
      <c r="B70" s="96"/>
      <c r="C70" s="96"/>
      <c r="D70" s="96"/>
      <c r="E70" s="96"/>
      <c r="F70" s="96"/>
    </row>
    <row r="71" spans="1:6" s="2" customFormat="1" ht="15.75" customHeight="1">
      <c r="A71" s="37">
        <v>1</v>
      </c>
      <c r="B71" s="38">
        <v>2</v>
      </c>
      <c r="C71" s="38">
        <v>3</v>
      </c>
      <c r="D71" s="38">
        <v>4</v>
      </c>
      <c r="E71" s="38">
        <v>5</v>
      </c>
      <c r="F71" s="38">
        <v>6</v>
      </c>
    </row>
    <row r="72" spans="1:6" s="2" customFormat="1" ht="37.5" customHeight="1">
      <c r="A72" s="44" t="s">
        <v>151</v>
      </c>
      <c r="B72" s="45" t="s">
        <v>12</v>
      </c>
      <c r="C72" s="49"/>
      <c r="D72" s="49"/>
      <c r="E72" s="49"/>
      <c r="F72" s="48"/>
    </row>
    <row r="73" spans="1:6" s="2" customFormat="1" ht="33.75" customHeight="1">
      <c r="A73" s="40" t="s">
        <v>91</v>
      </c>
      <c r="B73" s="41" t="s">
        <v>80</v>
      </c>
      <c r="C73" s="48"/>
      <c r="D73" s="48"/>
      <c r="E73" s="48"/>
      <c r="F73" s="48"/>
    </row>
    <row r="74" spans="1:6" s="2" customFormat="1" ht="37.5" customHeight="1">
      <c r="A74" s="46" t="s">
        <v>133</v>
      </c>
      <c r="B74" s="41" t="s">
        <v>121</v>
      </c>
      <c r="C74" s="48"/>
      <c r="D74" s="48"/>
      <c r="E74" s="48"/>
      <c r="F74" s="48"/>
    </row>
    <row r="75" spans="1:6" s="2" customFormat="1" ht="24" customHeight="1">
      <c r="A75" s="44" t="s">
        <v>92</v>
      </c>
      <c r="B75" s="38"/>
      <c r="C75" s="48"/>
      <c r="D75" s="48"/>
      <c r="E75" s="48"/>
      <c r="F75" s="48"/>
    </row>
    <row r="76" spans="1:6" s="6" customFormat="1" ht="94.5" customHeight="1">
      <c r="A76" s="40" t="s">
        <v>148</v>
      </c>
      <c r="B76" s="41" t="s">
        <v>13</v>
      </c>
      <c r="C76" s="48"/>
      <c r="D76" s="48"/>
      <c r="E76" s="48"/>
      <c r="F76" s="48"/>
    </row>
    <row r="77" spans="1:6" s="2" customFormat="1" ht="24" customHeight="1">
      <c r="A77" s="57" t="s">
        <v>79</v>
      </c>
      <c r="B77" s="41" t="s">
        <v>128</v>
      </c>
      <c r="C77" s="48"/>
      <c r="D77" s="48"/>
      <c r="E77" s="48"/>
      <c r="F77" s="48"/>
    </row>
    <row r="78" spans="1:6" s="2" customFormat="1" ht="95.25" customHeight="1">
      <c r="A78" s="40" t="s">
        <v>152</v>
      </c>
      <c r="B78" s="41" t="s">
        <v>4</v>
      </c>
      <c r="C78" s="48"/>
      <c r="D78" s="48"/>
      <c r="E78" s="48"/>
      <c r="F78" s="48"/>
    </row>
    <row r="79" spans="1:6" s="5" customFormat="1" ht="36.75" customHeight="1">
      <c r="A79" s="44" t="s">
        <v>74</v>
      </c>
      <c r="B79" s="45" t="s">
        <v>51</v>
      </c>
      <c r="C79" s="48"/>
      <c r="D79" s="48"/>
      <c r="E79" s="48"/>
      <c r="F79" s="48"/>
    </row>
    <row r="80" spans="1:6" s="6" customFormat="1" ht="24" customHeight="1">
      <c r="A80" s="40" t="s">
        <v>153</v>
      </c>
      <c r="B80" s="41" t="s">
        <v>52</v>
      </c>
      <c r="C80" s="69"/>
      <c r="D80" s="69"/>
      <c r="E80" s="48"/>
      <c r="F80" s="48"/>
    </row>
    <row r="81" spans="1:6" s="2" customFormat="1" ht="30" customHeight="1">
      <c r="A81" s="57" t="s">
        <v>134</v>
      </c>
      <c r="B81" s="41" t="s">
        <v>136</v>
      </c>
      <c r="C81" s="70"/>
      <c r="D81" s="69"/>
      <c r="E81" s="48"/>
      <c r="F81" s="48"/>
    </row>
    <row r="82" spans="1:6" s="2" customFormat="1" ht="24" customHeight="1">
      <c r="A82" s="40" t="s">
        <v>50</v>
      </c>
      <c r="B82" s="41" t="s">
        <v>54</v>
      </c>
      <c r="C82" s="49"/>
      <c r="D82" s="72"/>
      <c r="E82" s="48"/>
      <c r="F82" s="48"/>
    </row>
    <row r="83" spans="1:6" s="2" customFormat="1" ht="24" customHeight="1">
      <c r="A83" s="40" t="s">
        <v>174</v>
      </c>
      <c r="B83" s="41" t="s">
        <v>55</v>
      </c>
      <c r="C83" s="49"/>
      <c r="D83" s="72"/>
      <c r="E83" s="48"/>
      <c r="F83" s="48"/>
    </row>
    <row r="84" spans="1:6" s="2" customFormat="1" ht="24" customHeight="1">
      <c r="A84" s="40" t="s">
        <v>175</v>
      </c>
      <c r="B84" s="41" t="s">
        <v>61</v>
      </c>
      <c r="C84" s="49"/>
      <c r="D84" s="48"/>
      <c r="E84" s="48"/>
      <c r="F84" s="48"/>
    </row>
    <row r="85" spans="1:6" s="2" customFormat="1" ht="36" customHeight="1">
      <c r="A85" s="44" t="s">
        <v>75</v>
      </c>
      <c r="B85" s="45" t="s">
        <v>65</v>
      </c>
      <c r="C85" s="49"/>
      <c r="D85" s="49"/>
      <c r="E85" s="49"/>
      <c r="F85" s="49"/>
    </row>
    <row r="86" spans="1:6" s="2" customFormat="1" ht="24.75" customHeight="1">
      <c r="A86" s="115" t="s">
        <v>53</v>
      </c>
      <c r="B86" s="115"/>
      <c r="C86" s="115"/>
      <c r="D86" s="115"/>
      <c r="E86" s="115"/>
      <c r="F86" s="115"/>
    </row>
    <row r="87" spans="1:6" s="3" customFormat="1" ht="38.25" customHeight="1">
      <c r="A87" s="44" t="s">
        <v>114</v>
      </c>
      <c r="B87" s="45" t="s">
        <v>81</v>
      </c>
      <c r="C87" s="49">
        <f>C88+C90+C94</f>
        <v>1895.74</v>
      </c>
      <c r="D87" s="49">
        <f>SUM(D88:D94)</f>
        <v>1685.2730000000001</v>
      </c>
      <c r="E87" s="49">
        <f>D87-C87</f>
        <v>-210.46699999999987</v>
      </c>
      <c r="F87" s="49">
        <f>D87/C87*100</f>
        <v>88.89789739099244</v>
      </c>
    </row>
    <row r="88" spans="1:6" s="6" customFormat="1" ht="24" customHeight="1">
      <c r="A88" s="40" t="s">
        <v>25</v>
      </c>
      <c r="B88" s="41" t="s">
        <v>138</v>
      </c>
      <c r="C88" s="48">
        <f>19+95</f>
        <v>114</v>
      </c>
      <c r="D88" s="48">
        <f>D62</f>
        <v>127.89000000000001</v>
      </c>
      <c r="E88" s="48">
        <f>D88-C88</f>
        <v>13.890000000000015</v>
      </c>
      <c r="F88" s="48">
        <f>D88/C88*100</f>
        <v>112.1842105263158</v>
      </c>
    </row>
    <row r="89" spans="1:6" s="6" customFormat="1" ht="24" customHeight="1">
      <c r="A89" s="46" t="s">
        <v>56</v>
      </c>
      <c r="B89" s="41" t="s">
        <v>139</v>
      </c>
      <c r="C89" s="48"/>
      <c r="D89" s="48"/>
      <c r="E89" s="48"/>
      <c r="F89" s="48"/>
    </row>
    <row r="90" spans="1:6" s="6" customFormat="1" ht="36" customHeight="1">
      <c r="A90" s="46" t="s">
        <v>57</v>
      </c>
      <c r="B90" s="41" t="s">
        <v>140</v>
      </c>
      <c r="C90" s="48">
        <f>234.1+305.5+295.6</f>
        <v>835.2</v>
      </c>
      <c r="D90" s="90">
        <v>832</v>
      </c>
      <c r="E90" s="48">
        <f>D90-C90</f>
        <v>-3.2000000000000455</v>
      </c>
      <c r="F90" s="48">
        <f>D90/C90*100</f>
        <v>99.61685823754789</v>
      </c>
    </row>
    <row r="91" spans="1:6" s="6" customFormat="1" ht="42.75" customHeight="1">
      <c r="A91" s="46" t="s">
        <v>58</v>
      </c>
      <c r="B91" s="41" t="s">
        <v>141</v>
      </c>
      <c r="C91" s="73"/>
      <c r="D91" s="73"/>
      <c r="E91" s="48"/>
      <c r="F91" s="48"/>
    </row>
    <row r="92" spans="1:6" s="6" customFormat="1" ht="24" customHeight="1">
      <c r="A92" s="46" t="s">
        <v>59</v>
      </c>
      <c r="B92" s="41" t="s">
        <v>142</v>
      </c>
      <c r="C92" s="48"/>
      <c r="D92" s="48"/>
      <c r="E92" s="48"/>
      <c r="F92" s="48"/>
    </row>
    <row r="93" spans="1:6" s="6" customFormat="1" ht="24" customHeight="1">
      <c r="A93" s="46" t="s">
        <v>60</v>
      </c>
      <c r="B93" s="41" t="s">
        <v>143</v>
      </c>
      <c r="C93" s="48"/>
      <c r="D93" s="48"/>
      <c r="E93" s="48"/>
      <c r="F93" s="48"/>
    </row>
    <row r="94" spans="1:6" s="6" customFormat="1" ht="24" customHeight="1">
      <c r="A94" s="46" t="s">
        <v>176</v>
      </c>
      <c r="B94" s="41" t="s">
        <v>122</v>
      </c>
      <c r="C94" s="48">
        <f>C96+C97</f>
        <v>946.54</v>
      </c>
      <c r="D94" s="48">
        <f>D95+D96+D97</f>
        <v>725.383</v>
      </c>
      <c r="E94" s="48">
        <f>D94-C94</f>
        <v>-221.15699999999993</v>
      </c>
      <c r="F94" s="48">
        <f>D94/C94*100</f>
        <v>76.63521879688128</v>
      </c>
    </row>
    <row r="95" spans="1:6" s="6" customFormat="1" ht="36" customHeight="1">
      <c r="A95" s="40" t="s">
        <v>145</v>
      </c>
      <c r="B95" s="37" t="s">
        <v>144</v>
      </c>
      <c r="C95" s="48"/>
      <c r="D95" s="48"/>
      <c r="E95" s="48"/>
      <c r="F95" s="48"/>
    </row>
    <row r="96" spans="1:6" s="6" customFormat="1" ht="41.25" customHeight="1">
      <c r="A96" s="40" t="s">
        <v>146</v>
      </c>
      <c r="B96" s="37" t="s">
        <v>137</v>
      </c>
      <c r="C96" s="48">
        <f>C64*30%</f>
        <v>268.74</v>
      </c>
      <c r="D96" s="48">
        <f>D64*30%</f>
        <v>174.78300000000004</v>
      </c>
      <c r="E96" s="48">
        <f>D96-C96</f>
        <v>-93.95699999999997</v>
      </c>
      <c r="F96" s="48">
        <f>D96/C96*100</f>
        <v>65.03795490064748</v>
      </c>
    </row>
    <row r="97" spans="1:6" s="6" customFormat="1" ht="41.25" customHeight="1">
      <c r="A97" s="40" t="s">
        <v>208</v>
      </c>
      <c r="B97" s="37" t="s">
        <v>209</v>
      </c>
      <c r="C97" s="48">
        <f>189.8+248.5+239.5</f>
        <v>677.8</v>
      </c>
      <c r="D97" s="90">
        <v>550.6</v>
      </c>
      <c r="E97" s="48">
        <f>D97-C97</f>
        <v>-127.19999999999993</v>
      </c>
      <c r="F97" s="48">
        <f>D97/C97*100</f>
        <v>81.23340218353498</v>
      </c>
    </row>
    <row r="98" spans="1:6" s="2" customFormat="1" ht="22.5" customHeight="1">
      <c r="A98" s="44" t="s">
        <v>149</v>
      </c>
      <c r="B98" s="45" t="s">
        <v>82</v>
      </c>
      <c r="C98" s="49"/>
      <c r="D98" s="49"/>
      <c r="E98" s="49"/>
      <c r="F98" s="49"/>
    </row>
    <row r="99" spans="1:6" s="6" customFormat="1" ht="44.25" customHeight="1">
      <c r="A99" s="40" t="s">
        <v>135</v>
      </c>
      <c r="B99" s="41" t="s">
        <v>83</v>
      </c>
      <c r="C99" s="48"/>
      <c r="D99" s="48"/>
      <c r="E99" s="48"/>
      <c r="F99" s="48"/>
    </row>
    <row r="100" spans="1:6" s="6" customFormat="1" ht="24" customHeight="1">
      <c r="A100" s="40" t="s">
        <v>62</v>
      </c>
      <c r="B100" s="41" t="s">
        <v>85</v>
      </c>
      <c r="C100" s="48"/>
      <c r="D100" s="48"/>
      <c r="E100" s="48"/>
      <c r="F100" s="48"/>
    </row>
    <row r="101" spans="1:6" s="6" customFormat="1" ht="24" customHeight="1">
      <c r="A101" s="40" t="s">
        <v>63</v>
      </c>
      <c r="B101" s="41" t="s">
        <v>123</v>
      </c>
      <c r="C101" s="48"/>
      <c r="D101" s="48"/>
      <c r="E101" s="48"/>
      <c r="F101" s="48"/>
    </row>
    <row r="102" spans="1:6" s="2" customFormat="1" ht="27.75" customHeight="1">
      <c r="A102" s="44" t="s">
        <v>150</v>
      </c>
      <c r="B102" s="45" t="s">
        <v>86</v>
      </c>
      <c r="C102" s="49">
        <f>123.7+123.7+123.7</f>
        <v>371.1</v>
      </c>
      <c r="D102" s="91">
        <v>351.7</v>
      </c>
      <c r="E102" s="49">
        <f>D102-C102</f>
        <v>-19.400000000000034</v>
      </c>
      <c r="F102" s="49">
        <f>D102/C102*100</f>
        <v>94.77229857181352</v>
      </c>
    </row>
    <row r="103" spans="1:6" s="6" customFormat="1" ht="24" customHeight="1">
      <c r="A103" s="40" t="s">
        <v>64</v>
      </c>
      <c r="B103" s="41" t="s">
        <v>87</v>
      </c>
      <c r="C103" s="48"/>
      <c r="D103" s="48"/>
      <c r="E103" s="48"/>
      <c r="F103" s="48"/>
    </row>
    <row r="104" spans="1:6" s="6" customFormat="1" ht="24" customHeight="1">
      <c r="A104" s="40" t="s">
        <v>84</v>
      </c>
      <c r="B104" s="41" t="s">
        <v>88</v>
      </c>
      <c r="C104" s="48"/>
      <c r="D104" s="48"/>
      <c r="E104" s="48"/>
      <c r="F104" s="48"/>
    </row>
    <row r="105" spans="1:6" s="5" customFormat="1" ht="24" customHeight="1">
      <c r="A105" s="44" t="s">
        <v>66</v>
      </c>
      <c r="B105" s="45" t="s">
        <v>124</v>
      </c>
      <c r="C105" s="49"/>
      <c r="D105" s="49"/>
      <c r="E105" s="49"/>
      <c r="F105" s="49"/>
    </row>
    <row r="106" spans="1:6" s="6" customFormat="1" ht="24" customHeight="1">
      <c r="A106" s="40" t="s">
        <v>67</v>
      </c>
      <c r="B106" s="41" t="s">
        <v>125</v>
      </c>
      <c r="C106" s="48"/>
      <c r="D106" s="48"/>
      <c r="E106" s="48"/>
      <c r="F106" s="48"/>
    </row>
    <row r="107" spans="1:6" s="7" customFormat="1" ht="24" customHeight="1">
      <c r="A107" s="58" t="s">
        <v>177</v>
      </c>
      <c r="B107" s="41" t="s">
        <v>126</v>
      </c>
      <c r="C107" s="48"/>
      <c r="D107" s="59"/>
      <c r="E107" s="48"/>
      <c r="F107" s="48"/>
    </row>
    <row r="108" spans="1:6" ht="16.5" customHeight="1">
      <c r="A108" s="60"/>
      <c r="B108" s="52"/>
      <c r="C108" s="61"/>
      <c r="D108" s="62"/>
      <c r="E108" s="62"/>
      <c r="F108" s="62"/>
    </row>
    <row r="109" spans="1:6" ht="16.5" customHeight="1">
      <c r="A109" s="60"/>
      <c r="B109" s="52"/>
      <c r="C109" s="61"/>
      <c r="D109" s="62"/>
      <c r="E109" s="62"/>
      <c r="F109" s="62"/>
    </row>
    <row r="110" spans="1:6" ht="16.5" customHeight="1">
      <c r="A110" s="60"/>
      <c r="B110" s="52"/>
      <c r="C110" s="61"/>
      <c r="D110" s="62"/>
      <c r="E110" s="62"/>
      <c r="F110" s="62"/>
    </row>
    <row r="111" spans="1:11" s="9" customFormat="1" ht="18.75">
      <c r="A111" s="16"/>
      <c r="B111" s="13"/>
      <c r="C111" s="17"/>
      <c r="D111" s="17"/>
      <c r="E111" s="17"/>
      <c r="F111" s="17"/>
      <c r="G111" s="17"/>
      <c r="H111" s="17"/>
      <c r="I111" s="17"/>
      <c r="J111" s="18"/>
      <c r="K111" s="19"/>
    </row>
    <row r="112" spans="1:11" s="24" customFormat="1" ht="17.25" customHeight="1">
      <c r="A112" s="74" t="s">
        <v>186</v>
      </c>
      <c r="B112" s="75"/>
      <c r="C112" s="25" t="s">
        <v>154</v>
      </c>
      <c r="D112" s="25"/>
      <c r="E112" s="76" t="s">
        <v>187</v>
      </c>
      <c r="F112" s="26"/>
      <c r="H112" s="20"/>
      <c r="I112" s="21"/>
      <c r="J112" s="22"/>
      <c r="K112" s="23"/>
    </row>
    <row r="113" spans="1:10" s="9" customFormat="1" ht="17.25" customHeight="1">
      <c r="A113" s="77" t="s">
        <v>155</v>
      </c>
      <c r="B113" s="14"/>
      <c r="C113" s="78" t="s">
        <v>115</v>
      </c>
      <c r="D113" s="12"/>
      <c r="E113" s="79" t="s">
        <v>156</v>
      </c>
      <c r="F113" s="14"/>
      <c r="H113" s="13"/>
      <c r="I113" s="13"/>
      <c r="J113" s="8"/>
    </row>
    <row r="114" spans="1:6" ht="18.75">
      <c r="A114" s="27"/>
      <c r="B114" s="15"/>
      <c r="C114" s="27"/>
      <c r="D114" s="27"/>
      <c r="E114" s="27"/>
      <c r="F114" s="27"/>
    </row>
    <row r="115" spans="1:6" ht="15.75" customHeight="1">
      <c r="A115" s="63"/>
      <c r="B115" s="15"/>
      <c r="C115" s="27"/>
      <c r="D115" s="27"/>
      <c r="E115" s="27"/>
      <c r="F115" s="27"/>
    </row>
    <row r="116" spans="1:6" ht="15.75" customHeight="1">
      <c r="A116" s="63"/>
      <c r="B116" s="15"/>
      <c r="C116" s="64"/>
      <c r="D116" s="27"/>
      <c r="E116" s="27"/>
      <c r="F116" s="27"/>
    </row>
    <row r="117" spans="1:6" ht="18.75">
      <c r="A117" s="63"/>
      <c r="B117" s="15"/>
      <c r="C117" s="27"/>
      <c r="D117" s="27"/>
      <c r="E117" s="27"/>
      <c r="F117" s="27"/>
    </row>
    <row r="118" spans="1:6" ht="34.5" customHeight="1">
      <c r="A118" s="98" t="s">
        <v>188</v>
      </c>
      <c r="B118" s="98"/>
      <c r="C118" s="98"/>
      <c r="D118" s="98"/>
      <c r="E118" s="98"/>
      <c r="F118" s="98"/>
    </row>
    <row r="119" spans="1:6" ht="15.75">
      <c r="A119" s="97" t="s">
        <v>130</v>
      </c>
      <c r="B119" s="96" t="s">
        <v>19</v>
      </c>
      <c r="C119" s="96" t="s">
        <v>70</v>
      </c>
      <c r="D119" s="96" t="s">
        <v>71</v>
      </c>
      <c r="E119" s="96" t="s">
        <v>76</v>
      </c>
      <c r="F119" s="96" t="s">
        <v>157</v>
      </c>
    </row>
    <row r="120" spans="1:6" ht="18.75" customHeight="1">
      <c r="A120" s="97"/>
      <c r="B120" s="96"/>
      <c r="C120" s="96"/>
      <c r="D120" s="96"/>
      <c r="E120" s="96"/>
      <c r="F120" s="96"/>
    </row>
    <row r="121" spans="1:6" ht="18.75">
      <c r="A121" s="37">
        <v>1</v>
      </c>
      <c r="B121" s="38">
        <v>2</v>
      </c>
      <c r="C121" s="38">
        <v>3</v>
      </c>
      <c r="D121" s="38">
        <v>4</v>
      </c>
      <c r="E121" s="38">
        <v>5</v>
      </c>
      <c r="F121" s="38">
        <v>6</v>
      </c>
    </row>
    <row r="122" spans="1:6" ht="18.75">
      <c r="A122" s="89" t="s">
        <v>189</v>
      </c>
      <c r="B122" s="82" t="s">
        <v>14</v>
      </c>
      <c r="C122" s="83">
        <f>325.5+325.5+325.5</f>
        <v>976.5</v>
      </c>
      <c r="D122" s="92">
        <v>724.2</v>
      </c>
      <c r="E122" s="28">
        <f aca="true" t="shared" si="2" ref="E122:E129">D122-C122</f>
        <v>-252.29999999999995</v>
      </c>
      <c r="F122" s="69">
        <f aca="true" t="shared" si="3" ref="F122:F129">D122/C122*100</f>
        <v>74.16282642089094</v>
      </c>
    </row>
    <row r="123" spans="1:6" ht="18.75">
      <c r="A123" s="80" t="s">
        <v>190</v>
      </c>
      <c r="B123" s="84" t="s">
        <v>191</v>
      </c>
      <c r="C123" s="85">
        <f>70.5+70.5+70.5</f>
        <v>211.5</v>
      </c>
      <c r="D123" s="85">
        <f>D122-D124</f>
        <v>156.60000000000002</v>
      </c>
      <c r="E123" s="28">
        <f t="shared" si="2"/>
        <v>-54.89999999999998</v>
      </c>
      <c r="F123" s="69">
        <f t="shared" si="3"/>
        <v>74.04255319148938</v>
      </c>
    </row>
    <row r="124" spans="1:6" ht="18.75">
      <c r="A124" s="80" t="s">
        <v>192</v>
      </c>
      <c r="B124" s="84" t="s">
        <v>193</v>
      </c>
      <c r="C124" s="85">
        <f>255+255+255</f>
        <v>765</v>
      </c>
      <c r="D124" s="93">
        <v>567.6</v>
      </c>
      <c r="E124" s="28">
        <f t="shared" si="2"/>
        <v>-197.39999999999998</v>
      </c>
      <c r="F124" s="69">
        <f t="shared" si="3"/>
        <v>74.19607843137254</v>
      </c>
    </row>
    <row r="125" spans="1:6" ht="18.75">
      <c r="A125" s="80" t="s">
        <v>194</v>
      </c>
      <c r="B125" s="84" t="s">
        <v>15</v>
      </c>
      <c r="C125" s="85">
        <f>562.1+562.1+562.1</f>
        <v>1686.3000000000002</v>
      </c>
      <c r="D125" s="93">
        <v>1807.4</v>
      </c>
      <c r="E125" s="28">
        <f t="shared" si="2"/>
        <v>121.09999999999991</v>
      </c>
      <c r="F125" s="69">
        <f t="shared" si="3"/>
        <v>107.18140307181403</v>
      </c>
    </row>
    <row r="126" spans="1:6" ht="18.75">
      <c r="A126" s="80" t="s">
        <v>195</v>
      </c>
      <c r="B126" s="84" t="s">
        <v>16</v>
      </c>
      <c r="C126" s="85">
        <f>123.7+123.7+123.7</f>
        <v>371.1</v>
      </c>
      <c r="D126" s="93">
        <v>355.1</v>
      </c>
      <c r="E126" s="28">
        <f t="shared" si="2"/>
        <v>-16</v>
      </c>
      <c r="F126" s="69">
        <f t="shared" si="3"/>
        <v>95.68849366747507</v>
      </c>
    </row>
    <row r="127" spans="1:6" ht="18.75">
      <c r="A127" s="80" t="s">
        <v>196</v>
      </c>
      <c r="B127" s="84" t="s">
        <v>17</v>
      </c>
      <c r="C127" s="85">
        <f>116.4+116.4+116.4</f>
        <v>349.20000000000005</v>
      </c>
      <c r="D127" s="93">
        <v>425.6</v>
      </c>
      <c r="E127" s="28">
        <f t="shared" si="2"/>
        <v>76.39999999999998</v>
      </c>
      <c r="F127" s="69">
        <f t="shared" si="3"/>
        <v>121.87857961053837</v>
      </c>
    </row>
    <row r="128" spans="1:6" ht="18.75">
      <c r="A128" s="80" t="s">
        <v>197</v>
      </c>
      <c r="B128" s="84" t="s">
        <v>29</v>
      </c>
      <c r="C128" s="86">
        <f>508.7+505.8+498.8</f>
        <v>1513.3</v>
      </c>
      <c r="D128" s="93">
        <v>897.3</v>
      </c>
      <c r="E128" s="28">
        <f t="shared" si="2"/>
        <v>-616</v>
      </c>
      <c r="F128" s="69">
        <f t="shared" si="3"/>
        <v>59.29425758276614</v>
      </c>
    </row>
    <row r="129" spans="1:6" ht="19.5" thickBot="1">
      <c r="A129" s="81" t="s">
        <v>198</v>
      </c>
      <c r="B129" s="87" t="s">
        <v>30</v>
      </c>
      <c r="C129" s="88">
        <f>SUM(C123:C128)</f>
        <v>4896.400000000001</v>
      </c>
      <c r="D129" s="88">
        <f>SUM(D123:D128)</f>
        <v>4209.6</v>
      </c>
      <c r="E129" s="88">
        <f t="shared" si="2"/>
        <v>-686.8000000000002</v>
      </c>
      <c r="F129" s="88">
        <f t="shared" si="3"/>
        <v>85.97336818887345</v>
      </c>
    </row>
    <row r="130" spans="1:6" ht="18.75">
      <c r="A130" s="63"/>
      <c r="B130" s="15"/>
      <c r="C130" s="27"/>
      <c r="D130" s="27"/>
      <c r="E130" s="27"/>
      <c r="F130" s="27"/>
    </row>
    <row r="131" spans="1:6" ht="35.25" customHeight="1">
      <c r="A131" s="98" t="s">
        <v>199</v>
      </c>
      <c r="B131" s="98"/>
      <c r="C131" s="98"/>
      <c r="D131" s="98"/>
      <c r="E131" s="98"/>
      <c r="F131" s="98"/>
    </row>
    <row r="132" spans="1:6" ht="15.75">
      <c r="A132" s="97" t="s">
        <v>130</v>
      </c>
      <c r="B132" s="96" t="s">
        <v>19</v>
      </c>
      <c r="C132" s="96" t="s">
        <v>70</v>
      </c>
      <c r="D132" s="96" t="s">
        <v>71</v>
      </c>
      <c r="E132" s="96" t="s">
        <v>76</v>
      </c>
      <c r="F132" s="96" t="s">
        <v>157</v>
      </c>
    </row>
    <row r="133" spans="1:6" ht="15.75">
      <c r="A133" s="97"/>
      <c r="B133" s="96"/>
      <c r="C133" s="96"/>
      <c r="D133" s="96"/>
      <c r="E133" s="96"/>
      <c r="F133" s="96"/>
    </row>
    <row r="134" spans="1:6" ht="18.75">
      <c r="A134" s="37">
        <v>1</v>
      </c>
      <c r="B134" s="38">
        <v>2</v>
      </c>
      <c r="C134" s="38">
        <v>3</v>
      </c>
      <c r="D134" s="38">
        <v>4</v>
      </c>
      <c r="E134" s="38">
        <v>5</v>
      </c>
      <c r="F134" s="38">
        <v>6</v>
      </c>
    </row>
    <row r="135" spans="1:6" ht="18.75">
      <c r="A135" s="89" t="s">
        <v>200</v>
      </c>
      <c r="B135" s="82" t="s">
        <v>191</v>
      </c>
      <c r="C135" s="83">
        <f>C137</f>
        <v>500</v>
      </c>
      <c r="D135" s="83">
        <f>D137</f>
        <v>229.4</v>
      </c>
      <c r="E135" s="28">
        <f>D135-C135</f>
        <v>-270.6</v>
      </c>
      <c r="F135" s="69">
        <f>D135/C135*100</f>
        <v>45.879999999999995</v>
      </c>
    </row>
    <row r="136" spans="1:6" ht="15.75" customHeight="1">
      <c r="A136" s="80" t="s">
        <v>201</v>
      </c>
      <c r="B136" s="84" t="s">
        <v>15</v>
      </c>
      <c r="C136" s="85"/>
      <c r="D136" s="85"/>
      <c r="E136" s="28"/>
      <c r="F136" s="69"/>
    </row>
    <row r="137" spans="1:6" ht="18.75">
      <c r="A137" s="80" t="s">
        <v>202</v>
      </c>
      <c r="B137" s="84" t="s">
        <v>16</v>
      </c>
      <c r="C137" s="83">
        <f>300+200</f>
        <v>500</v>
      </c>
      <c r="D137" s="92">
        <f>219.3+10.1</f>
        <v>229.4</v>
      </c>
      <c r="E137" s="28">
        <f>D137-C137</f>
        <v>-270.6</v>
      </c>
      <c r="F137" s="69">
        <f>D137/C137*100</f>
        <v>45.879999999999995</v>
      </c>
    </row>
    <row r="138" spans="1:6" ht="37.5">
      <c r="A138" s="80" t="s">
        <v>203</v>
      </c>
      <c r="B138" s="84" t="s">
        <v>17</v>
      </c>
      <c r="C138" s="85"/>
      <c r="D138" s="85"/>
      <c r="E138" s="28"/>
      <c r="F138" s="69"/>
    </row>
    <row r="139" spans="1:6" ht="18.75">
      <c r="A139" s="80" t="s">
        <v>204</v>
      </c>
      <c r="B139" s="84" t="s">
        <v>29</v>
      </c>
      <c r="C139" s="85"/>
      <c r="D139" s="85"/>
      <c r="E139" s="28"/>
      <c r="F139" s="69"/>
    </row>
    <row r="140" spans="1:6" ht="37.5">
      <c r="A140" s="80" t="s">
        <v>205</v>
      </c>
      <c r="B140" s="84" t="s">
        <v>30</v>
      </c>
      <c r="C140" s="85"/>
      <c r="D140" s="85"/>
      <c r="E140" s="28"/>
      <c r="F140" s="69"/>
    </row>
    <row r="141" spans="1:6" ht="18.75">
      <c r="A141" s="80" t="s">
        <v>206</v>
      </c>
      <c r="B141" s="84" t="s">
        <v>31</v>
      </c>
      <c r="C141" s="86"/>
      <c r="D141" s="85"/>
      <c r="E141" s="28"/>
      <c r="F141" s="69"/>
    </row>
    <row r="142" spans="1:6" ht="19.5" thickBot="1">
      <c r="A142" s="81" t="s">
        <v>198</v>
      </c>
      <c r="B142" s="87" t="s">
        <v>32</v>
      </c>
      <c r="C142" s="88"/>
      <c r="D142" s="88"/>
      <c r="E142" s="88"/>
      <c r="F142" s="88"/>
    </row>
    <row r="143" spans="1:6" ht="18.75">
      <c r="A143" s="63"/>
      <c r="B143" s="15"/>
      <c r="C143" s="27"/>
      <c r="D143" s="27"/>
      <c r="E143" s="27"/>
      <c r="F143" s="27"/>
    </row>
    <row r="144" spans="1:6" ht="18.75">
      <c r="A144" s="63"/>
      <c r="B144" s="15"/>
      <c r="C144" s="27"/>
      <c r="D144" s="27"/>
      <c r="E144" s="27"/>
      <c r="F144" s="27"/>
    </row>
    <row r="145" spans="1:6" ht="15.75">
      <c r="A145" s="74" t="s">
        <v>186</v>
      </c>
      <c r="B145" s="75"/>
      <c r="C145" s="25" t="s">
        <v>154</v>
      </c>
      <c r="D145" s="25"/>
      <c r="E145" s="76" t="s">
        <v>187</v>
      </c>
      <c r="F145" s="26"/>
    </row>
    <row r="146" spans="1:6" ht="15.75">
      <c r="A146" s="77" t="s">
        <v>155</v>
      </c>
      <c r="B146" s="14"/>
      <c r="C146" s="78" t="s">
        <v>115</v>
      </c>
      <c r="D146" s="12"/>
      <c r="E146" s="79" t="s">
        <v>156</v>
      </c>
      <c r="F146" s="14"/>
    </row>
    <row r="147" spans="1:6" ht="18.75">
      <c r="A147" s="63"/>
      <c r="B147" s="15"/>
      <c r="C147" s="27"/>
      <c r="D147" s="27"/>
      <c r="E147" s="27"/>
      <c r="F147" s="27"/>
    </row>
    <row r="148" spans="1:6" ht="18.75">
      <c r="A148" s="63"/>
      <c r="B148" s="15"/>
      <c r="C148" s="27"/>
      <c r="D148" s="27"/>
      <c r="E148" s="27"/>
      <c r="F148" s="27"/>
    </row>
    <row r="149" ht="15.75">
      <c r="A149" s="10"/>
    </row>
    <row r="150" ht="15.75">
      <c r="A150" s="10"/>
    </row>
    <row r="151" ht="15.75">
      <c r="A151" s="10"/>
    </row>
    <row r="152" ht="15.75">
      <c r="A152" s="10"/>
    </row>
    <row r="153" ht="15.75">
      <c r="A153" s="10"/>
    </row>
    <row r="154" ht="15.75" customHeight="1">
      <c r="A154" s="10"/>
    </row>
    <row r="155" ht="15.75" customHeight="1">
      <c r="A155" s="10"/>
    </row>
    <row r="156" ht="15.75">
      <c r="A156" s="10"/>
    </row>
    <row r="157" ht="15.75">
      <c r="A157" s="10"/>
    </row>
    <row r="158" ht="15.75">
      <c r="A158" s="10"/>
    </row>
    <row r="159" ht="15.75">
      <c r="A159" s="1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  <row r="166" ht="15.75">
      <c r="A166" s="10"/>
    </row>
    <row r="167" ht="15.75">
      <c r="A167" s="10"/>
    </row>
    <row r="168" ht="15.75">
      <c r="A168" s="10"/>
    </row>
    <row r="169" ht="15.75">
      <c r="A169" s="10"/>
    </row>
    <row r="170" ht="15.75">
      <c r="A170" s="10"/>
    </row>
    <row r="171" ht="15.75">
      <c r="A171" s="10"/>
    </row>
    <row r="172" ht="15.75">
      <c r="A172" s="10"/>
    </row>
    <row r="173" ht="15.75">
      <c r="A173" s="10"/>
    </row>
    <row r="174" ht="15.75">
      <c r="A174" s="10"/>
    </row>
    <row r="175" ht="15.75">
      <c r="A175" s="10"/>
    </row>
    <row r="176" ht="15.75">
      <c r="A176" s="10"/>
    </row>
    <row r="177" ht="15.75">
      <c r="A177" s="10"/>
    </row>
    <row r="178" ht="15.75">
      <c r="A178" s="10"/>
    </row>
    <row r="179" ht="15.75">
      <c r="A179" s="10"/>
    </row>
    <row r="180" ht="15.75">
      <c r="A180" s="10"/>
    </row>
    <row r="181" ht="15.75">
      <c r="A181" s="10"/>
    </row>
    <row r="182" ht="15.75">
      <c r="A182" s="10"/>
    </row>
    <row r="183" ht="15.75">
      <c r="A183" s="10"/>
    </row>
    <row r="184" ht="15.75">
      <c r="A184" s="10"/>
    </row>
    <row r="185" ht="15.75">
      <c r="A185" s="10"/>
    </row>
    <row r="186" ht="15.75">
      <c r="A186" s="10"/>
    </row>
    <row r="187" ht="15.75">
      <c r="A187" s="10"/>
    </row>
    <row r="188" ht="15.75">
      <c r="A188" s="10"/>
    </row>
    <row r="189" ht="15.75">
      <c r="A189" s="10"/>
    </row>
    <row r="190" ht="15.75">
      <c r="A190" s="10"/>
    </row>
    <row r="191" ht="15.75">
      <c r="A191" s="10"/>
    </row>
    <row r="192" ht="15.75">
      <c r="A192" s="10"/>
    </row>
    <row r="193" ht="15.75">
      <c r="A193" s="10"/>
    </row>
    <row r="194" ht="15.75">
      <c r="A194" s="10"/>
    </row>
    <row r="195" ht="15.75">
      <c r="A195" s="10"/>
    </row>
    <row r="196" ht="15.75">
      <c r="A196" s="10"/>
    </row>
    <row r="197" ht="15.75">
      <c r="A197" s="10"/>
    </row>
    <row r="198" ht="15.75">
      <c r="A198" s="10"/>
    </row>
    <row r="199" ht="15.75">
      <c r="A199" s="10"/>
    </row>
    <row r="200" ht="15.75">
      <c r="A200" s="10"/>
    </row>
    <row r="201" ht="15.75">
      <c r="A201" s="10"/>
    </row>
    <row r="202" ht="15.75">
      <c r="A202" s="10"/>
    </row>
    <row r="203" ht="15.75">
      <c r="A203" s="10"/>
    </row>
    <row r="204" ht="15.75">
      <c r="A204" s="10"/>
    </row>
    <row r="205" ht="15.75">
      <c r="A205" s="10"/>
    </row>
    <row r="206" ht="15.75">
      <c r="A206" s="10"/>
    </row>
    <row r="207" ht="15.75">
      <c r="A207" s="10"/>
    </row>
    <row r="208" ht="15.75">
      <c r="A208" s="10"/>
    </row>
    <row r="209" ht="15.75">
      <c r="A209" s="10"/>
    </row>
    <row r="210" ht="15.75">
      <c r="A210" s="10"/>
    </row>
    <row r="211" ht="15.75">
      <c r="A211" s="10"/>
    </row>
    <row r="212" ht="15.75">
      <c r="A212" s="10"/>
    </row>
    <row r="213" ht="15.75">
      <c r="A213" s="10"/>
    </row>
    <row r="214" ht="15.75">
      <c r="A214" s="10"/>
    </row>
    <row r="215" ht="15.75">
      <c r="A215" s="10"/>
    </row>
    <row r="216" ht="15.75">
      <c r="A216" s="10"/>
    </row>
    <row r="217" ht="15.75">
      <c r="A217" s="10"/>
    </row>
    <row r="218" ht="15.75">
      <c r="A218" s="10"/>
    </row>
    <row r="219" ht="15.75">
      <c r="A219" s="10"/>
    </row>
    <row r="220" ht="15.75">
      <c r="A220" s="10"/>
    </row>
    <row r="221" ht="15.75">
      <c r="A221" s="10"/>
    </row>
    <row r="222" ht="15.75">
      <c r="A222" s="10"/>
    </row>
    <row r="223" ht="15.75">
      <c r="A223" s="10"/>
    </row>
    <row r="224" ht="15.75">
      <c r="A224" s="10"/>
    </row>
    <row r="225" ht="15.75">
      <c r="A225" s="10"/>
    </row>
    <row r="226" ht="15.75">
      <c r="A226" s="10"/>
    </row>
    <row r="227" ht="15.75">
      <c r="A227" s="10"/>
    </row>
    <row r="228" ht="15.75">
      <c r="A228" s="10"/>
    </row>
    <row r="229" ht="15.75">
      <c r="A229" s="10"/>
    </row>
    <row r="230" ht="15.75">
      <c r="A230" s="10"/>
    </row>
    <row r="231" ht="15.75">
      <c r="A231" s="10"/>
    </row>
    <row r="232" ht="15.75">
      <c r="A232" s="10"/>
    </row>
    <row r="233" ht="15.75">
      <c r="A233" s="10"/>
    </row>
    <row r="234" ht="15.75">
      <c r="A234" s="10"/>
    </row>
    <row r="235" ht="15.75">
      <c r="A235" s="10"/>
    </row>
    <row r="236" ht="15.75">
      <c r="A236" s="10"/>
    </row>
    <row r="237" ht="15.75">
      <c r="A237" s="10"/>
    </row>
    <row r="238" ht="15.75">
      <c r="A238" s="10"/>
    </row>
    <row r="239" ht="15.75">
      <c r="A239" s="10"/>
    </row>
    <row r="240" ht="15.75">
      <c r="A240" s="10"/>
    </row>
    <row r="241" ht="15.75">
      <c r="A241" s="10"/>
    </row>
    <row r="242" ht="15.75">
      <c r="A242" s="10"/>
    </row>
    <row r="243" ht="15.75">
      <c r="A243" s="10"/>
    </row>
    <row r="244" ht="15.75">
      <c r="A244" s="10"/>
    </row>
    <row r="245" ht="15.75">
      <c r="A245" s="10"/>
    </row>
    <row r="246" ht="15.75">
      <c r="A246" s="10"/>
    </row>
    <row r="247" ht="15.75">
      <c r="A247" s="10"/>
    </row>
    <row r="248" ht="15.75">
      <c r="A248" s="10"/>
    </row>
    <row r="249" ht="15.75">
      <c r="A249" s="10"/>
    </row>
    <row r="250" ht="15.75">
      <c r="A250" s="10"/>
    </row>
    <row r="251" ht="15.75">
      <c r="A251" s="10"/>
    </row>
    <row r="252" ht="15.75">
      <c r="A252" s="10"/>
    </row>
    <row r="253" ht="15.75">
      <c r="A253" s="10"/>
    </row>
    <row r="254" ht="15.75">
      <c r="A254" s="10"/>
    </row>
    <row r="255" ht="15.75">
      <c r="A255" s="10"/>
    </row>
    <row r="256" ht="15.75">
      <c r="A256" s="10"/>
    </row>
    <row r="257" ht="15.75">
      <c r="A257" s="10"/>
    </row>
    <row r="258" ht="15.75">
      <c r="A258" s="10"/>
    </row>
    <row r="259" ht="15.75">
      <c r="A259" s="10"/>
    </row>
    <row r="260" ht="15.75">
      <c r="A260" s="10"/>
    </row>
    <row r="261" ht="15.75">
      <c r="A261" s="10"/>
    </row>
    <row r="262" ht="15.75">
      <c r="A262" s="10"/>
    </row>
    <row r="263" ht="15.75">
      <c r="A263" s="10"/>
    </row>
    <row r="264" ht="15.75">
      <c r="A264" s="10"/>
    </row>
    <row r="265" ht="15.75">
      <c r="A265" s="10"/>
    </row>
    <row r="266" ht="15.75">
      <c r="A266" s="10"/>
    </row>
    <row r="267" ht="15.75">
      <c r="A267" s="10"/>
    </row>
    <row r="268" ht="15.75">
      <c r="A268" s="10"/>
    </row>
    <row r="269" ht="15.75">
      <c r="A269" s="10"/>
    </row>
    <row r="270" ht="15.75">
      <c r="A270" s="10"/>
    </row>
    <row r="271" ht="15.75">
      <c r="A271" s="10"/>
    </row>
    <row r="272" ht="15.75">
      <c r="A272" s="10"/>
    </row>
    <row r="273" ht="15.75">
      <c r="A273" s="10"/>
    </row>
    <row r="274" ht="15.75">
      <c r="A274" s="10"/>
    </row>
    <row r="275" ht="15.75">
      <c r="A275" s="10"/>
    </row>
    <row r="276" ht="15.75">
      <c r="A276" s="10"/>
    </row>
    <row r="277" ht="15.75">
      <c r="A277" s="10"/>
    </row>
    <row r="278" ht="15.75">
      <c r="A278" s="10"/>
    </row>
    <row r="279" ht="15.75">
      <c r="A279" s="10"/>
    </row>
  </sheetData>
  <sheetProtection/>
  <mergeCells count="52">
    <mergeCell ref="A86:F86"/>
    <mergeCell ref="B29:F29"/>
    <mergeCell ref="C42:F42"/>
    <mergeCell ref="A68:F68"/>
    <mergeCell ref="A69:A70"/>
    <mergeCell ref="B69:B70"/>
    <mergeCell ref="C69:C70"/>
    <mergeCell ref="D69:D70"/>
    <mergeCell ref="E69:E70"/>
    <mergeCell ref="F69:F70"/>
    <mergeCell ref="A21:F21"/>
    <mergeCell ref="A22:F22"/>
    <mergeCell ref="A24:F24"/>
    <mergeCell ref="A25:F25"/>
    <mergeCell ref="A26:A27"/>
    <mergeCell ref="B26:B27"/>
    <mergeCell ref="C26:C27"/>
    <mergeCell ref="D26:D27"/>
    <mergeCell ref="E26:E27"/>
    <mergeCell ref="F26:F27"/>
    <mergeCell ref="B14:F14"/>
    <mergeCell ref="B15:F15"/>
    <mergeCell ref="B16:F16"/>
    <mergeCell ref="B17:F17"/>
    <mergeCell ref="B18:F18"/>
    <mergeCell ref="A20:F20"/>
    <mergeCell ref="B8:D8"/>
    <mergeCell ref="B9:D9"/>
    <mergeCell ref="B10:D10"/>
    <mergeCell ref="B11:D11"/>
    <mergeCell ref="B12:D12"/>
    <mergeCell ref="B13:F13"/>
    <mergeCell ref="B132:B133"/>
    <mergeCell ref="C132:C133"/>
    <mergeCell ref="D132:D133"/>
    <mergeCell ref="E119:E120"/>
    <mergeCell ref="D1:F1"/>
    <mergeCell ref="C2:F2"/>
    <mergeCell ref="B3:F3"/>
    <mergeCell ref="A5:E5"/>
    <mergeCell ref="A6:D6"/>
    <mergeCell ref="B7:D7"/>
    <mergeCell ref="E132:E133"/>
    <mergeCell ref="A119:A120"/>
    <mergeCell ref="B119:B120"/>
    <mergeCell ref="C119:C120"/>
    <mergeCell ref="D119:D120"/>
    <mergeCell ref="A118:F118"/>
    <mergeCell ref="A131:F131"/>
    <mergeCell ref="F132:F133"/>
    <mergeCell ref="F119:F120"/>
    <mergeCell ref="A132:A133"/>
  </mergeCells>
  <printOptions/>
  <pageMargins left="0.984251968503937" right="0.3937007874015748" top="0.48" bottom="0.44" header="0.31" footer="0.36"/>
  <pageSetup fitToHeight="13" horizontalDpi="300" verticalDpi="300" orientation="portrait" paperSize="9" scale="55" r:id="rId3"/>
  <rowBreaks count="1" manualBreakCount="1">
    <brk id="6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Користувач Windows</cp:lastModifiedBy>
  <cp:lastPrinted>2021-10-25T09:50:13Z</cp:lastPrinted>
  <dcterms:created xsi:type="dcterms:W3CDTF">2003-03-13T16:00:22Z</dcterms:created>
  <dcterms:modified xsi:type="dcterms:W3CDTF">2022-09-20T09:16:29Z</dcterms:modified>
  <cp:category/>
  <cp:version/>
  <cp:contentType/>
  <cp:contentStatus/>
</cp:coreProperties>
</file>