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tabRatio="500" activeTab="0"/>
  </bookViews>
  <sheets>
    <sheet name="I.Зві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'!$A$1:$G$2645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[13]!ShowFil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є">#REF!</definedName>
    <definedName name="_xlnm.Print_Titles" localSheetId="0">'I.Звіт'!$28:$30</definedName>
    <definedName name="Заголовки_для_печати_МИ">(NA(),NA())</definedName>
    <definedName name="і">'[24]Inform'!$F$2</definedName>
    <definedName name="ів">#REF!</definedName>
    <definedName name="ів___0">#REF!</definedName>
    <definedName name="ів_22">#REF!</definedName>
    <definedName name="ів_26">#REF!</definedName>
    <definedName name="іваіа">'[25]7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'I.Звіт'!$A$1:$G$125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<sst xmlns="http://schemas.openxmlformats.org/spreadsheetml/2006/main" count="138" uniqueCount="127">
  <si>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</si>
  <si>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</si>
  <si>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</si>
  <si>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</si>
  <si>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</si>
  <si>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</si>
  <si>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</si>
  <si>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rPr>
        <sz val="14"/>
        <rFont val="Times New Roman"/>
        <family val="1"/>
      </rP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</si>
  <si>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</si>
  <si>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</si>
  <si>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</si>
  <si>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</si>
  <si>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</si>
  <si>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</si>
  <si>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</si>
  <si>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</si>
  <si>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</si>
  <si>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</si>
  <si>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</si>
  <si>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</si>
  <si>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</si>
  <si>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ЗВІТ</t>
  </si>
  <si>
    <t xml:space="preserve">ПРО ВИКОНАННЯ ФІНАНСОВОГО ПЛАНУ ПІДПРИЄМСТВА </t>
  </si>
  <si>
    <t>(квартал, рік)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</si>
  <si>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</si>
  <si>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</si>
  <si>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</si>
  <si>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</si>
  <si>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</si>
  <si>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</si>
  <si>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>план</t>
  </si>
  <si>
    <t>факт</t>
  </si>
  <si>
    <t>виконання, %</t>
  </si>
  <si>
    <t>I. Фінансові результати</t>
  </si>
  <si>
    <t>Доходи і витрати від операційної діяльності (деталізація)</t>
  </si>
  <si>
    <t>Дохід з місцевого бюджету цільового фінансування на оплату комунальних послуг та енергоносіїв, товарів, робіт та послуг</t>
  </si>
  <si>
    <t>медикаменти та перев’язувальні матеріали</t>
  </si>
  <si>
    <t>ремонт та запасні частини до транспортних засобів</t>
  </si>
  <si>
    <t>господарчі товари та інвентар</t>
  </si>
  <si>
    <t>Витрати на паливо-мастильні матеріали</t>
  </si>
  <si>
    <t>Витрати на комунальні послуги та енергоносії, в т.ч.: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</si>
  <si>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</si>
  <si>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</si>
  <si>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</si>
  <si>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</si>
  <si>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</si>
  <si>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</si>
  <si>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</si>
  <si>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</si>
  <si>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</si>
  <si>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</si>
  <si>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</si>
  <si>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</si>
  <si>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</si>
  <si>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</si>
  <si>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охорону праці та навчання працівників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</si>
  <si>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</si>
  <si>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</si>
  <si>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</si>
  <si>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</si>
  <si>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</si>
  <si>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</si>
  <si>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</si>
  <si>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</si>
  <si>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</si>
  <si>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</si>
  <si>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</si>
  <si>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</si>
  <si>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</si>
  <si>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</si>
  <si>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</si>
  <si>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</si>
  <si>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</si>
  <si>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</si>
  <si>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</si>
  <si>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</si>
  <si>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</si>
  <si>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</si>
  <si>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</si>
  <si>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</si>
  <si>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</si>
  <si>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</si>
  <si>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</si>
  <si>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</si>
  <si>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Інші операційні доходи</t>
  </si>
  <si>
    <t>Штатна чисельність працівників</t>
  </si>
  <si>
    <t>Безоплатно одержані основні засоби та необоротні матеріальні активи</t>
  </si>
  <si>
    <t>Безоплатно одержані малоцінні швидкозношувані предмети</t>
  </si>
  <si>
    <t>Безоплатно одержані медикаменти та вироби медичного призначення</t>
  </si>
  <si>
    <t>Заборгованість перед працівниками за заробітною платою</t>
  </si>
  <si>
    <t>V. Додаткова інформація</t>
  </si>
  <si>
    <t>Дохід від наданих платних медичних послуг</t>
  </si>
  <si>
    <t>Дохід з державного бюджету</t>
  </si>
  <si>
    <t>Дохід від благодійних внесків, грантів, тощо</t>
  </si>
  <si>
    <t>Дохід від централізований постачань</t>
  </si>
  <si>
    <t>Витрати,  в т. ч.:</t>
  </si>
  <si>
    <t>Витрати на послуги, матеріали, тощо, в т. ч.:</t>
  </si>
  <si>
    <t>"ЗАТВЕРДЖЕНО"</t>
  </si>
  <si>
    <t>Дохід згідно Договору про медичне обслуговування населення за програмою медичних гарантій</t>
  </si>
  <si>
    <t>Комунальне некомерційне підприємство "Лікарня Святого Мартина»</t>
  </si>
  <si>
    <t>Комунальне підприємство</t>
  </si>
  <si>
    <t>Мукачівська ТГ</t>
  </si>
  <si>
    <t>Виконавчий комітет ММР</t>
  </si>
  <si>
    <t>Охорона здоров'я</t>
  </si>
  <si>
    <t>Діяльність лікарняних закладів</t>
  </si>
  <si>
    <t>тис.грн</t>
  </si>
  <si>
    <t>Комунальна</t>
  </si>
  <si>
    <t>89600, Закарпатська область, м.Мукачево, вул. Миколи-Новака Андрія, 8-13</t>
  </si>
  <si>
    <t>Євген МЕШКО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</si>
  <si>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</si>
  <si>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</si>
  <si>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</si>
  <si>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</si>
  <si>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</si>
  <si>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>Інші витрати (кейтеринг, відрядження, соціальне забезпечення)</t>
  </si>
  <si>
    <t>інші адміністративні витрати (податки,штрафи,судові збори, тощо)</t>
  </si>
  <si>
    <t>Дохід з місцевого бюджету цільового фінансування , у тому числі:</t>
  </si>
  <si>
    <t>86.10</t>
  </si>
  <si>
    <t>за І квартал 2023 року</t>
  </si>
  <si>
    <t>Директор КНП "Лікарня Св. Мартина"</t>
  </si>
  <si>
    <t>рішенням виконавчого комітету Мукачівської міської ради</t>
  </si>
  <si>
    <t xml:space="preserve"> Міський голова</t>
  </si>
  <si>
    <t>Андрій БАЛОГА</t>
  </si>
  <si>
    <t xml:space="preserve">                                (підпис)</t>
  </si>
  <si>
    <t xml:space="preserve">                                 (підпис)</t>
  </si>
  <si>
    <t xml:space="preserve"> № 194</t>
  </si>
  <si>
    <t>23.05.2023р.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</si>
</sst>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.00\ _г_р_н_._-;\-* #,##0.00\ _г_р_н_._-;_-* \-??\ _г_р_н_._-;_-@_-"/>
    <numFmt numFmtId="175" formatCode="###\ ##0.000"/>
    <numFmt numFmtId="176" formatCode="_(\$* #,##0.00_);_(\$* \(#,##0.00\);_(\$* \-??_);_(@_)"/>
    <numFmt numFmtId="177" formatCode="_(* #,##0_);_(* \(#,##0\);_(* \-_);_(@_)"/>
    <numFmt numFmtId="178" formatCode="_(* #,##0.00_);_(* \(#,##0.00\);_(* \-??_);_(@_)"/>
    <numFmt numFmtId="179" formatCode="_-* #,##0.00_₴_-;\-* #,##0.00_₴_-;_-* \-??_₴_-;_-@_-"/>
    <numFmt numFmtId="180" formatCode="#,##0.00&quot;р.&quot;;\-#,##0.00&quot;р.&quot;"/>
    <numFmt numFmtId="181" formatCode="#,##0.0_ ;[Red]\-#,##0.0\ "/>
    <numFmt numFmtId="182" formatCode="_-* #,##0.00_р_._-;\-* #,##0.00_р_._-;_-* \-??_р_._-;_-@_-"/>
    <numFmt numFmtId="183" formatCode="#,##0&quot;р.&quot;;[Red]\-#,##0&quot;р.&quot;"/>
    <numFmt numFmtId="184" formatCode="0.0;\(0.0\);\ ;\-"/>
    <numFmt numFmtId="185" formatCode="_(* #,##0.0_);_(* \(#,##0.0\);_(* \-_);_(@_)"/>
    <numFmt numFmtId="186" formatCode="#,##0.0"/>
    <numFmt numFmtId="187" formatCode="0.0"/>
    <numFmt numFmtId="188" formatCode="_(* #,##0.0_);_(* \(#,##0.0\);_(* \-??_);_(@_)"/>
    <numFmt numFmtId="189" formatCode="_(* #,##0_);_(* \(#,##0\);_(* \-??_);_(@_)"/>
    <numFmt numFmtId="190" formatCode="_-* #,##0.0\ _₽_-;\-* #,##0.0\ _₽_-;_-* &quot;-&quot;?\ _₽_-;_-@_-"/>
    <numFmt numFmtId="191" formatCode="_(* #,##0.00_);_(* \(#,##0.00\);_(* \-_);_(@_)"/>
  </numFmts>
  <fonts count="8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6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66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66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66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6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66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6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6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66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66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6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6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7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67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67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67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7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7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7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175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7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67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67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67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7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7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68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69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70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6" fontId="0" fillId="0" borderId="0" applyFill="0" applyBorder="0" applyAlignment="0" applyProtection="0"/>
    <xf numFmtId="0" fontId="71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72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73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75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7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7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8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0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0" fontId="82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84" fontId="53" fillId="0" borderId="0" applyFill="0" applyBorder="0">
      <alignment horizontal="center" vertical="center" wrapText="1"/>
      <protection locked="0"/>
    </xf>
    <xf numFmtId="175" fontId="52" fillId="0" borderId="0">
      <alignment wrapText="1"/>
      <protection/>
    </xf>
    <xf numFmtId="175" fontId="11" fillId="0" borderId="0">
      <alignment wrapText="1"/>
      <protection/>
    </xf>
  </cellStyleXfs>
  <cellXfs count="83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vertical="center"/>
    </xf>
    <xf numFmtId="185" fontId="54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14" fontId="54" fillId="0" borderId="0" xfId="0" applyNumberFormat="1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center" vertical="center" wrapText="1"/>
    </xf>
    <xf numFmtId="185" fontId="54" fillId="0" borderId="3" xfId="0" applyNumberFormat="1" applyFont="1" applyFill="1" applyBorder="1" applyAlignment="1">
      <alignment horizontal="left" vertical="center" wrapText="1"/>
    </xf>
    <xf numFmtId="185" fontId="58" fillId="0" borderId="3" xfId="0" applyNumberFormat="1" applyFont="1" applyFill="1" applyBorder="1" applyAlignment="1">
      <alignment horizontal="left" vertical="center" wrapText="1"/>
    </xf>
    <xf numFmtId="185" fontId="56" fillId="0" borderId="3" xfId="0" applyNumberFormat="1" applyFont="1" applyFill="1" applyBorder="1" applyAlignment="1">
      <alignment horizontal="left" vertical="center" wrapText="1"/>
    </xf>
    <xf numFmtId="185" fontId="56" fillId="0" borderId="23" xfId="0" applyNumberFormat="1" applyFont="1" applyFill="1" applyBorder="1" applyAlignment="1">
      <alignment vertical="center" wrapText="1"/>
    </xf>
    <xf numFmtId="185" fontId="56" fillId="0" borderId="3" xfId="0" applyNumberFormat="1" applyFont="1" applyFill="1" applyBorder="1" applyAlignment="1">
      <alignment horizontal="center" vertical="center" wrapText="1"/>
    </xf>
    <xf numFmtId="185" fontId="54" fillId="0" borderId="0" xfId="0" applyNumberFormat="1" applyFont="1" applyFill="1" applyBorder="1" applyAlignment="1">
      <alignment horizontal="left" vertical="center"/>
    </xf>
    <xf numFmtId="185" fontId="54" fillId="0" borderId="0" xfId="0" applyNumberFormat="1" applyFont="1" applyFill="1" applyBorder="1" applyAlignment="1">
      <alignment vertical="center"/>
    </xf>
    <xf numFmtId="0" fontId="54" fillId="56" borderId="0" xfId="135" applyFont="1" applyFill="1" applyBorder="1" applyAlignment="1">
      <alignment horizontal="center" vertical="center"/>
      <protection/>
    </xf>
    <xf numFmtId="0" fontId="54" fillId="0" borderId="23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/>
    </xf>
    <xf numFmtId="185" fontId="58" fillId="0" borderId="0" xfId="0" applyNumberFormat="1" applyFont="1" applyFill="1" applyBorder="1" applyAlignment="1">
      <alignment horizontal="center" vertical="center"/>
    </xf>
    <xf numFmtId="185" fontId="54" fillId="0" borderId="0" xfId="0" applyNumberFormat="1" applyFont="1" applyFill="1" applyAlignment="1">
      <alignment horizontal="center" vertical="center"/>
    </xf>
    <xf numFmtId="177" fontId="54" fillId="0" borderId="3" xfId="0" applyNumberFormat="1" applyFont="1" applyFill="1" applyBorder="1" applyAlignment="1">
      <alignment horizontal="center" vertical="center"/>
    </xf>
    <xf numFmtId="177" fontId="58" fillId="0" borderId="3" xfId="0" applyNumberFormat="1" applyFont="1" applyFill="1" applyBorder="1" applyAlignment="1">
      <alignment horizontal="center" vertical="center"/>
    </xf>
    <xf numFmtId="185" fontId="56" fillId="57" borderId="3" xfId="0" applyNumberFormat="1" applyFont="1" applyFill="1" applyBorder="1" applyAlignment="1">
      <alignment horizontal="center" vertical="center" wrapText="1"/>
    </xf>
    <xf numFmtId="185" fontId="54" fillId="56" borderId="3" xfId="0" applyNumberFormat="1" applyFont="1" applyFill="1" applyBorder="1" applyAlignment="1">
      <alignment horizontal="left" vertical="center" wrapText="1"/>
    </xf>
    <xf numFmtId="177" fontId="54" fillId="56" borderId="3" xfId="0" applyNumberFormat="1" applyFont="1" applyFill="1" applyBorder="1" applyAlignment="1">
      <alignment horizontal="center" vertical="center"/>
    </xf>
    <xf numFmtId="185" fontId="54" fillId="57" borderId="3" xfId="0" applyNumberFormat="1" applyFont="1" applyFill="1" applyBorder="1" applyAlignment="1">
      <alignment horizontal="center" vertical="center" wrapText="1"/>
    </xf>
    <xf numFmtId="177" fontId="54" fillId="56" borderId="3" xfId="0" applyNumberFormat="1" applyFont="1" applyFill="1" applyBorder="1" applyAlignment="1">
      <alignment horizontal="center" vertical="center" wrapText="1"/>
    </xf>
    <xf numFmtId="185" fontId="58" fillId="56" borderId="3" xfId="0" applyNumberFormat="1" applyFont="1" applyFill="1" applyBorder="1" applyAlignment="1">
      <alignment horizontal="left" vertical="center" wrapText="1"/>
    </xf>
    <xf numFmtId="177" fontId="58" fillId="56" borderId="3" xfId="0" applyNumberFormat="1" applyFont="1" applyFill="1" applyBorder="1" applyAlignment="1">
      <alignment horizontal="center" vertical="center" wrapText="1"/>
    </xf>
    <xf numFmtId="185" fontId="54" fillId="56" borderId="3" xfId="0" applyNumberFormat="1" applyFont="1" applyFill="1" applyBorder="1" applyAlignment="1">
      <alignment horizontal="center" vertical="center" wrapText="1"/>
    </xf>
    <xf numFmtId="185" fontId="83" fillId="56" borderId="3" xfId="0" applyNumberFormat="1" applyFont="1" applyFill="1" applyBorder="1" applyAlignment="1">
      <alignment horizontal="center" vertical="center" wrapText="1"/>
    </xf>
    <xf numFmtId="177" fontId="58" fillId="56" borderId="3" xfId="0" applyNumberFormat="1" applyFont="1" applyFill="1" applyBorder="1" applyAlignment="1">
      <alignment horizontal="center" vertical="center"/>
    </xf>
    <xf numFmtId="185" fontId="56" fillId="56" borderId="3" xfId="0" applyNumberFormat="1" applyFont="1" applyFill="1" applyBorder="1" applyAlignment="1">
      <alignment horizontal="left" vertical="center" wrapText="1"/>
    </xf>
    <xf numFmtId="186" fontId="54" fillId="56" borderId="3" xfId="0" applyNumberFormat="1" applyFont="1" applyFill="1" applyBorder="1" applyAlignment="1">
      <alignment horizontal="right" vertical="center" wrapText="1"/>
    </xf>
    <xf numFmtId="190" fontId="54" fillId="56" borderId="3" xfId="0" applyNumberFormat="1" applyFont="1" applyFill="1" applyBorder="1" applyAlignment="1">
      <alignment horizontal="center" vertical="center" wrapText="1"/>
    </xf>
    <xf numFmtId="186" fontId="56" fillId="56" borderId="3" xfId="0" applyNumberFormat="1" applyFont="1" applyFill="1" applyBorder="1" applyAlignment="1">
      <alignment horizontal="right" vertical="center" wrapText="1"/>
    </xf>
    <xf numFmtId="185" fontId="56" fillId="58" borderId="3" xfId="0" applyNumberFormat="1" applyFont="1" applyFill="1" applyBorder="1" applyAlignment="1">
      <alignment horizontal="center" vertical="center" wrapText="1"/>
    </xf>
    <xf numFmtId="177" fontId="56" fillId="0" borderId="3" xfId="0" applyNumberFormat="1" applyFont="1" applyFill="1" applyBorder="1" applyAlignment="1">
      <alignment horizontal="center" vertical="center"/>
    </xf>
    <xf numFmtId="191" fontId="54" fillId="0" borderId="3" xfId="0" applyNumberFormat="1" applyFont="1" applyFill="1" applyBorder="1" applyAlignment="1">
      <alignment horizontal="center" vertical="center" wrapText="1"/>
    </xf>
    <xf numFmtId="185" fontId="56" fillId="56" borderId="3" xfId="0" applyNumberFormat="1" applyFont="1" applyFill="1" applyBorder="1" applyAlignment="1">
      <alignment horizontal="center" vertical="center" wrapText="1"/>
    </xf>
    <xf numFmtId="185" fontId="54" fillId="0" borderId="0" xfId="0" applyNumberFormat="1" applyFont="1" applyFill="1" applyBorder="1" applyAlignment="1">
      <alignment horizontal="left" wrapText="1"/>
    </xf>
    <xf numFmtId="0" fontId="54" fillId="0" borderId="0" xfId="0" applyFont="1" applyFill="1" applyBorder="1" applyAlignment="1">
      <alignment vertical="center" wrapText="1"/>
    </xf>
    <xf numFmtId="185" fontId="54" fillId="0" borderId="25" xfId="0" applyNumberFormat="1" applyFont="1" applyFill="1" applyBorder="1" applyAlignment="1">
      <alignment horizontal="left" vertical="center" wrapText="1"/>
    </xf>
    <xf numFmtId="185" fontId="54" fillId="0" borderId="0" xfId="0" applyNumberFormat="1" applyFont="1" applyFill="1" applyBorder="1" applyAlignment="1">
      <alignment horizontal="center"/>
    </xf>
    <xf numFmtId="185" fontId="54" fillId="0" borderId="22" xfId="0" applyNumberFormat="1" applyFont="1" applyFill="1" applyBorder="1" applyAlignment="1">
      <alignment horizontal="center" vertical="center" wrapText="1"/>
    </xf>
    <xf numFmtId="185" fontId="54" fillId="0" borderId="21" xfId="0" applyNumberFormat="1" applyFont="1" applyFill="1" applyBorder="1" applyAlignment="1">
      <alignment horizontal="center" vertical="center" wrapText="1"/>
    </xf>
    <xf numFmtId="185" fontId="54" fillId="0" borderId="26" xfId="0" applyNumberFormat="1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/>
    </xf>
    <xf numFmtId="185" fontId="58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4" fillId="0" borderId="2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185" fontId="56" fillId="0" borderId="21" xfId="0" applyNumberFormat="1" applyFont="1" applyFill="1" applyBorder="1" applyAlignment="1">
      <alignment horizontal="left" vertical="center" wrapText="1"/>
    </xf>
    <xf numFmtId="185" fontId="59" fillId="0" borderId="28" xfId="0" applyNumberFormat="1" applyFont="1" applyFill="1" applyBorder="1" applyAlignment="1">
      <alignment horizontal="left" vertical="center"/>
    </xf>
    <xf numFmtId="185" fontId="54" fillId="0" borderId="28" xfId="0" applyNumberFormat="1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 vertical="center" wrapText="1"/>
    </xf>
    <xf numFmtId="185" fontId="56" fillId="56" borderId="3" xfId="0" applyNumberFormat="1" applyFont="1" applyFill="1" applyBorder="1" applyAlignment="1">
      <alignment horizontal="left" vertical="center" wrapText="1"/>
    </xf>
    <xf numFmtId="185" fontId="54" fillId="0" borderId="29" xfId="0" applyNumberFormat="1" applyFont="1" applyFill="1" applyBorder="1" applyAlignment="1">
      <alignment horizontal="left" wrapText="1"/>
    </xf>
    <xf numFmtId="185" fontId="54" fillId="0" borderId="3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56" borderId="23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3" xfId="135" applyFont="1" applyFill="1" applyBorder="1" applyAlignment="1">
      <alignment horizontal="left" vertical="center" wrapText="1"/>
      <protection/>
    </xf>
    <xf numFmtId="0" fontId="54" fillId="0" borderId="0" xfId="0" applyFont="1" applyFill="1" applyBorder="1" applyAlignment="1">
      <alignment horizontal="left" vertical="center" wrapText="1"/>
    </xf>
    <xf numFmtId="185" fontId="60" fillId="0" borderId="28" xfId="0" applyNumberFormat="1" applyFont="1" applyFill="1" applyBorder="1" applyAlignment="1">
      <alignment horizontal="left" wrapText="1"/>
    </xf>
    <xf numFmtId="185" fontId="54" fillId="0" borderId="28" xfId="0" applyNumberFormat="1" applyFont="1" applyFill="1" applyBorder="1" applyAlignment="1">
      <alignment horizontal="center"/>
    </xf>
    <xf numFmtId="0" fontId="54" fillId="56" borderId="0" xfId="135" applyFont="1" applyFill="1" applyBorder="1" applyAlignment="1">
      <alignment horizontal="left" vertical="center"/>
      <protection/>
    </xf>
  </cellXfs>
  <cellStyles count="399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 1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cel Built-in Normal" xfId="135"/>
    <cellStyle name="Explanatory Text" xfId="136"/>
    <cellStyle name="FS10" xfId="137"/>
    <cellStyle name="Good 1" xfId="138"/>
    <cellStyle name="Heading 1 1" xfId="139"/>
    <cellStyle name="Heading 2 1" xfId="140"/>
    <cellStyle name="Heading 3" xfId="141"/>
    <cellStyle name="Heading 4" xfId="142"/>
    <cellStyle name="Hyperlink 2" xfId="143"/>
    <cellStyle name="Input" xfId="144"/>
    <cellStyle name="Level0" xfId="145"/>
    <cellStyle name="Level0 10" xfId="146"/>
    <cellStyle name="Level0 2" xfId="147"/>
    <cellStyle name="Level0 2 2" xfId="148"/>
    <cellStyle name="Level0 3" xfId="149"/>
    <cellStyle name="Level0 3 2" xfId="150"/>
    <cellStyle name="Level0 4" xfId="151"/>
    <cellStyle name="Level0 4 2" xfId="152"/>
    <cellStyle name="Level0 5" xfId="153"/>
    <cellStyle name="Level0 6" xfId="154"/>
    <cellStyle name="Level0 7" xfId="155"/>
    <cellStyle name="Level0 7 2" xfId="156"/>
    <cellStyle name="Level0 7 3" xfId="157"/>
    <cellStyle name="Level0 8" xfId="158"/>
    <cellStyle name="Level0 8 2" xfId="159"/>
    <cellStyle name="Level0 8 3" xfId="160"/>
    <cellStyle name="Level0 9" xfId="161"/>
    <cellStyle name="Level0 9 2" xfId="162"/>
    <cellStyle name="Level0 9 3" xfId="163"/>
    <cellStyle name="Level0_Zvit rux-koshtiv 2010 Департамент " xfId="164"/>
    <cellStyle name="Level1" xfId="165"/>
    <cellStyle name="Level1 2" xfId="166"/>
    <cellStyle name="Level1-Numbers" xfId="167"/>
    <cellStyle name="Level1-Numbers 2" xfId="168"/>
    <cellStyle name="Level1-Numbers-Hide" xfId="169"/>
    <cellStyle name="Level2" xfId="170"/>
    <cellStyle name="Level2 2" xfId="171"/>
    <cellStyle name="Level2-Hide" xfId="172"/>
    <cellStyle name="Level2-Hide 2" xfId="173"/>
    <cellStyle name="Level2-Numbers" xfId="174"/>
    <cellStyle name="Level2-Numbers 2" xfId="175"/>
    <cellStyle name="Level2-Numbers-Hide" xfId="176"/>
    <cellStyle name="Level3" xfId="177"/>
    <cellStyle name="Level3 2" xfId="178"/>
    <cellStyle name="Level3 3" xfId="179"/>
    <cellStyle name="Level3_План департамент_2010_1207" xfId="180"/>
    <cellStyle name="Level3-Hide" xfId="181"/>
    <cellStyle name="Level3-Hide 2" xfId="182"/>
    <cellStyle name="Level3-Numbers" xfId="183"/>
    <cellStyle name="Level3-Numbers 2" xfId="184"/>
    <cellStyle name="Level3-Numbers 3" xfId="185"/>
    <cellStyle name="Level3-Numbers_План департамент_2010_1207" xfId="186"/>
    <cellStyle name="Level3-Numbers-Hide" xfId="187"/>
    <cellStyle name="Level4" xfId="188"/>
    <cellStyle name="Level4 2" xfId="189"/>
    <cellStyle name="Level4-Hide" xfId="190"/>
    <cellStyle name="Level4-Hide 2" xfId="191"/>
    <cellStyle name="Level4-Numbers" xfId="192"/>
    <cellStyle name="Level4-Numbers 2" xfId="193"/>
    <cellStyle name="Level4-Numbers-Hide" xfId="194"/>
    <cellStyle name="Level5" xfId="195"/>
    <cellStyle name="Level5 2" xfId="196"/>
    <cellStyle name="Level5-Hide" xfId="197"/>
    <cellStyle name="Level5-Hide 2" xfId="198"/>
    <cellStyle name="Level5-Numbers" xfId="199"/>
    <cellStyle name="Level5-Numbers 2" xfId="200"/>
    <cellStyle name="Level5-Numbers-Hide" xfId="201"/>
    <cellStyle name="Level6" xfId="202"/>
    <cellStyle name="Level6 2" xfId="203"/>
    <cellStyle name="Level6-Hide" xfId="204"/>
    <cellStyle name="Level6-Hide 2" xfId="205"/>
    <cellStyle name="Level6-Numbers" xfId="206"/>
    <cellStyle name="Level6-Numbers 2" xfId="207"/>
    <cellStyle name="Level7" xfId="208"/>
    <cellStyle name="Level7-Hide" xfId="209"/>
    <cellStyle name="Level7-Numbers" xfId="210"/>
    <cellStyle name="Linked Cell" xfId="211"/>
    <cellStyle name="Neutral 1" xfId="212"/>
    <cellStyle name="Normal 2" xfId="213"/>
    <cellStyle name="Normal_2005_03_15-Финансовый_БГ" xfId="214"/>
    <cellStyle name="Note 1" xfId="215"/>
    <cellStyle name="Number-Cells" xfId="216"/>
    <cellStyle name="Number-Cells-Column2" xfId="217"/>
    <cellStyle name="Number-Cells-Column5" xfId="218"/>
    <cellStyle name="Output" xfId="219"/>
    <cellStyle name="Row-Header" xfId="220"/>
    <cellStyle name="Row-Header 2" xfId="221"/>
    <cellStyle name="Title" xfId="222"/>
    <cellStyle name="Total" xfId="223"/>
    <cellStyle name="Warning Text" xfId="224"/>
    <cellStyle name="Акцент1" xfId="225"/>
    <cellStyle name="Акцент1 2" xfId="226"/>
    <cellStyle name="Акцент1 3" xfId="227"/>
    <cellStyle name="Акцент2" xfId="228"/>
    <cellStyle name="Акцент2 2" xfId="229"/>
    <cellStyle name="Акцент2 3" xfId="230"/>
    <cellStyle name="Акцент3" xfId="231"/>
    <cellStyle name="Акцент3 2" xfId="232"/>
    <cellStyle name="Акцент3 3" xfId="233"/>
    <cellStyle name="Акцент4" xfId="234"/>
    <cellStyle name="Акцент4 2" xfId="235"/>
    <cellStyle name="Акцент4 3" xfId="236"/>
    <cellStyle name="Акцент5" xfId="237"/>
    <cellStyle name="Акцент5 2" xfId="238"/>
    <cellStyle name="Акцент5 3" xfId="239"/>
    <cellStyle name="Акцент6" xfId="240"/>
    <cellStyle name="Акцент6 2" xfId="241"/>
    <cellStyle name="Акцент6 3" xfId="242"/>
    <cellStyle name="Ввод " xfId="243"/>
    <cellStyle name="Ввод  2" xfId="244"/>
    <cellStyle name="Ввод  3" xfId="245"/>
    <cellStyle name="Вывод" xfId="246"/>
    <cellStyle name="Вывод 2" xfId="247"/>
    <cellStyle name="Вывод 3" xfId="248"/>
    <cellStyle name="Вычисление" xfId="249"/>
    <cellStyle name="Вычисление 2" xfId="250"/>
    <cellStyle name="Вычисление 3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2" xfId="288"/>
    <cellStyle name="Обычный 2 10" xfId="289"/>
    <cellStyle name="Обычный 2 11" xfId="290"/>
    <cellStyle name="Обычный 2 12" xfId="291"/>
    <cellStyle name="Обычный 2 13" xfId="292"/>
    <cellStyle name="Обычный 2 14" xfId="293"/>
    <cellStyle name="Обычный 2 15" xfId="294"/>
    <cellStyle name="Обычный 2 16" xfId="295"/>
    <cellStyle name="Обычный 2 2" xfId="296"/>
    <cellStyle name="Обычный 2 2 2" xfId="297"/>
    <cellStyle name="Обычный 2 2 3" xfId="298"/>
    <cellStyle name="Обычный 2 2_Расшифровка прочих" xfId="299"/>
    <cellStyle name="Обычный 2 3" xfId="300"/>
    <cellStyle name="Обычный 2 4" xfId="301"/>
    <cellStyle name="Обычный 2 5" xfId="302"/>
    <cellStyle name="Обычный 2 6" xfId="303"/>
    <cellStyle name="Обычный 2 7" xfId="304"/>
    <cellStyle name="Обычный 2 8" xfId="305"/>
    <cellStyle name="Обычный 2 9" xfId="306"/>
    <cellStyle name="Обычный 2_2604-2010" xfId="307"/>
    <cellStyle name="Обычный 3" xfId="308"/>
    <cellStyle name="Обычный 3 10" xfId="309"/>
    <cellStyle name="Обычный 3 11" xfId="310"/>
    <cellStyle name="Обычный 3 12" xfId="311"/>
    <cellStyle name="Обычный 3 13" xfId="312"/>
    <cellStyle name="Обычный 3 14" xfId="313"/>
    <cellStyle name="Обычный 3 2" xfId="314"/>
    <cellStyle name="Обычный 3 3" xfId="315"/>
    <cellStyle name="Обычный 3 4" xfId="316"/>
    <cellStyle name="Обычный 3 5" xfId="317"/>
    <cellStyle name="Обычный 3 6" xfId="318"/>
    <cellStyle name="Обычный 3 7" xfId="319"/>
    <cellStyle name="Обычный 3 8" xfId="320"/>
    <cellStyle name="Обычный 3 9" xfId="321"/>
    <cellStyle name="Обычный 3_Дефицит_7 млрд_0608_бс" xfId="322"/>
    <cellStyle name="Обычный 4" xfId="323"/>
    <cellStyle name="Обычный 5" xfId="324"/>
    <cellStyle name="Обычный 5 2" xfId="325"/>
    <cellStyle name="Обычный 6" xfId="326"/>
    <cellStyle name="Обычный 6 2" xfId="327"/>
    <cellStyle name="Обычный 6 3" xfId="328"/>
    <cellStyle name="Обычный 6 4" xfId="329"/>
    <cellStyle name="Обычный 6_Дефицит_7 млрд_0608_бс" xfId="330"/>
    <cellStyle name="Обычный 7" xfId="331"/>
    <cellStyle name="Обычный 7 2" xfId="332"/>
    <cellStyle name="Обычный 8" xfId="333"/>
    <cellStyle name="Обычный 9" xfId="334"/>
    <cellStyle name="Обычный 9 2" xfId="335"/>
    <cellStyle name="Плохой" xfId="336"/>
    <cellStyle name="Плохой 2" xfId="337"/>
    <cellStyle name="Плохой 3" xfId="338"/>
    <cellStyle name="Пояснение" xfId="339"/>
    <cellStyle name="Пояснение 2" xfId="340"/>
    <cellStyle name="Пояснение 3" xfId="341"/>
    <cellStyle name="Примечание" xfId="342"/>
    <cellStyle name="Примечание 2" xfId="343"/>
    <cellStyle name="Примечание 3" xfId="344"/>
    <cellStyle name="Percent" xfId="345"/>
    <cellStyle name="Процентный 2" xfId="346"/>
    <cellStyle name="Процентный 2 10" xfId="347"/>
    <cellStyle name="Процентный 2 11" xfId="348"/>
    <cellStyle name="Процентный 2 12" xfId="349"/>
    <cellStyle name="Процентный 2 13" xfId="350"/>
    <cellStyle name="Процентный 2 14" xfId="351"/>
    <cellStyle name="Процентный 2 15" xfId="352"/>
    <cellStyle name="Процентный 2 16" xfId="353"/>
    <cellStyle name="Процентный 2 2" xfId="354"/>
    <cellStyle name="Процентный 2 3" xfId="355"/>
    <cellStyle name="Процентный 2 4" xfId="356"/>
    <cellStyle name="Процентный 2 5" xfId="357"/>
    <cellStyle name="Процентный 2 6" xfId="358"/>
    <cellStyle name="Процентный 2 7" xfId="359"/>
    <cellStyle name="Процентный 2 8" xfId="360"/>
    <cellStyle name="Процентный 2 9" xfId="361"/>
    <cellStyle name="Процентный 3" xfId="362"/>
    <cellStyle name="Процентный 4" xfId="363"/>
    <cellStyle name="Процентный 4 2" xfId="364"/>
    <cellStyle name="Связанная ячейка" xfId="365"/>
    <cellStyle name="Связанная ячейка 2" xfId="366"/>
    <cellStyle name="Связанная ячейка 3" xfId="367"/>
    <cellStyle name="Стиль 1" xfId="368"/>
    <cellStyle name="Стиль 1 2" xfId="369"/>
    <cellStyle name="Стиль 1 3" xfId="370"/>
    <cellStyle name="Стиль 1 4" xfId="371"/>
    <cellStyle name="Стиль 1 5" xfId="372"/>
    <cellStyle name="Стиль 1 6" xfId="373"/>
    <cellStyle name="Стиль 1 7" xfId="374"/>
    <cellStyle name="Текст предупреждения" xfId="375"/>
    <cellStyle name="Текст предупреждения 2" xfId="376"/>
    <cellStyle name="Текст предупреждения 3" xfId="377"/>
    <cellStyle name="Тысячи [0]_1.62" xfId="378"/>
    <cellStyle name="Тысячи_1.62" xfId="379"/>
    <cellStyle name="Comma" xfId="380"/>
    <cellStyle name="Comma [0]" xfId="381"/>
    <cellStyle name="Финансовый 2" xfId="382"/>
    <cellStyle name="Финансовый 2 10" xfId="383"/>
    <cellStyle name="Финансовый 2 11" xfId="384"/>
    <cellStyle name="Финансовый 2 12" xfId="385"/>
    <cellStyle name="Финансовый 2 13" xfId="386"/>
    <cellStyle name="Финансовый 2 14" xfId="387"/>
    <cellStyle name="Финансовый 2 15" xfId="388"/>
    <cellStyle name="Финансовый 2 16" xfId="389"/>
    <cellStyle name="Финансовый 2 17" xfId="390"/>
    <cellStyle name="Финансовый 2 2" xfId="391"/>
    <cellStyle name="Финансовый 2 3" xfId="392"/>
    <cellStyle name="Финансовый 2 4" xfId="393"/>
    <cellStyle name="Финансовый 2 5" xfId="394"/>
    <cellStyle name="Финансовый 2 6" xfId="395"/>
    <cellStyle name="Финансовый 2 7" xfId="396"/>
    <cellStyle name="Финансовый 2 8" xfId="397"/>
    <cellStyle name="Финансовый 2 9" xfId="398"/>
    <cellStyle name="Финансовый 3" xfId="399"/>
    <cellStyle name="Финансовый 3 2" xfId="400"/>
    <cellStyle name="Финансовый 4" xfId="401"/>
    <cellStyle name="Финансовый 4 2" xfId="402"/>
    <cellStyle name="Финансовый 4 3" xfId="403"/>
    <cellStyle name="Финансовый 5" xfId="404"/>
    <cellStyle name="Финансовый 6" xfId="405"/>
    <cellStyle name="Финансовый 7" xfId="406"/>
    <cellStyle name="Хороший" xfId="407"/>
    <cellStyle name="Хороший 2" xfId="408"/>
    <cellStyle name="Хороший 3" xfId="409"/>
    <cellStyle name="числовой" xfId="410"/>
    <cellStyle name="Ю" xfId="411"/>
    <cellStyle name="Ю-FreeSet_10" xfId="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 refersTo="#REF!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130"/>
  <sheetViews>
    <sheetView tabSelected="1" view="pageBreakPreview" zoomScale="75" zoomScaleNormal="75" zoomScaleSheetLayoutView="75" zoomScalePageLayoutView="0" workbookViewId="0" topLeftCell="A4">
      <selection activeCell="G3" sqref="G3"/>
    </sheetView>
  </sheetViews>
  <sheetFormatPr defaultColWidth="9.00390625" defaultRowHeight="12.75"/>
  <cols>
    <col min="1" max="1" width="93.125" style="1" customWidth="1"/>
    <col min="2" max="2" width="14.875" style="2" customWidth="1"/>
    <col min="3" max="3" width="23.375" style="2" customWidth="1"/>
    <col min="4" max="4" width="20.75390625" style="2" customWidth="1"/>
    <col min="5" max="6" width="19.125" style="2" customWidth="1"/>
    <col min="7" max="7" width="19.00390625" style="2" customWidth="1"/>
    <col min="8" max="16384" width="9.125" style="1" customWidth="1"/>
  </cols>
  <sheetData>
    <row r="1" spans="4:6" ht="18.75">
      <c r="D1" s="60"/>
      <c r="E1" s="60"/>
      <c r="F1" s="60"/>
    </row>
    <row r="2" spans="3:7" ht="18.75">
      <c r="C2" s="1"/>
      <c r="D2" s="60"/>
      <c r="E2" s="60"/>
      <c r="F2" s="60"/>
      <c r="G2" s="60"/>
    </row>
    <row r="3" ht="18.75">
      <c r="D3" s="13"/>
    </row>
    <row r="4" ht="18.75">
      <c r="D4" s="13"/>
    </row>
    <row r="5" spans="4:5" ht="18.75">
      <c r="D5" s="13"/>
      <c r="E5" s="22" t="s">
        <v>97</v>
      </c>
    </row>
    <row r="6" spans="4:5" ht="18.75">
      <c r="D6" s="13" t="s">
        <v>120</v>
      </c>
      <c r="E6" s="22"/>
    </row>
    <row r="7" spans="4:5" ht="18.75">
      <c r="D7" s="13" t="s">
        <v>126</v>
      </c>
      <c r="E7" s="82" t="s">
        <v>125</v>
      </c>
    </row>
    <row r="8" spans="4:5" ht="18.75">
      <c r="D8" s="13"/>
      <c r="E8" s="22"/>
    </row>
    <row r="10" spans="2:7" ht="18.75" customHeight="1">
      <c r="B10" s="79"/>
      <c r="C10" s="79"/>
      <c r="D10" s="79"/>
      <c r="F10" s="71" t="s">
        <v>0</v>
      </c>
      <c r="G10" s="71"/>
    </row>
    <row r="11" spans="1:7" ht="18.75" customHeight="1">
      <c r="A11" s="5" t="s">
        <v>1</v>
      </c>
      <c r="B11" s="76" t="s">
        <v>99</v>
      </c>
      <c r="C11" s="76"/>
      <c r="D11" s="76"/>
      <c r="E11" s="76"/>
      <c r="F11" s="4" t="s">
        <v>2</v>
      </c>
      <c r="G11" s="4">
        <v>1992831</v>
      </c>
    </row>
    <row r="12" spans="1:7" ht="18.75" customHeight="1">
      <c r="A12" s="5" t="s">
        <v>3</v>
      </c>
      <c r="B12" s="76" t="s">
        <v>100</v>
      </c>
      <c r="C12" s="76"/>
      <c r="D12" s="76"/>
      <c r="E12" s="23"/>
      <c r="F12" s="4" t="s">
        <v>4</v>
      </c>
      <c r="G12" s="4">
        <v>150</v>
      </c>
    </row>
    <row r="13" spans="1:7" ht="18.75" customHeight="1">
      <c r="A13" s="5" t="s">
        <v>5</v>
      </c>
      <c r="B13" s="76" t="s">
        <v>101</v>
      </c>
      <c r="C13" s="76"/>
      <c r="D13" s="76"/>
      <c r="E13" s="23"/>
      <c r="F13" s="4" t="s">
        <v>6</v>
      </c>
      <c r="G13" s="4">
        <v>2110400000</v>
      </c>
    </row>
    <row r="14" spans="1:7" ht="18.75" customHeight="1">
      <c r="A14" s="5" t="s">
        <v>7</v>
      </c>
      <c r="B14" s="78" t="s">
        <v>102</v>
      </c>
      <c r="C14" s="78"/>
      <c r="D14" s="78"/>
      <c r="E14" s="78"/>
      <c r="F14" s="4" t="s">
        <v>8</v>
      </c>
      <c r="G14" s="4">
        <v>1009</v>
      </c>
    </row>
    <row r="15" spans="1:7" ht="18.75" customHeight="1">
      <c r="A15" s="5" t="s">
        <v>9</v>
      </c>
      <c r="B15" s="76" t="s">
        <v>103</v>
      </c>
      <c r="C15" s="76"/>
      <c r="D15" s="76"/>
      <c r="E15" s="14"/>
      <c r="F15" s="4" t="s">
        <v>10</v>
      </c>
      <c r="G15" s="4"/>
    </row>
    <row r="16" spans="1:7" ht="18.75" customHeight="1">
      <c r="A16" s="5" t="s">
        <v>11</v>
      </c>
      <c r="B16" s="76" t="s">
        <v>104</v>
      </c>
      <c r="C16" s="76"/>
      <c r="D16" s="76"/>
      <c r="E16" s="14"/>
      <c r="F16" s="24" t="s">
        <v>12</v>
      </c>
      <c r="G16" s="4" t="s">
        <v>117</v>
      </c>
    </row>
    <row r="17" spans="1:7" ht="18.75" customHeight="1">
      <c r="A17" s="5" t="s">
        <v>13</v>
      </c>
      <c r="B17" s="76" t="s">
        <v>105</v>
      </c>
      <c r="C17" s="76"/>
      <c r="D17" s="76"/>
      <c r="E17" s="77" t="s">
        <v>14</v>
      </c>
      <c r="F17" s="77"/>
      <c r="G17" s="6"/>
    </row>
    <row r="18" spans="1:7" ht="18.75" customHeight="1">
      <c r="A18" s="5" t="s">
        <v>15</v>
      </c>
      <c r="B18" s="73" t="s">
        <v>106</v>
      </c>
      <c r="C18" s="73"/>
      <c r="D18" s="73"/>
      <c r="E18" s="77" t="s">
        <v>16</v>
      </c>
      <c r="F18" s="77"/>
      <c r="G18" s="6"/>
    </row>
    <row r="19" spans="1:7" ht="18.75" customHeight="1">
      <c r="A19" s="5" t="s">
        <v>17</v>
      </c>
      <c r="B19" s="74"/>
      <c r="C19" s="74"/>
      <c r="D19" s="74"/>
      <c r="E19" s="14"/>
      <c r="F19" s="14"/>
      <c r="G19" s="25"/>
    </row>
    <row r="20" spans="1:7" ht="36" customHeight="1">
      <c r="A20" s="5" t="s">
        <v>18</v>
      </c>
      <c r="B20" s="73" t="s">
        <v>107</v>
      </c>
      <c r="C20" s="73"/>
      <c r="D20" s="73"/>
      <c r="E20" s="73"/>
      <c r="F20" s="23"/>
      <c r="G20" s="26"/>
    </row>
    <row r="21" spans="1:7" ht="18.75" customHeight="1">
      <c r="A21" s="5" t="s">
        <v>19</v>
      </c>
      <c r="B21" s="74"/>
      <c r="C21" s="74"/>
      <c r="D21" s="74"/>
      <c r="E21" s="14"/>
      <c r="F21" s="14"/>
      <c r="G21" s="25"/>
    </row>
    <row r="22" spans="1:7" ht="18.75" customHeight="1">
      <c r="A22" s="5" t="s">
        <v>20</v>
      </c>
      <c r="B22" s="73" t="s">
        <v>108</v>
      </c>
      <c r="C22" s="73"/>
      <c r="D22" s="73"/>
      <c r="E22" s="23"/>
      <c r="F22" s="23"/>
      <c r="G22" s="26"/>
    </row>
    <row r="23" spans="1:4" ht="18.75">
      <c r="A23" s="3"/>
      <c r="B23" s="7"/>
      <c r="C23" s="7"/>
      <c r="D23" s="7"/>
    </row>
    <row r="24" spans="1:7" ht="18.75">
      <c r="A24" s="75" t="s">
        <v>21</v>
      </c>
      <c r="B24" s="75"/>
      <c r="C24" s="75"/>
      <c r="D24" s="75"/>
      <c r="E24" s="75"/>
      <c r="F24" s="75"/>
      <c r="G24" s="75"/>
    </row>
    <row r="25" spans="1:7" ht="18.75">
      <c r="A25" s="75" t="s">
        <v>22</v>
      </c>
      <c r="B25" s="75"/>
      <c r="C25" s="75"/>
      <c r="D25" s="75"/>
      <c r="E25" s="75"/>
      <c r="F25" s="75"/>
      <c r="G25" s="75"/>
    </row>
    <row r="26" spans="1:7" ht="18.75" customHeight="1">
      <c r="A26" s="69" t="s">
        <v>118</v>
      </c>
      <c r="B26" s="69"/>
      <c r="C26" s="69"/>
      <c r="D26" s="69"/>
      <c r="E26" s="69"/>
      <c r="F26" s="69"/>
      <c r="G26" s="69"/>
    </row>
    <row r="27" spans="1:7" ht="18.75" customHeight="1">
      <c r="A27" s="70" t="s">
        <v>23</v>
      </c>
      <c r="B27" s="70"/>
      <c r="C27" s="70"/>
      <c r="D27" s="70"/>
      <c r="E27" s="70"/>
      <c r="F27" s="70"/>
      <c r="G27" s="70"/>
    </row>
    <row r="28" spans="1:7" ht="36" customHeight="1">
      <c r="A28" s="71" t="s">
        <v>24</v>
      </c>
      <c r="B28" s="72" t="s">
        <v>25</v>
      </c>
      <c r="C28" s="72" t="s">
        <v>26</v>
      </c>
      <c r="D28" s="72"/>
      <c r="E28" s="72" t="s">
        <v>27</v>
      </c>
      <c r="F28" s="72"/>
      <c r="G28" s="72"/>
    </row>
    <row r="29" spans="1:7" ht="61.5" customHeight="1">
      <c r="A29" s="71"/>
      <c r="B29" s="72"/>
      <c r="C29" s="8" t="s">
        <v>28</v>
      </c>
      <c r="D29" s="8" t="s">
        <v>29</v>
      </c>
      <c r="E29" s="9" t="s">
        <v>30</v>
      </c>
      <c r="F29" s="9" t="s">
        <v>31</v>
      </c>
      <c r="G29" s="9" t="s">
        <v>32</v>
      </c>
    </row>
    <row r="30" spans="1:7" ht="18" customHeight="1">
      <c r="A30" s="4">
        <v>1</v>
      </c>
      <c r="B30" s="6">
        <v>2</v>
      </c>
      <c r="C30" s="6">
        <v>3</v>
      </c>
      <c r="D30" s="6">
        <v>4</v>
      </c>
      <c r="E30" s="6">
        <v>6</v>
      </c>
      <c r="F30" s="6">
        <v>8</v>
      </c>
      <c r="G30" s="6">
        <v>9</v>
      </c>
    </row>
    <row r="31" spans="1:7" ht="18" customHeight="1">
      <c r="A31" s="64" t="s">
        <v>33</v>
      </c>
      <c r="B31" s="64"/>
      <c r="C31" s="64"/>
      <c r="D31" s="64"/>
      <c r="E31" s="64"/>
      <c r="F31" s="64"/>
      <c r="G31" s="64"/>
    </row>
    <row r="32" spans="1:7" s="10" customFormat="1" ht="19.5" customHeight="1">
      <c r="A32" s="65" t="s">
        <v>34</v>
      </c>
      <c r="B32" s="65"/>
      <c r="C32" s="65"/>
      <c r="D32" s="65"/>
      <c r="E32" s="65"/>
      <c r="F32" s="65"/>
      <c r="G32" s="65"/>
    </row>
    <row r="33" spans="1:7" s="10" customFormat="1" ht="37.5">
      <c r="A33" s="15" t="s">
        <v>98</v>
      </c>
      <c r="B33" s="29">
        <v>100</v>
      </c>
      <c r="C33" s="11"/>
      <c r="D33" s="11">
        <v>81358.6</v>
      </c>
      <c r="E33" s="19">
        <v>87868.4</v>
      </c>
      <c r="F33" s="19">
        <v>81358.6</v>
      </c>
      <c r="G33" s="19">
        <f>(F33/E33)*100</f>
        <v>92.59142080656983</v>
      </c>
    </row>
    <row r="34" spans="1:7" s="10" customFormat="1" ht="18.75">
      <c r="A34" s="15" t="s">
        <v>91</v>
      </c>
      <c r="B34" s="29">
        <v>101</v>
      </c>
      <c r="C34" s="11"/>
      <c r="D34" s="11">
        <v>3847</v>
      </c>
      <c r="E34" s="19">
        <v>4500</v>
      </c>
      <c r="F34" s="19">
        <v>3841</v>
      </c>
      <c r="G34" s="19">
        <f>(F34/E34)*100</f>
        <v>85.35555555555555</v>
      </c>
    </row>
    <row r="35" spans="1:7" s="10" customFormat="1" ht="18.75">
      <c r="A35" s="15" t="s">
        <v>92</v>
      </c>
      <c r="B35" s="29">
        <v>102</v>
      </c>
      <c r="C35" s="11"/>
      <c r="D35" s="11"/>
      <c r="E35" s="19"/>
      <c r="F35" s="19"/>
      <c r="G35" s="11"/>
    </row>
    <row r="36" spans="1:7" s="10" customFormat="1" ht="18.75" hidden="1">
      <c r="A36" s="15"/>
      <c r="B36" s="29"/>
      <c r="C36" s="11"/>
      <c r="D36" s="11"/>
      <c r="E36" s="19"/>
      <c r="F36" s="19"/>
      <c r="G36" s="11"/>
    </row>
    <row r="37" spans="1:7" s="10" customFormat="1" ht="37.5">
      <c r="A37" s="15" t="s">
        <v>35</v>
      </c>
      <c r="B37" s="29">
        <v>110</v>
      </c>
      <c r="C37" s="11"/>
      <c r="D37" s="11">
        <v>3786.3</v>
      </c>
      <c r="E37" s="19">
        <v>7259.2</v>
      </c>
      <c r="F37" s="19">
        <v>3786.3</v>
      </c>
      <c r="G37" s="19">
        <f>(F37/E37)*100</f>
        <v>52.15864007053119</v>
      </c>
    </row>
    <row r="38" spans="1:7" s="10" customFormat="1" ht="18.75">
      <c r="A38" s="15" t="s">
        <v>93</v>
      </c>
      <c r="B38" s="29">
        <v>111</v>
      </c>
      <c r="C38" s="11"/>
      <c r="D38" s="11"/>
      <c r="E38" s="11"/>
      <c r="F38" s="11"/>
      <c r="G38" s="11"/>
    </row>
    <row r="39" spans="1:7" s="10" customFormat="1" ht="18.75">
      <c r="A39" s="15" t="s">
        <v>94</v>
      </c>
      <c r="B39" s="29">
        <v>112</v>
      </c>
      <c r="C39" s="11"/>
      <c r="D39" s="11"/>
      <c r="E39" s="11"/>
      <c r="F39" s="11"/>
      <c r="G39" s="11"/>
    </row>
    <row r="40" spans="1:7" s="10" customFormat="1" ht="18.75">
      <c r="A40" s="15" t="s">
        <v>84</v>
      </c>
      <c r="B40" s="29">
        <v>113</v>
      </c>
      <c r="C40" s="11"/>
      <c r="D40" s="11"/>
      <c r="E40" s="11"/>
      <c r="F40" s="11"/>
      <c r="G40" s="11"/>
    </row>
    <row r="41" spans="1:7" s="10" customFormat="1" ht="18.75">
      <c r="A41" s="15" t="s">
        <v>116</v>
      </c>
      <c r="B41" s="29">
        <v>120</v>
      </c>
      <c r="C41" s="11"/>
      <c r="D41" s="19">
        <f>D42+D43+D44+D45+D46</f>
        <v>16510.300000000003</v>
      </c>
      <c r="E41" s="19">
        <f>E42+E43+E44+E45+E46</f>
        <v>31862.7</v>
      </c>
      <c r="F41" s="19">
        <f>F42+F43+F44+F45+F46</f>
        <v>16510.2</v>
      </c>
      <c r="G41" s="19">
        <f>(F41/E41)*100</f>
        <v>51.81670103286915</v>
      </c>
    </row>
    <row r="42" spans="1:7" s="10" customFormat="1" ht="19.5" customHeight="1">
      <c r="A42" s="16" t="s">
        <v>36</v>
      </c>
      <c r="B42" s="30">
        <v>121</v>
      </c>
      <c r="C42" s="11"/>
      <c r="D42" s="11">
        <v>3729.8</v>
      </c>
      <c r="E42" s="11">
        <v>3000</v>
      </c>
      <c r="F42" s="11">
        <v>3729.8</v>
      </c>
      <c r="G42" s="19">
        <f aca="true" t="shared" si="0" ref="G42:G51">(F42/E42)*100</f>
        <v>124.32666666666667</v>
      </c>
    </row>
    <row r="43" spans="1:7" s="10" customFormat="1" ht="20.25" customHeight="1">
      <c r="A43" s="16" t="s">
        <v>38</v>
      </c>
      <c r="B43" s="30">
        <v>122</v>
      </c>
      <c r="C43" s="11"/>
      <c r="D43" s="11"/>
      <c r="E43" s="11">
        <v>1000</v>
      </c>
      <c r="F43" s="11">
        <v>0</v>
      </c>
      <c r="G43" s="19">
        <f t="shared" si="0"/>
        <v>0</v>
      </c>
    </row>
    <row r="44" spans="1:7" s="10" customFormat="1" ht="18.75">
      <c r="A44" s="16" t="s">
        <v>69</v>
      </c>
      <c r="B44" s="30">
        <v>123</v>
      </c>
      <c r="C44" s="11"/>
      <c r="D44" s="11">
        <v>12278.4</v>
      </c>
      <c r="E44" s="11">
        <v>27300</v>
      </c>
      <c r="F44" s="11">
        <v>12278.4</v>
      </c>
      <c r="G44" s="19">
        <f t="shared" si="0"/>
        <v>44.97582417582417</v>
      </c>
    </row>
    <row r="45" spans="1:7" s="10" customFormat="1" ht="18.75">
      <c r="A45" s="16" t="s">
        <v>52</v>
      </c>
      <c r="B45" s="30">
        <v>124</v>
      </c>
      <c r="C45" s="11"/>
      <c r="D45" s="11">
        <v>419.2</v>
      </c>
      <c r="E45" s="11">
        <v>461.2</v>
      </c>
      <c r="F45" s="11">
        <v>419.2</v>
      </c>
      <c r="G45" s="19">
        <f t="shared" si="0"/>
        <v>90.89332176929749</v>
      </c>
    </row>
    <row r="46" spans="1:7" s="10" customFormat="1" ht="18.75">
      <c r="A46" s="16" t="s">
        <v>53</v>
      </c>
      <c r="B46" s="30">
        <v>125</v>
      </c>
      <c r="C46" s="11"/>
      <c r="D46" s="11">
        <v>82.9</v>
      </c>
      <c r="E46" s="11">
        <v>101.5</v>
      </c>
      <c r="F46" s="11">
        <v>82.8</v>
      </c>
      <c r="G46" s="19">
        <f t="shared" si="0"/>
        <v>81.57635467980296</v>
      </c>
    </row>
    <row r="47" spans="1:7" ht="18.75" customHeight="1">
      <c r="A47" s="32" t="s">
        <v>95</v>
      </c>
      <c r="B47" s="33">
        <v>130</v>
      </c>
      <c r="C47" s="34">
        <f>SUM(C48:C64)</f>
        <v>0</v>
      </c>
      <c r="D47" s="31">
        <f>D48+D52+D53+SUM(D59:D64)</f>
        <v>86362.39999999998</v>
      </c>
      <c r="E47" s="31">
        <f>E48+E52+E53+E59+E60+E62+E64</f>
        <v>94429.1</v>
      </c>
      <c r="F47" s="31">
        <f>F48+F52+F53+SUM(F59:F64)</f>
        <v>86362.39999999998</v>
      </c>
      <c r="G47" s="19">
        <f t="shared" si="0"/>
        <v>91.45740031409805</v>
      </c>
    </row>
    <row r="48" spans="1:7" s="12" customFormat="1" ht="19.5" customHeight="1">
      <c r="A48" s="32" t="s">
        <v>96</v>
      </c>
      <c r="B48" s="35">
        <v>140</v>
      </c>
      <c r="C48" s="34"/>
      <c r="D48" s="34">
        <v>13634.2</v>
      </c>
      <c r="E48" s="34">
        <f>E49+E50+E51</f>
        <v>17646.9</v>
      </c>
      <c r="F48" s="34">
        <f>F49+F50+F51</f>
        <v>13634.2</v>
      </c>
      <c r="G48" s="19">
        <f t="shared" si="0"/>
        <v>77.26116201712482</v>
      </c>
    </row>
    <row r="49" spans="1:7" s="12" customFormat="1" ht="19.5" customHeight="1">
      <c r="A49" s="36" t="s">
        <v>36</v>
      </c>
      <c r="B49" s="37">
        <v>141</v>
      </c>
      <c r="C49" s="38"/>
      <c r="D49" s="38">
        <v>12791.6</v>
      </c>
      <c r="E49" s="38">
        <v>15696.9</v>
      </c>
      <c r="F49" s="38">
        <f>3729.8+8868.4+193.4</f>
        <v>12791.6</v>
      </c>
      <c r="G49" s="19">
        <f t="shared" si="0"/>
        <v>81.49124986462294</v>
      </c>
    </row>
    <row r="50" spans="1:7" s="12" customFormat="1" ht="19.5" customHeight="1">
      <c r="A50" s="36" t="s">
        <v>37</v>
      </c>
      <c r="B50" s="37">
        <v>142</v>
      </c>
      <c r="C50" s="38"/>
      <c r="D50" s="38">
        <v>41.6</v>
      </c>
      <c r="E50" s="38">
        <v>50</v>
      </c>
      <c r="F50" s="38">
        <f>41.6</f>
        <v>41.6</v>
      </c>
      <c r="G50" s="19">
        <f t="shared" si="0"/>
        <v>83.2</v>
      </c>
    </row>
    <row r="51" spans="1:7" s="12" customFormat="1" ht="19.5" customHeight="1">
      <c r="A51" s="36" t="s">
        <v>38</v>
      </c>
      <c r="B51" s="37">
        <v>143</v>
      </c>
      <c r="C51" s="38"/>
      <c r="D51" s="38">
        <v>801</v>
      </c>
      <c r="E51" s="38">
        <v>1900</v>
      </c>
      <c r="F51" s="38">
        <v>801</v>
      </c>
      <c r="G51" s="19">
        <f t="shared" si="0"/>
        <v>42.1578947368421</v>
      </c>
    </row>
    <row r="52" spans="1:7" s="12" customFormat="1" ht="19.5" customHeight="1">
      <c r="A52" s="32" t="s">
        <v>39</v>
      </c>
      <c r="B52" s="35">
        <v>150</v>
      </c>
      <c r="C52" s="38"/>
      <c r="D52" s="38">
        <v>124</v>
      </c>
      <c r="E52" s="39">
        <v>214.7</v>
      </c>
      <c r="F52" s="38">
        <v>124</v>
      </c>
      <c r="G52" s="19">
        <f>(F52/E52)*100</f>
        <v>57.75500698649279</v>
      </c>
    </row>
    <row r="53" spans="1:7" s="12" customFormat="1" ht="19.5" customHeight="1">
      <c r="A53" s="32" t="s">
        <v>40</v>
      </c>
      <c r="B53" s="35">
        <v>160</v>
      </c>
      <c r="C53" s="34"/>
      <c r="D53" s="34">
        <f>SUM(D54:D58)</f>
        <v>3951.9999999999995</v>
      </c>
      <c r="E53" s="34">
        <f>E54+E55+E56+E57+E58</f>
        <v>7259.2</v>
      </c>
      <c r="F53" s="34">
        <f>SUM(F54:F58)</f>
        <v>3951.9999999999995</v>
      </c>
      <c r="G53" s="19">
        <f aca="true" t="shared" si="1" ref="G53:G64">(F53/E53)*100</f>
        <v>54.44126074498566</v>
      </c>
    </row>
    <row r="54" spans="1:7" s="12" customFormat="1" ht="19.5" customHeight="1">
      <c r="A54" s="36" t="s">
        <v>109</v>
      </c>
      <c r="B54" s="37">
        <v>161</v>
      </c>
      <c r="C54" s="38"/>
      <c r="D54" s="38">
        <v>1830.7</v>
      </c>
      <c r="E54" s="38">
        <v>3181.7</v>
      </c>
      <c r="F54" s="38">
        <v>1830.7</v>
      </c>
      <c r="G54" s="19">
        <f t="shared" si="1"/>
        <v>57.538422855706074</v>
      </c>
    </row>
    <row r="55" spans="1:7" s="12" customFormat="1" ht="19.5" customHeight="1">
      <c r="A55" s="36" t="s">
        <v>110</v>
      </c>
      <c r="B55" s="37">
        <v>162</v>
      </c>
      <c r="C55" s="38"/>
      <c r="D55" s="38">
        <v>112.1</v>
      </c>
      <c r="E55" s="38">
        <v>486.5</v>
      </c>
      <c r="F55" s="38">
        <v>112.1</v>
      </c>
      <c r="G55" s="19">
        <f t="shared" si="1"/>
        <v>23.04213771839671</v>
      </c>
    </row>
    <row r="56" spans="1:7" s="12" customFormat="1" ht="19.5" customHeight="1">
      <c r="A56" s="36" t="s">
        <v>111</v>
      </c>
      <c r="B56" s="37">
        <v>163</v>
      </c>
      <c r="C56" s="38"/>
      <c r="D56" s="38">
        <v>1934.1</v>
      </c>
      <c r="E56" s="38">
        <v>3478</v>
      </c>
      <c r="F56" s="38">
        <f>1470.7+463.4</f>
        <v>1934.1</v>
      </c>
      <c r="G56" s="19">
        <f t="shared" si="1"/>
        <v>55.60954571592869</v>
      </c>
    </row>
    <row r="57" spans="1:7" s="12" customFormat="1" ht="19.5" customHeight="1">
      <c r="A57" s="36" t="s">
        <v>112</v>
      </c>
      <c r="B57" s="37">
        <v>164</v>
      </c>
      <c r="C57" s="38"/>
      <c r="D57" s="38"/>
      <c r="E57" s="38">
        <v>0</v>
      </c>
      <c r="F57" s="38">
        <v>0</v>
      </c>
      <c r="G57" s="19"/>
    </row>
    <row r="58" spans="1:7" s="12" customFormat="1" ht="19.5" customHeight="1">
      <c r="A58" s="36" t="s">
        <v>113</v>
      </c>
      <c r="B58" s="37">
        <v>165</v>
      </c>
      <c r="C58" s="38"/>
      <c r="D58" s="38">
        <v>75.1</v>
      </c>
      <c r="E58" s="38">
        <v>113</v>
      </c>
      <c r="F58" s="38">
        <v>75.1</v>
      </c>
      <c r="G58" s="19">
        <f t="shared" si="1"/>
        <v>66.46017699115043</v>
      </c>
    </row>
    <row r="59" spans="1:7" s="12" customFormat="1" ht="19.5" customHeight="1">
      <c r="A59" s="32" t="s">
        <v>41</v>
      </c>
      <c r="B59" s="35">
        <v>170</v>
      </c>
      <c r="C59" s="38"/>
      <c r="D59" s="38">
        <v>52613.7</v>
      </c>
      <c r="E59" s="38">
        <v>53297.4</v>
      </c>
      <c r="F59" s="38">
        <f>419.2+51394.14+800.4</f>
        <v>52613.74</v>
      </c>
      <c r="G59" s="19">
        <f t="shared" si="1"/>
        <v>98.71727326286084</v>
      </c>
    </row>
    <row r="60" spans="1:7" s="12" customFormat="1" ht="19.5" customHeight="1">
      <c r="A60" s="32" t="s">
        <v>42</v>
      </c>
      <c r="B60" s="35">
        <v>180</v>
      </c>
      <c r="C60" s="38"/>
      <c r="D60" s="38">
        <v>11247.6</v>
      </c>
      <c r="E60" s="38">
        <v>11290.2</v>
      </c>
      <c r="F60" s="38">
        <f>82.9+10902.56+262.1</f>
        <v>11247.56</v>
      </c>
      <c r="G60" s="19">
        <f t="shared" si="1"/>
        <v>99.62232732812527</v>
      </c>
    </row>
    <row r="61" spans="1:7" s="12" customFormat="1" ht="19.5" customHeight="1">
      <c r="A61" s="32" t="s">
        <v>43</v>
      </c>
      <c r="B61" s="35">
        <v>190</v>
      </c>
      <c r="C61" s="38"/>
      <c r="D61" s="38"/>
      <c r="E61" s="38"/>
      <c r="F61" s="38"/>
      <c r="G61" s="38"/>
    </row>
    <row r="62" spans="1:7" s="12" customFormat="1" ht="39" customHeight="1">
      <c r="A62" s="32" t="s">
        <v>44</v>
      </c>
      <c r="B62" s="35">
        <v>200</v>
      </c>
      <c r="C62" s="38"/>
      <c r="D62" s="38">
        <v>1747</v>
      </c>
      <c r="E62" s="38">
        <v>1760.7</v>
      </c>
      <c r="F62" s="38">
        <v>1747</v>
      </c>
      <c r="G62" s="19">
        <f t="shared" si="1"/>
        <v>99.22190038053047</v>
      </c>
    </row>
    <row r="63" spans="1:7" s="12" customFormat="1" ht="19.5" customHeight="1" hidden="1">
      <c r="A63" s="32"/>
      <c r="B63" s="35"/>
      <c r="C63" s="38"/>
      <c r="D63" s="38"/>
      <c r="E63" s="38"/>
      <c r="F63" s="38"/>
      <c r="G63" s="38"/>
    </row>
    <row r="64" spans="1:7" s="12" customFormat="1" ht="19.5" customHeight="1">
      <c r="A64" s="32" t="s">
        <v>114</v>
      </c>
      <c r="B64" s="35">
        <v>220</v>
      </c>
      <c r="C64" s="38"/>
      <c r="D64" s="38">
        <v>3043.9</v>
      </c>
      <c r="E64" s="38">
        <v>2960</v>
      </c>
      <c r="F64" s="38">
        <f>2776+35.5+232.4</f>
        <v>3043.9</v>
      </c>
      <c r="G64" s="19">
        <f t="shared" si="1"/>
        <v>102.83445945945945</v>
      </c>
    </row>
    <row r="65" spans="1:7" ht="19.5" customHeight="1">
      <c r="A65" s="32" t="s">
        <v>46</v>
      </c>
      <c r="B65" s="33">
        <v>230</v>
      </c>
      <c r="C65" s="34">
        <f>SUM(C66:C77,C78)</f>
        <v>0</v>
      </c>
      <c r="D65" s="34">
        <f>SUM(D66:D77,D78)</f>
        <v>3951.4</v>
      </c>
      <c r="E65" s="34">
        <f>SUM(E66:E77,E78)</f>
        <v>3956.2</v>
      </c>
      <c r="F65" s="34">
        <f>SUM(F66:F77,F78)</f>
        <v>3945.4</v>
      </c>
      <c r="G65" s="19">
        <f>(F65/E65)*100</f>
        <v>99.72701076790861</v>
      </c>
    </row>
    <row r="66" spans="1:7" ht="19.5" customHeight="1">
      <c r="A66" s="36" t="s">
        <v>47</v>
      </c>
      <c r="B66" s="40">
        <v>231</v>
      </c>
      <c r="C66" s="38"/>
      <c r="D66" s="38"/>
      <c r="E66" s="38"/>
      <c r="F66" s="38"/>
      <c r="G66" s="38"/>
    </row>
    <row r="67" spans="1:7" ht="19.5" customHeight="1">
      <c r="A67" s="36" t="s">
        <v>48</v>
      </c>
      <c r="B67" s="40">
        <v>232</v>
      </c>
      <c r="C67" s="38"/>
      <c r="D67" s="38"/>
      <c r="E67" s="38"/>
      <c r="F67" s="38"/>
      <c r="G67" s="38"/>
    </row>
    <row r="68" spans="1:7" ht="19.5" customHeight="1">
      <c r="A68" s="36" t="s">
        <v>49</v>
      </c>
      <c r="B68" s="40">
        <v>233</v>
      </c>
      <c r="C68" s="38"/>
      <c r="D68" s="38">
        <v>6.8</v>
      </c>
      <c r="E68" s="38">
        <v>51.4</v>
      </c>
      <c r="F68" s="38">
        <v>6.8</v>
      </c>
      <c r="G68" s="19">
        <f>(F68/E68)*100</f>
        <v>13.229571984435799</v>
      </c>
    </row>
    <row r="69" spans="1:7" s="12" customFormat="1" ht="19.5" customHeight="1">
      <c r="A69" s="36" t="s">
        <v>50</v>
      </c>
      <c r="B69" s="40">
        <v>234</v>
      </c>
      <c r="C69" s="38"/>
      <c r="D69" s="38"/>
      <c r="E69" s="38"/>
      <c r="F69" s="38"/>
      <c r="G69" s="38"/>
    </row>
    <row r="70" spans="1:7" s="12" customFormat="1" ht="19.5" customHeight="1">
      <c r="A70" s="36" t="s">
        <v>51</v>
      </c>
      <c r="B70" s="40">
        <v>235</v>
      </c>
      <c r="C70" s="38"/>
      <c r="D70" s="38">
        <v>7.3</v>
      </c>
      <c r="E70" s="38">
        <v>14.6</v>
      </c>
      <c r="F70" s="38">
        <v>7.3</v>
      </c>
      <c r="G70" s="19">
        <f>(F70/E70)*100</f>
        <v>50</v>
      </c>
    </row>
    <row r="71" spans="1:7" s="12" customFormat="1" ht="19.5" customHeight="1">
      <c r="A71" s="36" t="s">
        <v>52</v>
      </c>
      <c r="B71" s="40">
        <v>236</v>
      </c>
      <c r="C71" s="38"/>
      <c r="D71" s="38">
        <v>2805.3</v>
      </c>
      <c r="E71" s="38">
        <v>2700</v>
      </c>
      <c r="F71" s="38">
        <v>2805.3</v>
      </c>
      <c r="G71" s="19">
        <f>(F71/E71)*100</f>
        <v>103.90000000000002</v>
      </c>
    </row>
    <row r="72" spans="1:7" s="12" customFormat="1" ht="19.5" customHeight="1">
      <c r="A72" s="36" t="s">
        <v>53</v>
      </c>
      <c r="B72" s="40">
        <v>237</v>
      </c>
      <c r="C72" s="38"/>
      <c r="D72" s="38">
        <v>617.2</v>
      </c>
      <c r="E72" s="38">
        <v>594</v>
      </c>
      <c r="F72" s="38">
        <v>617.2</v>
      </c>
      <c r="G72" s="19">
        <f>(F72/E72)*100</f>
        <v>103.90572390572392</v>
      </c>
    </row>
    <row r="73" spans="1:7" s="12" customFormat="1" ht="19.5" customHeight="1">
      <c r="A73" s="36" t="s">
        <v>54</v>
      </c>
      <c r="B73" s="40">
        <v>238</v>
      </c>
      <c r="C73" s="38"/>
      <c r="D73" s="38">
        <v>6.7</v>
      </c>
      <c r="E73" s="38">
        <v>45.5</v>
      </c>
      <c r="F73" s="38">
        <v>6.7</v>
      </c>
      <c r="G73" s="19">
        <f>(F73/E73)*100</f>
        <v>14.725274725274726</v>
      </c>
    </row>
    <row r="74" spans="1:7" s="12" customFormat="1" ht="19.5" customHeight="1" hidden="1">
      <c r="A74" s="36"/>
      <c r="B74" s="40"/>
      <c r="C74" s="38"/>
      <c r="D74" s="38"/>
      <c r="E74" s="38"/>
      <c r="F74" s="38"/>
      <c r="G74" s="38"/>
    </row>
    <row r="75" spans="1:7" s="12" customFormat="1" ht="20.25" customHeight="1" hidden="1">
      <c r="A75" s="32"/>
      <c r="B75" s="33"/>
      <c r="C75" s="38"/>
      <c r="D75" s="38"/>
      <c r="E75" s="38"/>
      <c r="F75" s="38"/>
      <c r="G75" s="38"/>
    </row>
    <row r="76" spans="1:7" s="12" customFormat="1" ht="19.5" customHeight="1" hidden="1">
      <c r="A76" s="32"/>
      <c r="B76" s="33"/>
      <c r="C76" s="38"/>
      <c r="D76" s="38"/>
      <c r="E76" s="38"/>
      <c r="F76" s="38"/>
      <c r="G76" s="38"/>
    </row>
    <row r="77" spans="1:7" s="12" customFormat="1" ht="19.5" customHeight="1">
      <c r="A77" s="32" t="s">
        <v>55</v>
      </c>
      <c r="B77" s="33">
        <v>270</v>
      </c>
      <c r="C77" s="38"/>
      <c r="D77" s="38"/>
      <c r="E77" s="38"/>
      <c r="F77" s="38"/>
      <c r="G77" s="38"/>
    </row>
    <row r="78" spans="1:7" s="12" customFormat="1" ht="19.5" customHeight="1">
      <c r="A78" s="32" t="s">
        <v>115</v>
      </c>
      <c r="B78" s="33">
        <v>280</v>
      </c>
      <c r="C78" s="38"/>
      <c r="D78" s="38">
        <v>508.1</v>
      </c>
      <c r="E78" s="38">
        <v>550.7</v>
      </c>
      <c r="F78" s="38">
        <f>467.4+38.8-4.1</f>
        <v>502.09999999999997</v>
      </c>
      <c r="G78" s="19">
        <f>(F78/E78)*100</f>
        <v>91.17486834937351</v>
      </c>
    </row>
    <row r="79" spans="1:7" s="12" customFormat="1" ht="19.5" customHeight="1">
      <c r="A79" s="32" t="s">
        <v>56</v>
      </c>
      <c r="B79" s="33">
        <v>290</v>
      </c>
      <c r="C79" s="34"/>
      <c r="D79" s="34"/>
      <c r="E79" s="34"/>
      <c r="F79" s="34">
        <f>SUM(F80:F81)</f>
        <v>0</v>
      </c>
      <c r="G79" s="34">
        <f>SUM(G80:G81)</f>
        <v>0</v>
      </c>
    </row>
    <row r="80" spans="1:7" s="12" customFormat="1" ht="19.5" customHeight="1">
      <c r="A80" s="36" t="s">
        <v>57</v>
      </c>
      <c r="B80" s="40">
        <v>291</v>
      </c>
      <c r="C80" s="38"/>
      <c r="D80" s="38"/>
      <c r="E80" s="38"/>
      <c r="F80" s="38"/>
      <c r="G80" s="38"/>
    </row>
    <row r="81" spans="1:7" s="12" customFormat="1" ht="19.5" customHeight="1">
      <c r="A81" s="36" t="s">
        <v>58</v>
      </c>
      <c r="B81" s="40">
        <v>292</v>
      </c>
      <c r="C81" s="38"/>
      <c r="D81" s="38"/>
      <c r="E81" s="38"/>
      <c r="F81" s="38"/>
      <c r="G81" s="38"/>
    </row>
    <row r="82" spans="1:7" s="12" customFormat="1" ht="19.5" customHeight="1">
      <c r="A82" s="32" t="s">
        <v>59</v>
      </c>
      <c r="B82" s="33">
        <v>300</v>
      </c>
      <c r="C82" s="38"/>
      <c r="D82" s="38"/>
      <c r="E82" s="38"/>
      <c r="F82" s="38"/>
      <c r="G82" s="38"/>
    </row>
    <row r="83" spans="1:7" s="12" customFormat="1" ht="19.5" customHeight="1">
      <c r="A83" s="66" t="s">
        <v>60</v>
      </c>
      <c r="B83" s="66"/>
      <c r="C83" s="66"/>
      <c r="D83" s="66"/>
      <c r="E83" s="66"/>
      <c r="F83" s="66"/>
      <c r="G83" s="66"/>
    </row>
    <row r="84" spans="1:7" s="12" customFormat="1" ht="19.5" customHeight="1">
      <c r="A84" s="32" t="s">
        <v>61</v>
      </c>
      <c r="B84" s="33">
        <v>400</v>
      </c>
      <c r="C84" s="38"/>
      <c r="D84" s="42">
        <f>D48+D52+D53</f>
        <v>17710.2</v>
      </c>
      <c r="E84" s="42">
        <f>E48+E52+E53</f>
        <v>25120.800000000003</v>
      </c>
      <c r="F84" s="42">
        <f>F48+F52+F53</f>
        <v>17710.2</v>
      </c>
      <c r="G84" s="19">
        <f>(F84/E84)*100</f>
        <v>70.50014330753797</v>
      </c>
    </row>
    <row r="85" spans="1:7" s="12" customFormat="1" ht="19.5" customHeight="1">
      <c r="A85" s="32" t="s">
        <v>41</v>
      </c>
      <c r="B85" s="33">
        <v>410</v>
      </c>
      <c r="C85" s="38"/>
      <c r="D85" s="38">
        <f aca="true" t="shared" si="2" ref="D85:F86">D59+D71</f>
        <v>55419</v>
      </c>
      <c r="E85" s="38">
        <f t="shared" si="2"/>
        <v>55997.4</v>
      </c>
      <c r="F85" s="38">
        <f t="shared" si="2"/>
        <v>55419.04</v>
      </c>
      <c r="G85" s="19">
        <f>(F85/E85)*100</f>
        <v>98.96716633272258</v>
      </c>
    </row>
    <row r="86" spans="1:7" s="12" customFormat="1" ht="19.5" customHeight="1">
      <c r="A86" s="32" t="s">
        <v>42</v>
      </c>
      <c r="B86" s="33">
        <v>420</v>
      </c>
      <c r="C86" s="38"/>
      <c r="D86" s="38">
        <f t="shared" si="2"/>
        <v>11864.800000000001</v>
      </c>
      <c r="E86" s="38">
        <f t="shared" si="2"/>
        <v>11884.2</v>
      </c>
      <c r="F86" s="38">
        <f t="shared" si="2"/>
        <v>11864.76</v>
      </c>
      <c r="G86" s="19">
        <f>(F86/E86)*100</f>
        <v>99.83642146715808</v>
      </c>
    </row>
    <row r="87" spans="1:7" s="12" customFormat="1" ht="19.5" customHeight="1" hidden="1">
      <c r="A87" s="32"/>
      <c r="B87" s="33"/>
      <c r="C87" s="38"/>
      <c r="D87" s="38"/>
      <c r="E87" s="38"/>
      <c r="F87" s="38"/>
      <c r="G87" s="38"/>
    </row>
    <row r="88" spans="1:7" s="12" customFormat="1" ht="19.5" customHeight="1">
      <c r="A88" s="32" t="s">
        <v>62</v>
      </c>
      <c r="B88" s="33">
        <v>440</v>
      </c>
      <c r="C88" s="38"/>
      <c r="D88" s="43">
        <f>D78+D77+D73+D70+D68+D64+D62</f>
        <v>5319.8</v>
      </c>
      <c r="E88" s="43">
        <f>E78+E77+E73+E70+E68+E64+E62</f>
        <v>5382.9</v>
      </c>
      <c r="F88" s="43">
        <f>F78+F77+F73+F70+F68+F64+F62</f>
        <v>5313.8</v>
      </c>
      <c r="G88" s="19">
        <f>(F88/E88)*100</f>
        <v>98.71630533727173</v>
      </c>
    </row>
    <row r="89" spans="1:7" s="12" customFormat="1" ht="19.5" customHeight="1">
      <c r="A89" s="32" t="s">
        <v>63</v>
      </c>
      <c r="B89" s="33">
        <v>450</v>
      </c>
      <c r="C89" s="38"/>
      <c r="D89" s="48">
        <f>SUM(D84:D88)</f>
        <v>90313.8</v>
      </c>
      <c r="E89" s="44">
        <f>SUM(E84:E88)</f>
        <v>98385.3</v>
      </c>
      <c r="F89" s="48">
        <f>SUM(F84:F88)</f>
        <v>90307.8</v>
      </c>
      <c r="G89" s="19">
        <f>(F89/E89)*100</f>
        <v>91.78993203252925</v>
      </c>
    </row>
    <row r="90" spans="1:7" s="12" customFormat="1" ht="19.5" customHeight="1">
      <c r="A90" s="66" t="s">
        <v>64</v>
      </c>
      <c r="B90" s="66"/>
      <c r="C90" s="66"/>
      <c r="D90" s="66"/>
      <c r="E90" s="66"/>
      <c r="F90" s="66"/>
      <c r="G90" s="66"/>
    </row>
    <row r="91" spans="1:7" s="12" customFormat="1" ht="19.5" customHeight="1">
      <c r="A91" s="32" t="s">
        <v>65</v>
      </c>
      <c r="B91" s="33">
        <v>500</v>
      </c>
      <c r="C91" s="34"/>
      <c r="D91" s="34"/>
      <c r="E91" s="34"/>
      <c r="F91" s="34">
        <f>SUM(F92)</f>
        <v>0</v>
      </c>
      <c r="G91" s="34">
        <f>SUM(G92)</f>
        <v>0</v>
      </c>
    </row>
    <row r="92" spans="1:7" s="12" customFormat="1" ht="19.5" customHeight="1">
      <c r="A92" s="32" t="s">
        <v>66</v>
      </c>
      <c r="B92" s="40">
        <v>501</v>
      </c>
      <c r="C92" s="38"/>
      <c r="D92" s="38"/>
      <c r="E92" s="38"/>
      <c r="F92" s="38"/>
      <c r="G92" s="38"/>
    </row>
    <row r="93" spans="1:7" s="12" customFormat="1" ht="19.5" customHeight="1">
      <c r="A93" s="41" t="s">
        <v>67</v>
      </c>
      <c r="B93" s="35">
        <v>510</v>
      </c>
      <c r="C93" s="31">
        <f>SUM(C94:C99)</f>
        <v>0</v>
      </c>
      <c r="D93" s="31">
        <f>SUM(D94:D99)</f>
        <v>14042.3</v>
      </c>
      <c r="E93" s="31">
        <f>SUM(E94:E99)</f>
        <v>33105</v>
      </c>
      <c r="F93" s="31">
        <f>SUM(F94:F99)</f>
        <v>14042.3</v>
      </c>
      <c r="G93" s="19">
        <f>(F93/E93)*100</f>
        <v>42.417459598247994</v>
      </c>
    </row>
    <row r="94" spans="1:7" s="12" customFormat="1" ht="19.5" customHeight="1">
      <c r="A94" s="32" t="s">
        <v>68</v>
      </c>
      <c r="B94" s="37">
        <v>511</v>
      </c>
      <c r="C94" s="38"/>
      <c r="D94" s="38"/>
      <c r="E94" s="38"/>
      <c r="F94" s="38"/>
      <c r="G94" s="38"/>
    </row>
    <row r="95" spans="1:7" s="12" customFormat="1" ht="19.5" customHeight="1">
      <c r="A95" s="32" t="s">
        <v>69</v>
      </c>
      <c r="B95" s="37">
        <v>512</v>
      </c>
      <c r="C95" s="38"/>
      <c r="D95" s="38">
        <v>12699.3</v>
      </c>
      <c r="E95" s="38">
        <v>31755</v>
      </c>
      <c r="F95" s="38">
        <f>12278.4+420.9</f>
        <v>12699.3</v>
      </c>
      <c r="G95" s="19">
        <f>(F95/E95)*100</f>
        <v>39.99149740198394</v>
      </c>
    </row>
    <row r="96" spans="1:7" s="12" customFormat="1" ht="19.5" customHeight="1">
      <c r="A96" s="32" t="s">
        <v>70</v>
      </c>
      <c r="B96" s="37">
        <v>513</v>
      </c>
      <c r="C96" s="38"/>
      <c r="D96" s="38"/>
      <c r="E96" s="38"/>
      <c r="F96" s="38"/>
      <c r="G96" s="38"/>
    </row>
    <row r="97" spans="1:7" s="12" customFormat="1" ht="19.5" customHeight="1">
      <c r="A97" s="32" t="s">
        <v>71</v>
      </c>
      <c r="B97" s="37">
        <v>514</v>
      </c>
      <c r="C97" s="38"/>
      <c r="D97" s="38"/>
      <c r="E97" s="38"/>
      <c r="F97" s="38"/>
      <c r="G97" s="38"/>
    </row>
    <row r="98" spans="1:7" s="12" customFormat="1" ht="42.75" customHeight="1">
      <c r="A98" s="32" t="s">
        <v>72</v>
      </c>
      <c r="B98" s="37">
        <v>515</v>
      </c>
      <c r="C98" s="38"/>
      <c r="D98" s="38"/>
      <c r="E98" s="38"/>
      <c r="F98" s="38"/>
      <c r="G98" s="38"/>
    </row>
    <row r="99" spans="1:7" s="12" customFormat="1" ht="19.5" customHeight="1">
      <c r="A99" s="32" t="s">
        <v>73</v>
      </c>
      <c r="B99" s="40">
        <v>516</v>
      </c>
      <c r="C99" s="38"/>
      <c r="D99" s="38">
        <v>1343</v>
      </c>
      <c r="E99" s="38">
        <v>1350</v>
      </c>
      <c r="F99" s="38">
        <v>1343</v>
      </c>
      <c r="G99" s="19">
        <f>(F99/E99)*100</f>
        <v>99.48148148148148</v>
      </c>
    </row>
    <row r="100" spans="1:7" s="12" customFormat="1" ht="19.5" customHeight="1">
      <c r="A100" s="66" t="s">
        <v>74</v>
      </c>
      <c r="B100" s="66"/>
      <c r="C100" s="66"/>
      <c r="D100" s="66"/>
      <c r="E100" s="66"/>
      <c r="F100" s="66"/>
      <c r="G100" s="66"/>
    </row>
    <row r="101" spans="1:7" s="12" customFormat="1" ht="19.5" customHeight="1">
      <c r="A101" s="32" t="s">
        <v>75</v>
      </c>
      <c r="B101" s="33">
        <v>600</v>
      </c>
      <c r="C101" s="34">
        <f>SUM(C102:C105)</f>
        <v>0</v>
      </c>
      <c r="D101" s="34">
        <f>SUM(D102:D105)</f>
        <v>0</v>
      </c>
      <c r="E101" s="34">
        <f>SUM(E102:E105)</f>
        <v>0</v>
      </c>
      <c r="F101" s="34">
        <f>SUM(F102:F105)</f>
        <v>0</v>
      </c>
      <c r="G101" s="34">
        <f>SUM(G102:G105)</f>
        <v>0</v>
      </c>
    </row>
    <row r="102" spans="1:7" s="12" customFormat="1" ht="19.5" customHeight="1">
      <c r="A102" s="36" t="s">
        <v>76</v>
      </c>
      <c r="B102" s="40">
        <v>601</v>
      </c>
      <c r="C102" s="38"/>
      <c r="D102" s="38"/>
      <c r="E102" s="38"/>
      <c r="F102" s="38"/>
      <c r="G102" s="38"/>
    </row>
    <row r="103" spans="1:7" s="12" customFormat="1" ht="19.5" customHeight="1">
      <c r="A103" s="36" t="s">
        <v>77</v>
      </c>
      <c r="B103" s="40">
        <v>602</v>
      </c>
      <c r="C103" s="38"/>
      <c r="D103" s="38"/>
      <c r="E103" s="38"/>
      <c r="F103" s="38"/>
      <c r="G103" s="38"/>
    </row>
    <row r="104" spans="1:7" s="12" customFormat="1" ht="19.5" customHeight="1">
      <c r="A104" s="36" t="s">
        <v>78</v>
      </c>
      <c r="B104" s="40">
        <v>603</v>
      </c>
      <c r="C104" s="38"/>
      <c r="D104" s="38"/>
      <c r="E104" s="38"/>
      <c r="F104" s="38"/>
      <c r="G104" s="38"/>
    </row>
    <row r="105" spans="1:7" s="12" customFormat="1" ht="19.5" customHeight="1">
      <c r="A105" s="32" t="s">
        <v>79</v>
      </c>
      <c r="B105" s="33">
        <v>610</v>
      </c>
      <c r="C105" s="38"/>
      <c r="D105" s="38"/>
      <c r="E105" s="38"/>
      <c r="F105" s="38"/>
      <c r="G105" s="38"/>
    </row>
    <row r="106" spans="1:7" s="12" customFormat="1" ht="19.5" customHeight="1">
      <c r="A106" s="32" t="s">
        <v>80</v>
      </c>
      <c r="B106" s="33">
        <v>620</v>
      </c>
      <c r="C106" s="34">
        <f>SUM(C107:C110)</f>
        <v>0</v>
      </c>
      <c r="D106" s="34">
        <f>SUM(D107:D110)</f>
        <v>0</v>
      </c>
      <c r="E106" s="34">
        <f>SUM(E107:E110)</f>
        <v>0</v>
      </c>
      <c r="F106" s="34">
        <f>SUM(F107:F110)</f>
        <v>0</v>
      </c>
      <c r="G106" s="34">
        <f>SUM(G107:G110)</f>
        <v>0</v>
      </c>
    </row>
    <row r="107" spans="1:7" s="12" customFormat="1" ht="19.5" customHeight="1">
      <c r="A107" s="36" t="s">
        <v>76</v>
      </c>
      <c r="B107" s="40">
        <v>621</v>
      </c>
      <c r="C107" s="38"/>
      <c r="D107" s="38"/>
      <c r="E107" s="38"/>
      <c r="F107" s="38"/>
      <c r="G107" s="38"/>
    </row>
    <row r="108" spans="1:7" s="12" customFormat="1" ht="19.5" customHeight="1">
      <c r="A108" s="36" t="s">
        <v>77</v>
      </c>
      <c r="B108" s="40">
        <v>622</v>
      </c>
      <c r="C108" s="38"/>
      <c r="D108" s="38"/>
      <c r="E108" s="38"/>
      <c r="F108" s="38"/>
      <c r="G108" s="38"/>
    </row>
    <row r="109" spans="1:7" s="12" customFormat="1" ht="19.5" customHeight="1">
      <c r="A109" s="36" t="s">
        <v>78</v>
      </c>
      <c r="B109" s="40">
        <v>623</v>
      </c>
      <c r="C109" s="38"/>
      <c r="D109" s="38"/>
      <c r="E109" s="38"/>
      <c r="F109" s="38"/>
      <c r="G109" s="38"/>
    </row>
    <row r="110" spans="1:7" s="12" customFormat="1" ht="19.5" customHeight="1">
      <c r="A110" s="15" t="s">
        <v>45</v>
      </c>
      <c r="B110" s="29">
        <v>630</v>
      </c>
      <c r="C110" s="11"/>
      <c r="D110" s="11"/>
      <c r="E110" s="11"/>
      <c r="F110" s="11"/>
      <c r="G110" s="11"/>
    </row>
    <row r="111" spans="1:7" ht="19.5" customHeight="1">
      <c r="A111" s="17" t="s">
        <v>81</v>
      </c>
      <c r="B111" s="46">
        <v>700</v>
      </c>
      <c r="C111" s="45">
        <f>SUM(C33+C37+C41+C79+C91+C101)</f>
        <v>0</v>
      </c>
      <c r="D111" s="45">
        <f>D33+D37+D41+D79+D91+D101+D34+D35+D38+D39+D40</f>
        <v>105502.20000000001</v>
      </c>
      <c r="E111" s="45">
        <f>E33+E37+E41+E79+E91+E101+E34+E35+E38+E39+E40</f>
        <v>131490.3</v>
      </c>
      <c r="F111" s="45">
        <f>F33+F37+F41+F79+F91+F101+F34+F35+F38+F39+F40</f>
        <v>105496.1</v>
      </c>
      <c r="G111" s="48">
        <f>(F111/E111)*100</f>
        <v>80.23108928947612</v>
      </c>
    </row>
    <row r="112" spans="1:7" ht="19.5" customHeight="1">
      <c r="A112" s="17" t="s">
        <v>82</v>
      </c>
      <c r="B112" s="46">
        <v>800</v>
      </c>
      <c r="C112" s="45">
        <f>C48+C52+C53+C59+C60+C61+C63+C64+C65+C93+C106</f>
        <v>0</v>
      </c>
      <c r="D112" s="45">
        <f>D48+D52+D53+D59+D60+D62+D64+D65+D93</f>
        <v>104356.09999999999</v>
      </c>
      <c r="E112" s="45">
        <f>E48+E52+E53+E59+E60+E62+E64+E65+E93</f>
        <v>131490.3</v>
      </c>
      <c r="F112" s="45">
        <f>F48+F52+F53+F59+F60+F62+F64+F65+F93</f>
        <v>104350.09999999999</v>
      </c>
      <c r="G112" s="48">
        <f>(F112/E112)*100</f>
        <v>79.35954211071082</v>
      </c>
    </row>
    <row r="113" spans="1:7" ht="19.5" customHeight="1">
      <c r="A113" s="15" t="s">
        <v>83</v>
      </c>
      <c r="B113" s="29">
        <v>850</v>
      </c>
      <c r="C113" s="11">
        <v>11803.4</v>
      </c>
      <c r="D113" s="11"/>
      <c r="E113" s="11"/>
      <c r="F113" s="38">
        <f>C113+F111-F112</f>
        <v>12949.400000000009</v>
      </c>
      <c r="G113" s="11"/>
    </row>
    <row r="114" spans="1:7" ht="19.5" customHeight="1">
      <c r="A114" s="61" t="s">
        <v>90</v>
      </c>
      <c r="B114" s="61"/>
      <c r="C114" s="18"/>
      <c r="D114" s="18"/>
      <c r="E114" s="19"/>
      <c r="F114" s="19"/>
      <c r="G114" s="19"/>
    </row>
    <row r="115" spans="1:7" ht="19.5" customHeight="1">
      <c r="A115" s="15" t="s">
        <v>85</v>
      </c>
      <c r="B115" s="29">
        <v>900</v>
      </c>
      <c r="C115" s="11"/>
      <c r="D115" s="11"/>
      <c r="E115" s="47">
        <v>981.55</v>
      </c>
      <c r="F115" s="11">
        <v>1015</v>
      </c>
      <c r="G115" s="48"/>
    </row>
    <row r="116" spans="1:7" ht="19.5" customHeight="1">
      <c r="A116" s="15" t="s">
        <v>86</v>
      </c>
      <c r="B116" s="29">
        <v>910</v>
      </c>
      <c r="C116" s="11"/>
      <c r="D116" s="11"/>
      <c r="E116" s="11"/>
      <c r="F116" s="11"/>
      <c r="G116" s="11"/>
    </row>
    <row r="117" spans="1:7" ht="19.5" customHeight="1">
      <c r="A117" s="15" t="s">
        <v>87</v>
      </c>
      <c r="B117" s="29">
        <v>920</v>
      </c>
      <c r="C117" s="11"/>
      <c r="D117" s="11"/>
      <c r="E117" s="11"/>
      <c r="F117" s="11"/>
      <c r="G117" s="11"/>
    </row>
    <row r="118" spans="1:7" ht="19.5" customHeight="1">
      <c r="A118" s="15" t="s">
        <v>88</v>
      </c>
      <c r="B118" s="29">
        <v>930</v>
      </c>
      <c r="C118" s="11"/>
      <c r="D118" s="11"/>
      <c r="E118" s="11"/>
      <c r="F118" s="53"/>
      <c r="G118" s="53"/>
    </row>
    <row r="119" spans="1:7" ht="19.5" customHeight="1">
      <c r="A119" s="51" t="s">
        <v>89</v>
      </c>
      <c r="B119" s="29">
        <v>940</v>
      </c>
      <c r="C119" s="11"/>
      <c r="D119" s="11"/>
      <c r="E119" s="54"/>
      <c r="F119" s="55"/>
      <c r="G119" s="55"/>
    </row>
    <row r="120" spans="1:7" s="58" customFormat="1" ht="47.25" customHeight="1">
      <c r="A120" s="49" t="s">
        <v>119</v>
      </c>
      <c r="B120" s="52"/>
      <c r="C120" s="67"/>
      <c r="D120" s="67"/>
      <c r="E120" s="57"/>
      <c r="F120" s="68" t="s">
        <v>108</v>
      </c>
      <c r="G120" s="68"/>
    </row>
    <row r="121" spans="1:7" ht="14.25" customHeight="1">
      <c r="A121" s="20"/>
      <c r="B121" s="21"/>
      <c r="C121" s="62" t="s">
        <v>123</v>
      </c>
      <c r="D121" s="62"/>
      <c r="E121" s="28"/>
      <c r="F121" s="63"/>
      <c r="G121" s="63"/>
    </row>
    <row r="122" spans="1:7" ht="18.75">
      <c r="A122" s="50" t="s">
        <v>121</v>
      </c>
      <c r="C122" s="56"/>
      <c r="D122" s="56"/>
      <c r="F122" s="59" t="s">
        <v>122</v>
      </c>
      <c r="G122" s="59"/>
    </row>
    <row r="123" spans="1:7" ht="19.5" customHeight="1">
      <c r="A123" s="50"/>
      <c r="C123" s="80" t="s">
        <v>124</v>
      </c>
      <c r="D123" s="80"/>
      <c r="E123" s="27"/>
      <c r="F123" s="81"/>
      <c r="G123" s="81"/>
    </row>
    <row r="130" spans="3:9" ht="18.75">
      <c r="C130" s="50"/>
      <c r="E130" s="56"/>
      <c r="F130" s="56"/>
      <c r="H130" s="59"/>
      <c r="I130" s="59"/>
    </row>
  </sheetData>
  <sheetProtection selectLockedCells="1" selectUnlockedCells="1"/>
  <mergeCells count="40">
    <mergeCell ref="H130:I130"/>
    <mergeCell ref="B10:D10"/>
    <mergeCell ref="F10:G10"/>
    <mergeCell ref="B11:E11"/>
    <mergeCell ref="B12:D12"/>
    <mergeCell ref="B13:D13"/>
    <mergeCell ref="C123:D123"/>
    <mergeCell ref="F123:G123"/>
    <mergeCell ref="B15:D15"/>
    <mergeCell ref="B16:D16"/>
    <mergeCell ref="B17:D17"/>
    <mergeCell ref="E17:F17"/>
    <mergeCell ref="B18:D18"/>
    <mergeCell ref="E18:F18"/>
    <mergeCell ref="B14:E14"/>
    <mergeCell ref="B19:D19"/>
    <mergeCell ref="B20:E20"/>
    <mergeCell ref="B21:D21"/>
    <mergeCell ref="B22:D22"/>
    <mergeCell ref="A24:G24"/>
    <mergeCell ref="A25:G25"/>
    <mergeCell ref="A100:G100"/>
    <mergeCell ref="C120:D120"/>
    <mergeCell ref="F120:G120"/>
    <mergeCell ref="A26:G26"/>
    <mergeCell ref="A27:G27"/>
    <mergeCell ref="A28:A29"/>
    <mergeCell ref="B28:B29"/>
    <mergeCell ref="C28:D28"/>
    <mergeCell ref="E28:G28"/>
    <mergeCell ref="F122:G122"/>
    <mergeCell ref="D1:F1"/>
    <mergeCell ref="D2:G2"/>
    <mergeCell ref="A114:B114"/>
    <mergeCell ref="C121:D121"/>
    <mergeCell ref="F121:G121"/>
    <mergeCell ref="A31:G31"/>
    <mergeCell ref="A32:G32"/>
    <mergeCell ref="A83:G83"/>
    <mergeCell ref="A90:G90"/>
  </mergeCells>
  <printOptions/>
  <pageMargins left="0.7874015748031497" right="0.5905511811023623" top="0.5118110236220472" bottom="0.4724409448818898" header="0.5118110236220472" footer="0.5118110236220472"/>
  <pageSetup fitToHeight="0" fitToWidth="1" horizontalDpi="300" verticalDpi="300" orientation="landscape" paperSize="9" scale="64" r:id="rId1"/>
  <rowBreaks count="2" manualBreakCount="2">
    <brk id="52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RePack by Diakov</cp:lastModifiedBy>
  <cp:lastPrinted>2023-05-09T13:27:13Z</cp:lastPrinted>
  <dcterms:created xsi:type="dcterms:W3CDTF">2023-04-05T11:24:44Z</dcterms:created>
  <dcterms:modified xsi:type="dcterms:W3CDTF">2023-06-05T07:09:23Z</dcterms:modified>
  <cp:category/>
  <cp:version/>
  <cp:contentType/>
  <cp:contentStatus/>
</cp:coreProperties>
</file>