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na\Desktop\Фінансові звіти комунальних підприємств початок2022р\ММКП «Ремонтно-будівельне управління»\"/>
    </mc:Choice>
  </mc:AlternateContent>
  <xr:revisionPtr revIDLastSave="0" documentId="8_{17E1F0B5-C8DE-4A78-ADBE-1F40AC6483A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2021" sheetId="1" r:id="rId1"/>
    <sheet name="доходи" sheetId="2" r:id="rId2"/>
  </sheets>
  <definedNames>
    <definedName name="_xlnm._FilterDatabase" localSheetId="1" hidden="1">доходи!$A$6:$AL$38</definedName>
    <definedName name="_xlnm.Print_Area" localSheetId="0">'2021'!$A$1:$G$70</definedName>
  </definedNames>
  <calcPr calcId="191029" refMode="R1C1"/>
</workbook>
</file>

<file path=xl/calcChain.xml><?xml version="1.0" encoding="utf-8"?>
<calcChain xmlns="http://schemas.openxmlformats.org/spreadsheetml/2006/main">
  <c r="E54" i="1" l="1"/>
  <c r="E53" i="1"/>
  <c r="E52" i="1"/>
  <c r="E50" i="1"/>
  <c r="E49" i="1"/>
  <c r="E48" i="1"/>
  <c r="D19" i="1" l="1"/>
  <c r="AD24" i="2" l="1"/>
  <c r="AA24" i="2"/>
  <c r="AB24" i="2"/>
  <c r="AC24" i="2"/>
  <c r="AE24" i="2"/>
  <c r="AF24" i="2"/>
  <c r="AG24" i="2"/>
  <c r="AD31" i="2"/>
  <c r="AH29" i="2"/>
  <c r="AL11" i="2" l="1"/>
  <c r="AL12" i="2"/>
  <c r="AD38" i="2" l="1"/>
  <c r="AD39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F10" i="2"/>
  <c r="F31" i="2" s="1"/>
  <c r="F39" i="2" s="1"/>
  <c r="G10" i="2"/>
  <c r="G31" i="2" s="1"/>
  <c r="G39" i="2" s="1"/>
  <c r="H10" i="2"/>
  <c r="H31" i="2" s="1"/>
  <c r="H39" i="2" s="1"/>
  <c r="I10" i="2"/>
  <c r="I31" i="2" s="1"/>
  <c r="I39" i="2" s="1"/>
  <c r="J10" i="2"/>
  <c r="J31" i="2" s="1"/>
  <c r="J39" i="2" s="1"/>
  <c r="K10" i="2"/>
  <c r="K31" i="2" s="1"/>
  <c r="K39" i="2" s="1"/>
  <c r="L10" i="2"/>
  <c r="L31" i="2" s="1"/>
  <c r="L39" i="2" s="1"/>
  <c r="M10" i="2"/>
  <c r="M31" i="2" s="1"/>
  <c r="M39" i="2" s="1"/>
  <c r="N10" i="2"/>
  <c r="N31" i="2" s="1"/>
  <c r="N39" i="2" s="1"/>
  <c r="O10" i="2"/>
  <c r="O31" i="2" s="1"/>
  <c r="O39" i="2" s="1"/>
  <c r="P10" i="2"/>
  <c r="P31" i="2" s="1"/>
  <c r="P39" i="2" s="1"/>
  <c r="Q10" i="2"/>
  <c r="Q31" i="2" s="1"/>
  <c r="Q39" i="2" s="1"/>
  <c r="R10" i="2"/>
  <c r="R31" i="2" s="1"/>
  <c r="R39" i="2" s="1"/>
  <c r="S10" i="2"/>
  <c r="S31" i="2" s="1"/>
  <c r="S39" i="2" s="1"/>
  <c r="T10" i="2"/>
  <c r="T31" i="2" s="1"/>
  <c r="T39" i="2" s="1"/>
  <c r="U10" i="2"/>
  <c r="U31" i="2" s="1"/>
  <c r="U39" i="2" s="1"/>
  <c r="V10" i="2"/>
  <c r="V31" i="2" s="1"/>
  <c r="V39" i="2" s="1"/>
  <c r="W10" i="2"/>
  <c r="W31" i="2" s="1"/>
  <c r="W39" i="2" s="1"/>
  <c r="X10" i="2"/>
  <c r="X31" i="2" s="1"/>
  <c r="X39" i="2" s="1"/>
  <c r="Y10" i="2"/>
  <c r="Y31" i="2" s="1"/>
  <c r="Y39" i="2" s="1"/>
  <c r="Z10" i="2"/>
  <c r="Z8" i="2"/>
  <c r="Z31" i="2" l="1"/>
  <c r="Z39" i="2" s="1"/>
  <c r="C19" i="1"/>
  <c r="D60" i="1"/>
  <c r="AH9" i="2" l="1"/>
  <c r="AH10" i="2"/>
  <c r="AH11" i="2"/>
  <c r="AH12" i="2"/>
  <c r="AH8" i="2" l="1"/>
  <c r="C26" i="1"/>
  <c r="C17" i="1"/>
  <c r="C46" i="1" l="1"/>
  <c r="D46" i="1"/>
  <c r="D55" i="1" s="1"/>
  <c r="AD8" i="2" l="1"/>
  <c r="F54" i="1" l="1"/>
  <c r="D17" i="1" l="1"/>
  <c r="E17" i="1" s="1"/>
  <c r="E39" i="2" l="1"/>
  <c r="AK38" i="2"/>
  <c r="AJ38" i="2"/>
  <c r="AI38" i="2"/>
  <c r="AG38" i="2"/>
  <c r="AF38" i="2"/>
  <c r="AE38" i="2"/>
  <c r="AC38" i="2"/>
  <c r="AB38" i="2"/>
  <c r="AA38" i="2"/>
  <c r="E38" i="2"/>
  <c r="AL37" i="2"/>
  <c r="AH37" i="2"/>
  <c r="E37" i="2"/>
  <c r="AL36" i="2"/>
  <c r="AH36" i="2"/>
  <c r="E36" i="2"/>
  <c r="AL35" i="2"/>
  <c r="AH35" i="2"/>
  <c r="E35" i="2"/>
  <c r="AL34" i="2"/>
  <c r="AH34" i="2"/>
  <c r="E34" i="2"/>
  <c r="AL33" i="2"/>
  <c r="AH33" i="2"/>
  <c r="AH38" i="2" s="1"/>
  <c r="E33" i="2"/>
  <c r="V32" i="2"/>
  <c r="E32" i="2" s="1"/>
  <c r="F32" i="2"/>
  <c r="AL30" i="2"/>
  <c r="AH30" i="2"/>
  <c r="AL28" i="2"/>
  <c r="AH28" i="2"/>
  <c r="E28" i="2"/>
  <c r="AL27" i="2"/>
  <c r="AH27" i="2"/>
  <c r="E27" i="2"/>
  <c r="AL26" i="2"/>
  <c r="AH26" i="2"/>
  <c r="E26" i="2"/>
  <c r="AL25" i="2"/>
  <c r="AH25" i="2"/>
  <c r="E25" i="2"/>
  <c r="AK24" i="2"/>
  <c r="AK31" i="2" s="1"/>
  <c r="AK39" i="2" s="1"/>
  <c r="AJ24" i="2"/>
  <c r="AJ31" i="2" s="1"/>
  <c r="AJ39" i="2" s="1"/>
  <c r="AI24" i="2"/>
  <c r="AI31" i="2" s="1"/>
  <c r="AI39" i="2" s="1"/>
  <c r="AG31" i="2"/>
  <c r="AG39" i="2" s="1"/>
  <c r="AF31" i="2"/>
  <c r="AF39" i="2" s="1"/>
  <c r="AE31" i="2"/>
  <c r="AE39" i="2" s="1"/>
  <c r="AC31" i="2"/>
  <c r="AC39" i="2" s="1"/>
  <c r="AB31" i="2"/>
  <c r="AB39" i="2" s="1"/>
  <c r="AA31" i="2"/>
  <c r="AA39" i="2" s="1"/>
  <c r="E24" i="2"/>
  <c r="AL23" i="2"/>
  <c r="AH23" i="2"/>
  <c r="E23" i="2"/>
  <c r="AL22" i="2"/>
  <c r="AH22" i="2"/>
  <c r="E22" i="2"/>
  <c r="AL21" i="2"/>
  <c r="AH21" i="2"/>
  <c r="E21" i="2"/>
  <c r="AL20" i="2"/>
  <c r="AH20" i="2"/>
  <c r="E20" i="2"/>
  <c r="AL19" i="2"/>
  <c r="AH19" i="2"/>
  <c r="E19" i="2"/>
  <c r="E18" i="2"/>
  <c r="AL17" i="2"/>
  <c r="AH17" i="2"/>
  <c r="E17" i="2"/>
  <c r="AL16" i="2"/>
  <c r="AH16" i="2"/>
  <c r="E16" i="2"/>
  <c r="AL15" i="2"/>
  <c r="AH15" i="2"/>
  <c r="E15" i="2"/>
  <c r="AL14" i="2"/>
  <c r="AH14" i="2"/>
  <c r="E14" i="2"/>
  <c r="AL13" i="2"/>
  <c r="AH13" i="2"/>
  <c r="E13" i="2"/>
  <c r="E12" i="2"/>
  <c r="E11" i="2"/>
  <c r="AL10" i="2"/>
  <c r="E10" i="2"/>
  <c r="AL9" i="2"/>
  <c r="E31" i="2"/>
  <c r="E9" i="2"/>
  <c r="AK8" i="2"/>
  <c r="AJ8" i="2"/>
  <c r="AI8" i="2"/>
  <c r="AG8" i="2"/>
  <c r="AF8" i="2"/>
  <c r="AE8" i="2"/>
  <c r="AC8" i="2"/>
  <c r="AB8" i="2"/>
  <c r="AA8" i="2"/>
  <c r="V8" i="2"/>
  <c r="E8" i="2" s="1"/>
  <c r="F8" i="2"/>
  <c r="G32" i="2" l="1"/>
  <c r="AH24" i="2"/>
  <c r="AH31" i="2" s="1"/>
  <c r="AH39" i="2" s="1"/>
  <c r="AL8" i="2"/>
  <c r="AL38" i="2"/>
  <c r="AL31" i="2"/>
  <c r="AL24" i="2"/>
  <c r="G8" i="2"/>
  <c r="AL39" i="2" l="1"/>
  <c r="C55" i="1"/>
  <c r="E60" i="1" l="1"/>
  <c r="E59" i="1"/>
  <c r="F53" i="1"/>
  <c r="F52" i="1"/>
  <c r="E51" i="1"/>
  <c r="F50" i="1"/>
  <c r="F49" i="1"/>
  <c r="F48" i="1"/>
  <c r="F47" i="1"/>
  <c r="E47" i="1"/>
  <c r="F46" i="1"/>
  <c r="E46" i="1"/>
  <c r="D41" i="1"/>
  <c r="D42" i="1" s="1"/>
  <c r="C41" i="1"/>
  <c r="C42" i="1" s="1"/>
  <c r="E40" i="1"/>
  <c r="E39" i="1"/>
  <c r="E38" i="1"/>
  <c r="C37" i="1"/>
  <c r="E37" i="1" s="1"/>
  <c r="C36" i="1"/>
  <c r="D35" i="1"/>
  <c r="C35" i="1"/>
  <c r="E33" i="1"/>
  <c r="E32" i="1"/>
  <c r="E31" i="1"/>
  <c r="D26" i="1"/>
  <c r="F25" i="1"/>
  <c r="E25" i="1"/>
  <c r="F24" i="1"/>
  <c r="E24" i="1"/>
  <c r="F23" i="1"/>
  <c r="E23" i="1"/>
  <c r="F22" i="1"/>
  <c r="E22" i="1"/>
  <c r="F19" i="1"/>
  <c r="F18" i="1"/>
  <c r="E18" i="1"/>
  <c r="D20" i="1"/>
  <c r="D29" i="1" s="1"/>
  <c r="C20" i="1"/>
  <c r="F16" i="1"/>
  <c r="E16" i="1"/>
  <c r="F15" i="1"/>
  <c r="E15" i="1"/>
  <c r="D28" i="1" l="1"/>
  <c r="C28" i="1"/>
  <c r="C29" i="1" s="1"/>
  <c r="C30" i="1" s="1"/>
  <c r="E55" i="1"/>
  <c r="E26" i="1"/>
  <c r="E56" i="1" s="1"/>
  <c r="F26" i="1"/>
  <c r="F56" i="1" s="1"/>
  <c r="E35" i="1"/>
  <c r="D30" i="1"/>
  <c r="F20" i="1"/>
  <c r="E20" i="1"/>
  <c r="F42" i="1"/>
  <c r="E42" i="1"/>
  <c r="E19" i="1"/>
  <c r="F35" i="1"/>
  <c r="D36" i="1"/>
  <c r="E41" i="1"/>
  <c r="F55" i="1"/>
  <c r="F17" i="1"/>
  <c r="F41" i="1"/>
  <c r="E36" i="1" l="1"/>
  <c r="F36" i="1"/>
  <c r="F28" i="1"/>
  <c r="E28" i="1"/>
  <c r="F30" i="1"/>
  <c r="E30" i="1"/>
  <c r="F29" i="1"/>
  <c r="E29" i="1"/>
</calcChain>
</file>

<file path=xl/sharedStrings.xml><?xml version="1.0" encoding="utf-8"?>
<sst xmlns="http://schemas.openxmlformats.org/spreadsheetml/2006/main" count="182" uniqueCount="158">
  <si>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</si>
  <si>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</si>
  <si>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</si>
  <si>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</si>
  <si>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</si>
  <si>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</si>
  <si>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</si>
  <si>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</si>
  <si>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</si>
  <si>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</si>
  <si>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</si>
  <si>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</si>
  <si>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</si>
  <si>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</si>
  <si>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</si>
  <si>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</si>
  <si>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</si>
  <si>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</si>
  <si>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</si>
  <si>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</si>
  <si>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</si>
  <si>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</si>
  <si>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</si>
  <si>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</si>
  <si>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</si>
  <si>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</si>
  <si>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</si>
  <si>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</si>
  <si>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</si>
  <si>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</si>
  <si>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</si>
  <si>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</si>
  <si>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</si>
  <si>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</si>
  <si>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</si>
  <si>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</si>
  <si>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</si>
  <si>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</si>
  <si>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</si>
  <si>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</si>
  <si>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</si>
  <si>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</si>
  <si>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</si>
  <si>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</si>
  <si>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</si>
  <si>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</si>
  <si>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</si>
  <si>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</si>
  <si>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</si>
  <si>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</si>
  <si>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</si>
  <si>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</si>
  <si>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</si>
  <si>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</si>
  <si>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</si>
  <si>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</si>
  <si>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</si>
  <si>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</si>
  <si>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</si>
  <si>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</si>
  <si>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</si>
  <si>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</si>
  <si>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</si>
  <si>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</si>
  <si>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</si>
  <si>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</si>
  <si>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</si>
  <si>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</si>
  <si>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</si>
  <si>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</si>
  <si>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</si>
  <si>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</si>
  <si>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</si>
  <si>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</si>
  <si>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</si>
  <si>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</si>
  <si>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</si>
  <si>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</si>
  <si>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</si>
  <si>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</si>
  <si>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</si>
  <si>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Беца Г.І.</t>
  </si>
  <si>
    <t>___ ___________ 2021р.</t>
  </si>
  <si>
    <t>Додаток № 1 до фінансового плану на 2021 рік</t>
  </si>
  <si>
    <t>Доходи  по ММКП "РБУ" на 2021 рік</t>
  </si>
  <si>
    <t>грн.</t>
  </si>
  <si>
    <t>Планове  виробництво</t>
  </si>
  <si>
    <t>Планова реалізація</t>
  </si>
  <si>
    <t>Продукція , робота, послуга</t>
  </si>
  <si>
    <t>Одиниця виміру</t>
  </si>
  <si>
    <t>Залишок</t>
  </si>
  <si>
    <t>Виробництво</t>
  </si>
  <si>
    <t>Всього доходів за 2021 рік</t>
  </si>
  <si>
    <t>Планова ціна</t>
  </si>
  <si>
    <t>ПДВ</t>
  </si>
  <si>
    <t>Всього</t>
  </si>
  <si>
    <t xml:space="preserve">відхилення </t>
  </si>
  <si>
    <t xml:space="preserve">виконання </t>
  </si>
  <si>
    <t>план</t>
  </si>
  <si>
    <t>факт</t>
  </si>
  <si>
    <t xml:space="preserve"> (+,-)</t>
  </si>
  <si>
    <t>%</t>
  </si>
  <si>
    <t>Утримання доріг, тротуарів, мостів, шляхопроводів, зимове утримання доріг, в т.ч.:</t>
  </si>
  <si>
    <t>1.1.</t>
  </si>
  <si>
    <t>підмітання доріг, площ міста та прибордюрної лінії</t>
  </si>
  <si>
    <t>1.2.</t>
  </si>
  <si>
    <t>поточне утримання вулиць ( в т.ч. ямковий ремонт)</t>
  </si>
  <si>
    <t>1.3.</t>
  </si>
  <si>
    <t>прибирання та вивіз снігу (в т.ч. чергування)</t>
  </si>
  <si>
    <t>1.4.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</si>
  <si>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</si>
  <si>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</si>
  <si>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</si>
  <si>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</si>
  <si>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</si>
  <si>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</si>
  <si>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</si>
  <si>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7.1.</t>
  </si>
  <si>
    <t>Поточний ремонт вуличного освітлення</t>
  </si>
  <si>
    <t>7.2.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</si>
  <si>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</si>
  <si>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</si>
  <si>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</si>
  <si>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</si>
  <si>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</si>
  <si>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11.1.</t>
  </si>
  <si>
    <t>влаштування урн та лавок</t>
  </si>
  <si>
    <t>11.2.</t>
  </si>
  <si>
    <t>утримання пам"ятників,, ялинки, геонімів, обмежувачів руху, демонтаж рекламних конструкцій, щитів</t>
  </si>
  <si>
    <t>11.3.</t>
  </si>
  <si>
    <t>влаштування майданчиків</t>
  </si>
  <si>
    <t>11.4.</t>
  </si>
  <si>
    <t>охорона та утримання об"єктів комунальної власності</t>
  </si>
  <si>
    <t>Поточний ремонт  вулиць міста</t>
  </si>
  <si>
    <t>Всього по доходам (міський бюджет):</t>
  </si>
  <si>
    <t>2.</t>
  </si>
  <si>
    <t>Інші доходи</t>
  </si>
  <si>
    <t>2.1.</t>
  </si>
  <si>
    <t>Відновлювальні роботи</t>
  </si>
  <si>
    <t>2.2.</t>
  </si>
  <si>
    <t>Транспортні послуги та інші</t>
  </si>
  <si>
    <t>2.3.</t>
  </si>
  <si>
    <t>Роботи з озеленення</t>
  </si>
  <si>
    <t>2.4.</t>
  </si>
  <si>
    <t>Диспетчерські послуги, ринок</t>
  </si>
  <si>
    <t>2.5.</t>
  </si>
  <si>
    <t>Ритуальні послуги</t>
  </si>
  <si>
    <t>Всього інші :</t>
  </si>
  <si>
    <t>РАЗОМ доходів :</t>
  </si>
  <si>
    <t>Директор  ММКП "РБУ"</t>
  </si>
  <si>
    <t>Діус В.В.</t>
  </si>
  <si>
    <t>2021 рік</t>
  </si>
  <si>
    <t>Ел енергія</t>
  </si>
  <si>
    <t>ЗВІТ ПРО ВИКОНАННЯ ФІНАНСОВОГО ПЛАНУ ПІДПРИЄМСТВА за  2021 рік</t>
  </si>
  <si>
    <t>План 2021 рік</t>
  </si>
  <si>
    <t>Факт 2021 рік</t>
  </si>
  <si>
    <t>11.5.</t>
  </si>
  <si>
    <t>виготовлення паспортів вулиць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</si>
</sst>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0" fillId="4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right" wrapText="1"/>
    </xf>
    <xf numFmtId="0" fontId="4" fillId="4" borderId="16" xfId="0" applyFont="1" applyFill="1" applyBorder="1" applyAlignment="1">
      <alignment wrapText="1"/>
    </xf>
    <xf numFmtId="0" fontId="0" fillId="6" borderId="2" xfId="0" applyFill="1" applyBorder="1"/>
    <xf numFmtId="0" fontId="1" fillId="7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right" wrapText="1"/>
    </xf>
    <xf numFmtId="0" fontId="0" fillId="4" borderId="18" xfId="0" applyFill="1" applyBorder="1" applyAlignment="1">
      <alignment wrapText="1"/>
    </xf>
    <xf numFmtId="0" fontId="0" fillId="6" borderId="3" xfId="0" applyFill="1" applyBorder="1"/>
    <xf numFmtId="0" fontId="1" fillId="7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3" xfId="0" applyFill="1" applyBorder="1"/>
    <xf numFmtId="165" fontId="0" fillId="0" borderId="19" xfId="0" applyNumberFormat="1" applyBorder="1" applyAlignment="1">
      <alignment horizontal="center" vertical="center"/>
    </xf>
    <xf numFmtId="0" fontId="0" fillId="4" borderId="18" xfId="0" applyFill="1" applyBorder="1" applyAlignment="1">
      <alignment horizontal="right" wrapText="1"/>
    </xf>
    <xf numFmtId="0" fontId="4" fillId="4" borderId="18" xfId="0" applyFont="1" applyFill="1" applyBorder="1" applyAlignment="1">
      <alignment horizontal="right" wrapText="1"/>
    </xf>
    <xf numFmtId="0" fontId="4" fillId="4" borderId="18" xfId="0" applyFont="1" applyFill="1" applyBorder="1" applyAlignment="1">
      <alignment wrapText="1"/>
    </xf>
    <xf numFmtId="1" fontId="1" fillId="5" borderId="3" xfId="0" applyNumberFormat="1" applyFon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0" fontId="5" fillId="4" borderId="18" xfId="0" applyFont="1" applyFill="1" applyBorder="1" applyAlignment="1">
      <alignment wrapText="1"/>
    </xf>
    <xf numFmtId="0" fontId="4" fillId="4" borderId="3" xfId="0" applyFont="1" applyFill="1" applyBorder="1"/>
    <xf numFmtId="3" fontId="4" fillId="5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6" fillId="4" borderId="3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7" fillId="4" borderId="3" xfId="0" applyNumberFormat="1" applyFont="1" applyFill="1" applyBorder="1" applyAlignment="1" applyProtection="1">
      <alignment horizontal="left" vertical="center"/>
    </xf>
    <xf numFmtId="1" fontId="8" fillId="4" borderId="3" xfId="0" applyNumberFormat="1" applyFont="1" applyFill="1" applyBorder="1" applyAlignment="1" applyProtection="1">
      <alignment horizontal="left" vertical="center"/>
    </xf>
    <xf numFmtId="0" fontId="1" fillId="5" borderId="3" xfId="0" applyFont="1" applyFill="1" applyBorder="1"/>
    <xf numFmtId="3" fontId="4" fillId="5" borderId="3" xfId="0" applyNumberFormat="1" applyFont="1" applyFill="1" applyBorder="1" applyAlignment="1">
      <alignment vertical="center"/>
    </xf>
    <xf numFmtId="3" fontId="6" fillId="5" borderId="3" xfId="0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4" fontId="0" fillId="4" borderId="3" xfId="0" applyNumberFormat="1" applyFill="1" applyBorder="1"/>
    <xf numFmtId="4" fontId="1" fillId="7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0" fillId="6" borderId="2" xfId="1" applyNumberFormat="1" applyFont="1" applyFill="1" applyBorder="1" applyAlignment="1">
      <alignment horizontal="center" vertical="center"/>
    </xf>
    <xf numFmtId="4" fontId="0" fillId="6" borderId="2" xfId="0" applyNumberFormat="1" applyFill="1" applyBorder="1"/>
    <xf numFmtId="4" fontId="1" fillId="0" borderId="2" xfId="0" applyNumberFormat="1" applyFont="1" applyBorder="1" applyAlignment="1">
      <alignment horizontal="center" vertical="center"/>
    </xf>
    <xf numFmtId="4" fontId="0" fillId="4" borderId="2" xfId="0" applyNumberFormat="1" applyFill="1" applyBorder="1"/>
    <xf numFmtId="4" fontId="1" fillId="5" borderId="3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0" fillId="4" borderId="3" xfId="0" applyNumberFormat="1" applyFill="1" applyBorder="1"/>
    <xf numFmtId="4" fontId="1" fillId="4" borderId="3" xfId="0" applyNumberFormat="1" applyFont="1" applyFill="1" applyBorder="1" applyAlignment="1">
      <alignment horizontal="center" vertical="center"/>
    </xf>
    <xf numFmtId="4" fontId="0" fillId="4" borderId="3" xfId="1" applyNumberFormat="1" applyFont="1" applyFill="1" applyBorder="1" applyAlignment="1">
      <alignment horizontal="center" vertical="center"/>
    </xf>
    <xf numFmtId="3" fontId="0" fillId="4" borderId="3" xfId="0" applyNumberFormat="1" applyFill="1" applyBorder="1" applyAlignment="1">
      <alignment vertical="center"/>
    </xf>
    <xf numFmtId="164" fontId="4" fillId="5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right" vertical="center"/>
    </xf>
    <xf numFmtId="3" fontId="1" fillId="5" borderId="3" xfId="0" applyNumberFormat="1" applyFont="1" applyFill="1" applyBorder="1"/>
    <xf numFmtId="49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4" borderId="3" xfId="0" applyFill="1" applyBorder="1" applyAlignment="1">
      <alignment vertical="center"/>
    </xf>
    <xf numFmtId="0" fontId="0" fillId="6" borderId="9" xfId="0" applyFill="1" applyBorder="1"/>
    <xf numFmtId="0" fontId="1" fillId="7" borderId="9" xfId="0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zoomScaleNormal="100" workbookViewId="0">
      <selection activeCell="A79" sqref="A79"/>
    </sheetView>
  </sheetViews>
  <sheetFormatPr defaultRowHeight="15" x14ac:dyDescent="0.25"/>
  <cols>
    <col min="1" max="1" width="35.4257812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24" customWidth="1"/>
  </cols>
  <sheetData>
    <row r="1" spans="1:6" x14ac:dyDescent="0.25">
      <c r="D1" s="1"/>
      <c r="E1" s="2" t="s">
        <v>0</v>
      </c>
      <c r="F1" s="3"/>
    </row>
    <row r="2" spans="1:6" x14ac:dyDescent="0.25">
      <c r="D2" s="1"/>
      <c r="E2" s="2" t="s">
        <v>1</v>
      </c>
      <c r="F2" s="3"/>
    </row>
    <row r="3" spans="1:6" x14ac:dyDescent="0.25">
      <c r="D3" s="1"/>
      <c r="E3" s="2" t="s">
        <v>2</v>
      </c>
      <c r="F3" s="3"/>
    </row>
    <row r="4" spans="1:6" x14ac:dyDescent="0.25">
      <c r="D4" s="1"/>
      <c r="E4" s="2" t="s">
        <v>82</v>
      </c>
      <c r="F4" s="3"/>
    </row>
    <row r="6" spans="1:6" x14ac:dyDescent="0.25">
      <c r="A6" s="110" t="s">
        <v>153</v>
      </c>
      <c r="B6" s="110"/>
      <c r="C6" s="110"/>
      <c r="D6" s="110"/>
      <c r="E6" s="110"/>
      <c r="F6" s="110"/>
    </row>
    <row r="7" spans="1:6" x14ac:dyDescent="0.25">
      <c r="A7" s="110" t="s">
        <v>3</v>
      </c>
      <c r="B7" s="110"/>
      <c r="C7" s="110"/>
      <c r="D7" s="110"/>
      <c r="E7" s="110"/>
      <c r="F7" s="110"/>
    </row>
    <row r="10" spans="1:6" x14ac:dyDescent="0.25">
      <c r="A10" s="4"/>
      <c r="B10" s="5" t="s">
        <v>4</v>
      </c>
      <c r="C10" s="4"/>
      <c r="D10" s="4"/>
      <c r="E10" s="4"/>
      <c r="F10" s="6"/>
    </row>
    <row r="11" spans="1:6" x14ac:dyDescent="0.25">
      <c r="A11" s="4"/>
      <c r="B11" s="5" t="s">
        <v>5</v>
      </c>
      <c r="C11" s="4"/>
      <c r="D11" s="4"/>
      <c r="E11" s="4"/>
      <c r="F11" s="6"/>
    </row>
    <row r="12" spans="1:6" ht="60" customHeight="1" x14ac:dyDescent="0.25">
      <c r="A12" s="111"/>
      <c r="B12" s="113" t="s">
        <v>6</v>
      </c>
      <c r="C12" s="113" t="s">
        <v>154</v>
      </c>
      <c r="D12" s="113" t="s">
        <v>155</v>
      </c>
      <c r="E12" s="116" t="s">
        <v>7</v>
      </c>
      <c r="F12" s="117" t="s">
        <v>8</v>
      </c>
    </row>
    <row r="13" spans="1:6" x14ac:dyDescent="0.25">
      <c r="A13" s="112"/>
      <c r="B13" s="114"/>
      <c r="C13" s="115"/>
      <c r="D13" s="115"/>
      <c r="E13" s="114"/>
      <c r="F13" s="118"/>
    </row>
    <row r="14" spans="1:6" x14ac:dyDescent="0.25">
      <c r="A14" s="7" t="s">
        <v>9</v>
      </c>
      <c r="B14" s="8"/>
      <c r="C14" s="8"/>
      <c r="D14" s="8"/>
      <c r="E14" s="8"/>
      <c r="F14" s="9"/>
    </row>
    <row r="15" spans="1:6" ht="30" x14ac:dyDescent="0.25">
      <c r="A15" s="10" t="s">
        <v>10</v>
      </c>
      <c r="B15" s="11" t="s">
        <v>11</v>
      </c>
      <c r="C15" s="13">
        <v>87130</v>
      </c>
      <c r="D15" s="13">
        <v>89093.4</v>
      </c>
      <c r="E15" s="12">
        <f>D15-C15</f>
        <v>1963.3999999999942</v>
      </c>
      <c r="F15" s="93">
        <f>D15/C15*100</f>
        <v>102.2534144381958</v>
      </c>
    </row>
    <row r="16" spans="1:6" x14ac:dyDescent="0.25">
      <c r="A16" s="10" t="s">
        <v>12</v>
      </c>
      <c r="B16" s="11" t="s">
        <v>13</v>
      </c>
      <c r="C16" s="13">
        <v>14502.7</v>
      </c>
      <c r="D16" s="13">
        <v>14836.5</v>
      </c>
      <c r="E16" s="12">
        <f t="shared" ref="E16:E19" si="0">D16-C16</f>
        <v>333.79999999999927</v>
      </c>
      <c r="F16" s="93">
        <f t="shared" ref="F16:F19" si="1">D16/C16*100</f>
        <v>102.3016403842043</v>
      </c>
    </row>
    <row r="17" spans="1:6" ht="30" x14ac:dyDescent="0.25">
      <c r="A17" s="10" t="s">
        <v>14</v>
      </c>
      <c r="B17" s="11" t="s">
        <v>15</v>
      </c>
      <c r="C17" s="12">
        <f>C15-C16</f>
        <v>72627.3</v>
      </c>
      <c r="D17" s="12">
        <f>D15-D16</f>
        <v>74256.899999999994</v>
      </c>
      <c r="E17" s="12">
        <f>D17-C17</f>
        <v>1629.5999999999913</v>
      </c>
      <c r="F17" s="93">
        <f>D17/C17*100</f>
        <v>102.2437843620787</v>
      </c>
    </row>
    <row r="18" spans="1:6" x14ac:dyDescent="0.25">
      <c r="A18" s="10" t="s">
        <v>16</v>
      </c>
      <c r="B18" s="11" t="s">
        <v>17</v>
      </c>
      <c r="C18" s="12">
        <v>7100</v>
      </c>
      <c r="D18" s="13">
        <v>9633.7000000000007</v>
      </c>
      <c r="E18" s="12">
        <f t="shared" si="0"/>
        <v>2533.7000000000007</v>
      </c>
      <c r="F18" s="93">
        <f t="shared" si="1"/>
        <v>135.68591549295778</v>
      </c>
    </row>
    <row r="19" spans="1:6" x14ac:dyDescent="0.25">
      <c r="A19" s="10" t="s">
        <v>18</v>
      </c>
      <c r="B19" s="11" t="s">
        <v>19</v>
      </c>
      <c r="C19" s="12">
        <f>C18</f>
        <v>7100</v>
      </c>
      <c r="D19" s="12">
        <f>D18</f>
        <v>9633.7000000000007</v>
      </c>
      <c r="E19" s="12">
        <f t="shared" si="0"/>
        <v>2533.7000000000007</v>
      </c>
      <c r="F19" s="93">
        <f t="shared" si="1"/>
        <v>135.68591549295778</v>
      </c>
    </row>
    <row r="20" spans="1:6" x14ac:dyDescent="0.25">
      <c r="A20" s="15" t="s">
        <v>20</v>
      </c>
      <c r="B20" s="16" t="s">
        <v>21</v>
      </c>
      <c r="C20" s="17">
        <f>C17+C18</f>
        <v>79727.3</v>
      </c>
      <c r="D20" s="18">
        <f>D17+D18</f>
        <v>83890.599999999991</v>
      </c>
      <c r="E20" s="18">
        <f>D20-C20</f>
        <v>4163.2999999999884</v>
      </c>
      <c r="F20" s="18">
        <f>D20/C20*100</f>
        <v>105.22192523765383</v>
      </c>
    </row>
    <row r="21" spans="1:6" x14ac:dyDescent="0.25">
      <c r="A21" s="7" t="s">
        <v>22</v>
      </c>
      <c r="B21" s="8"/>
      <c r="C21" s="8"/>
      <c r="D21" s="8"/>
      <c r="E21" s="8"/>
      <c r="F21" s="9"/>
    </row>
    <row r="22" spans="1:6" ht="30" x14ac:dyDescent="0.25">
      <c r="A22" s="10" t="s">
        <v>23</v>
      </c>
      <c r="B22" s="11" t="s">
        <v>24</v>
      </c>
      <c r="C22" s="12">
        <v>62534.6</v>
      </c>
      <c r="D22" s="13">
        <v>58068.5</v>
      </c>
      <c r="E22" s="12">
        <f>D22-C22</f>
        <v>-4466.0999999999985</v>
      </c>
      <c r="F22" s="93">
        <f t="shared" ref="F22:F25" si="2">D22/C22*100</f>
        <v>92.858193703965483</v>
      </c>
    </row>
    <row r="23" spans="1:6" x14ac:dyDescent="0.25">
      <c r="A23" s="10" t="s">
        <v>25</v>
      </c>
      <c r="B23" s="11" t="s">
        <v>26</v>
      </c>
      <c r="C23" s="12">
        <v>7448.3</v>
      </c>
      <c r="D23" s="13">
        <v>8813.2000000000007</v>
      </c>
      <c r="E23" s="12">
        <f t="shared" ref="E23:E25" si="3">D23-C23</f>
        <v>1364.9000000000005</v>
      </c>
      <c r="F23" s="93">
        <f t="shared" si="2"/>
        <v>118.32498690976465</v>
      </c>
    </row>
    <row r="24" spans="1:6" x14ac:dyDescent="0.25">
      <c r="A24" s="10" t="s">
        <v>27</v>
      </c>
      <c r="B24" s="11" t="s">
        <v>28</v>
      </c>
      <c r="C24" s="12">
        <v>3659.8</v>
      </c>
      <c r="D24" s="13">
        <v>5131.5</v>
      </c>
      <c r="E24" s="12">
        <f t="shared" si="3"/>
        <v>1471.6999999999998</v>
      </c>
      <c r="F24" s="93">
        <f t="shared" si="2"/>
        <v>140.21257992240012</v>
      </c>
    </row>
    <row r="25" spans="1:6" x14ac:dyDescent="0.25">
      <c r="A25" s="10" t="s">
        <v>29</v>
      </c>
      <c r="B25" s="11" t="s">
        <v>30</v>
      </c>
      <c r="C25" s="12">
        <v>7359.6</v>
      </c>
      <c r="D25" s="13">
        <v>10114</v>
      </c>
      <c r="E25" s="12">
        <f t="shared" si="3"/>
        <v>2754.3999999999996</v>
      </c>
      <c r="F25" s="93">
        <f t="shared" si="2"/>
        <v>137.42594706234036</v>
      </c>
    </row>
    <row r="26" spans="1:6" x14ac:dyDescent="0.25">
      <c r="A26" s="15" t="s">
        <v>31</v>
      </c>
      <c r="B26" s="16" t="s">
        <v>32</v>
      </c>
      <c r="C26" s="18">
        <f>C22+C23+C25+C24</f>
        <v>81002.3</v>
      </c>
      <c r="D26" s="18">
        <f>D22+D23+D25+D24</f>
        <v>82127.199999999997</v>
      </c>
      <c r="E26" s="19">
        <f>D26-C26</f>
        <v>1124.8999999999942</v>
      </c>
      <c r="F26" s="18">
        <f>D26/C26*100</f>
        <v>101.38872599913829</v>
      </c>
    </row>
    <row r="27" spans="1:6" x14ac:dyDescent="0.25">
      <c r="A27" s="107" t="s">
        <v>33</v>
      </c>
      <c r="B27" s="108"/>
      <c r="C27" s="108"/>
      <c r="D27" s="108"/>
      <c r="E27" s="108"/>
      <c r="F27" s="108"/>
    </row>
    <row r="28" spans="1:6" ht="30" x14ac:dyDescent="0.25">
      <c r="A28" s="10" t="s">
        <v>34</v>
      </c>
      <c r="B28" s="11" t="s">
        <v>35</v>
      </c>
      <c r="C28" s="12">
        <f>C20-C26</f>
        <v>-1275</v>
      </c>
      <c r="D28" s="12">
        <f>D20-D26</f>
        <v>1763.3999999999942</v>
      </c>
      <c r="E28" s="12">
        <f>D28-C28</f>
        <v>3038.3999999999942</v>
      </c>
      <c r="F28" s="93">
        <f t="shared" ref="F28:F42" si="4">D28/C28*100</f>
        <v>-138.30588235294073</v>
      </c>
    </row>
    <row r="29" spans="1:6" ht="30" x14ac:dyDescent="0.25">
      <c r="A29" s="10" t="s">
        <v>36</v>
      </c>
      <c r="B29" s="11" t="s">
        <v>37</v>
      </c>
      <c r="C29" s="12">
        <f>C28</f>
        <v>-1275</v>
      </c>
      <c r="D29" s="12">
        <f>D20-D26-D32+D31-D33</f>
        <v>1648.7999999999943</v>
      </c>
      <c r="E29" s="12">
        <f t="shared" ref="E29:E42" si="5">D29-C29</f>
        <v>2923.7999999999943</v>
      </c>
      <c r="F29" s="93">
        <f>D29/C29*100</f>
        <v>-129.31764705882307</v>
      </c>
    </row>
    <row r="30" spans="1:6" x14ac:dyDescent="0.25">
      <c r="A30" s="10" t="s">
        <v>38</v>
      </c>
      <c r="B30" s="11" t="s">
        <v>39</v>
      </c>
      <c r="C30" s="12">
        <f>C29</f>
        <v>-1275</v>
      </c>
      <c r="D30" s="12">
        <f>D20-D26</f>
        <v>1763.3999999999942</v>
      </c>
      <c r="E30" s="12">
        <f t="shared" si="5"/>
        <v>3038.3999999999942</v>
      </c>
      <c r="F30" s="93">
        <f t="shared" si="4"/>
        <v>-138.30588235294073</v>
      </c>
    </row>
    <row r="31" spans="1:6" x14ac:dyDescent="0.25">
      <c r="A31" s="10" t="s">
        <v>40</v>
      </c>
      <c r="B31" s="11" t="s">
        <v>41</v>
      </c>
      <c r="C31" s="12">
        <v>0</v>
      </c>
      <c r="D31" s="12">
        <v>32.9</v>
      </c>
      <c r="E31" s="12">
        <f>D31-C31</f>
        <v>32.9</v>
      </c>
      <c r="F31" s="14"/>
    </row>
    <row r="32" spans="1:6" x14ac:dyDescent="0.25">
      <c r="A32" s="10" t="s">
        <v>42</v>
      </c>
      <c r="B32" s="11" t="s">
        <v>43</v>
      </c>
      <c r="C32" s="12">
        <v>0</v>
      </c>
      <c r="D32" s="12">
        <v>147.5</v>
      </c>
      <c r="E32" s="12">
        <f>D32-C32</f>
        <v>147.5</v>
      </c>
      <c r="F32" s="14"/>
    </row>
    <row r="33" spans="1:6" ht="30" x14ac:dyDescent="0.25">
      <c r="A33" s="20" t="s">
        <v>44</v>
      </c>
      <c r="B33" s="11" t="s">
        <v>45</v>
      </c>
      <c r="C33" s="12">
        <v>0</v>
      </c>
      <c r="D33" s="12"/>
      <c r="E33" s="12">
        <f>D33-C33</f>
        <v>0</v>
      </c>
      <c r="F33" s="14"/>
    </row>
    <row r="34" spans="1:6" x14ac:dyDescent="0.25">
      <c r="A34" s="109" t="s">
        <v>46</v>
      </c>
      <c r="B34" s="109"/>
      <c r="C34" s="109"/>
      <c r="D34" s="109"/>
      <c r="E34" s="109"/>
      <c r="F34" s="109"/>
    </row>
    <row r="35" spans="1:6" ht="45" x14ac:dyDescent="0.25">
      <c r="A35" s="10" t="s">
        <v>47</v>
      </c>
      <c r="B35" s="11" t="s">
        <v>39</v>
      </c>
      <c r="C35" s="12">
        <f t="shared" ref="C35" si="6">C16</f>
        <v>14502.7</v>
      </c>
      <c r="D35" s="13">
        <f>D16</f>
        <v>14836.5</v>
      </c>
      <c r="E35" s="12">
        <f t="shared" si="5"/>
        <v>333.79999999999927</v>
      </c>
      <c r="F35" s="93">
        <f t="shared" si="4"/>
        <v>102.3016403842043</v>
      </c>
    </row>
    <row r="36" spans="1:6" ht="30" x14ac:dyDescent="0.25">
      <c r="A36" s="10" t="s">
        <v>48</v>
      </c>
      <c r="B36" s="11" t="s">
        <v>49</v>
      </c>
      <c r="C36" s="12">
        <f t="shared" ref="C36" si="7">C16</f>
        <v>14502.7</v>
      </c>
      <c r="D36" s="13">
        <f>D35</f>
        <v>14836.5</v>
      </c>
      <c r="E36" s="12">
        <f t="shared" si="5"/>
        <v>333.79999999999927</v>
      </c>
      <c r="F36" s="93">
        <f t="shared" si="4"/>
        <v>102.3016403842043</v>
      </c>
    </row>
    <row r="37" spans="1:6" x14ac:dyDescent="0.25">
      <c r="A37" s="10" t="s">
        <v>50</v>
      </c>
      <c r="B37" s="11" t="s">
        <v>51</v>
      </c>
      <c r="C37" s="12">
        <f>SUM(C38:C40)</f>
        <v>0</v>
      </c>
      <c r="D37" s="13">
        <v>0</v>
      </c>
      <c r="E37" s="12">
        <f t="shared" si="5"/>
        <v>0</v>
      </c>
      <c r="F37" s="93">
        <v>0</v>
      </c>
    </row>
    <row r="38" spans="1:6" x14ac:dyDescent="0.25">
      <c r="A38" s="10" t="s">
        <v>52</v>
      </c>
      <c r="B38" s="11" t="s">
        <v>53</v>
      </c>
      <c r="C38" s="12">
        <v>0</v>
      </c>
      <c r="D38" s="13">
        <v>0</v>
      </c>
      <c r="E38" s="12">
        <f t="shared" si="5"/>
        <v>0</v>
      </c>
      <c r="F38" s="93">
        <v>0</v>
      </c>
    </row>
    <row r="39" spans="1:6" x14ac:dyDescent="0.25">
      <c r="A39" s="10" t="s">
        <v>54</v>
      </c>
      <c r="B39" s="11" t="s">
        <v>55</v>
      </c>
      <c r="C39" s="12">
        <v>0</v>
      </c>
      <c r="D39" s="13">
        <v>0</v>
      </c>
      <c r="E39" s="12">
        <f t="shared" si="5"/>
        <v>0</v>
      </c>
      <c r="F39" s="93">
        <v>0</v>
      </c>
    </row>
    <row r="40" spans="1:6" x14ac:dyDescent="0.25">
      <c r="A40" s="10" t="s">
        <v>56</v>
      </c>
      <c r="B40" s="11" t="s">
        <v>57</v>
      </c>
      <c r="C40" s="12">
        <v>0</v>
      </c>
      <c r="D40" s="13">
        <v>0.4</v>
      </c>
      <c r="E40" s="12">
        <f t="shared" si="5"/>
        <v>0.4</v>
      </c>
      <c r="F40" s="93">
        <v>0</v>
      </c>
    </row>
    <row r="41" spans="1:6" ht="30" x14ac:dyDescent="0.25">
      <c r="A41" s="10" t="s">
        <v>58</v>
      </c>
      <c r="B41" s="11" t="s">
        <v>43</v>
      </c>
      <c r="C41" s="12">
        <f>C52</f>
        <v>5682.8</v>
      </c>
      <c r="D41" s="13">
        <f>D52</f>
        <v>6382.9</v>
      </c>
      <c r="E41" s="12">
        <f t="shared" si="5"/>
        <v>700.09999999999945</v>
      </c>
      <c r="F41" s="93">
        <f t="shared" si="4"/>
        <v>112.3196311677342</v>
      </c>
    </row>
    <row r="42" spans="1:6" x14ac:dyDescent="0.25">
      <c r="A42" s="10" t="s">
        <v>59</v>
      </c>
      <c r="B42" s="11" t="s">
        <v>60</v>
      </c>
      <c r="C42" s="12">
        <f t="shared" ref="C42" si="8">C41</f>
        <v>5682.8</v>
      </c>
      <c r="D42" s="13">
        <f>D41</f>
        <v>6382.9</v>
      </c>
      <c r="E42" s="12">
        <f t="shared" si="5"/>
        <v>700.09999999999945</v>
      </c>
      <c r="F42" s="93">
        <f t="shared" si="4"/>
        <v>112.3196311677342</v>
      </c>
    </row>
    <row r="45" spans="1:6" x14ac:dyDescent="0.25">
      <c r="A45" s="109" t="s">
        <v>61</v>
      </c>
      <c r="B45" s="109"/>
      <c r="C45" s="109"/>
      <c r="D45" s="109"/>
      <c r="E45" s="109"/>
      <c r="F45" s="109"/>
    </row>
    <row r="46" spans="1:6" ht="30" x14ac:dyDescent="0.25">
      <c r="A46" s="10" t="s">
        <v>62</v>
      </c>
      <c r="B46" s="11" t="s">
        <v>11</v>
      </c>
      <c r="C46" s="12">
        <f>SUM(C47:C49)</f>
        <v>40786.6</v>
      </c>
      <c r="D46" s="12">
        <f>SUM(D47:D49)</f>
        <v>35115</v>
      </c>
      <c r="E46" s="12">
        <f t="shared" ref="E46:E51" si="9">D46-C46</f>
        <v>-5671.5999999999985</v>
      </c>
      <c r="F46" s="93">
        <f t="shared" ref="F46:F53" si="10">D46/C46*100</f>
        <v>86.094452589821174</v>
      </c>
    </row>
    <row r="47" spans="1:6" ht="30" x14ac:dyDescent="0.25">
      <c r="A47" s="97" t="s">
        <v>63</v>
      </c>
      <c r="B47" s="11" t="s">
        <v>64</v>
      </c>
      <c r="C47" s="12">
        <v>16118.5</v>
      </c>
      <c r="D47" s="106">
        <v>12445.9</v>
      </c>
      <c r="E47" s="12">
        <f t="shared" si="9"/>
        <v>-3672.6000000000004</v>
      </c>
      <c r="F47" s="93">
        <f>D47/C47*100</f>
        <v>77.215001395911528</v>
      </c>
    </row>
    <row r="48" spans="1:6" x14ac:dyDescent="0.25">
      <c r="A48" s="99" t="s">
        <v>152</v>
      </c>
      <c r="B48" s="96" t="s">
        <v>65</v>
      </c>
      <c r="C48" s="12">
        <v>5833.3</v>
      </c>
      <c r="D48" s="106">
        <v>5760.5</v>
      </c>
      <c r="E48" s="12">
        <f>D48-C48</f>
        <v>-72.800000000000182</v>
      </c>
      <c r="F48" s="93">
        <f t="shared" si="10"/>
        <v>98.751992868530664</v>
      </c>
    </row>
    <row r="49" spans="1:6" x14ac:dyDescent="0.25">
      <c r="A49" s="98" t="s">
        <v>66</v>
      </c>
      <c r="B49" s="11" t="s">
        <v>67</v>
      </c>
      <c r="C49" s="12">
        <v>18834.8</v>
      </c>
      <c r="D49" s="106">
        <v>16908.599999999999</v>
      </c>
      <c r="E49" s="12">
        <f>D49-C49</f>
        <v>-1926.2000000000007</v>
      </c>
      <c r="F49" s="93">
        <f t="shared" si="10"/>
        <v>89.773185804999258</v>
      </c>
    </row>
    <row r="50" spans="1:6" x14ac:dyDescent="0.25">
      <c r="A50" s="10" t="s">
        <v>68</v>
      </c>
      <c r="B50" s="11" t="s">
        <v>13</v>
      </c>
      <c r="C50" s="12">
        <v>26022.6</v>
      </c>
      <c r="D50" s="13">
        <v>29365.4</v>
      </c>
      <c r="E50" s="12">
        <f>D50-C50</f>
        <v>3342.8000000000029</v>
      </c>
      <c r="F50" s="93">
        <f t="shared" si="10"/>
        <v>112.84575714955463</v>
      </c>
    </row>
    <row r="51" spans="1:6" x14ac:dyDescent="0.25">
      <c r="A51" s="10" t="s">
        <v>69</v>
      </c>
      <c r="B51" s="11" t="s">
        <v>15</v>
      </c>
      <c r="C51" s="12">
        <v>0</v>
      </c>
      <c r="D51" s="13">
        <v>0</v>
      </c>
      <c r="E51" s="12">
        <f t="shared" si="9"/>
        <v>0</v>
      </c>
      <c r="F51" s="93">
        <v>0</v>
      </c>
    </row>
    <row r="52" spans="1:6" x14ac:dyDescent="0.25">
      <c r="A52" s="10" t="s">
        <v>70</v>
      </c>
      <c r="B52" s="11" t="s">
        <v>17</v>
      </c>
      <c r="C52" s="12">
        <v>5682.8</v>
      </c>
      <c r="D52" s="13">
        <v>6382.9</v>
      </c>
      <c r="E52" s="12">
        <f>D52-C52</f>
        <v>700.09999999999945</v>
      </c>
      <c r="F52" s="93">
        <f t="shared" si="10"/>
        <v>112.3196311677342</v>
      </c>
    </row>
    <row r="53" spans="1:6" x14ac:dyDescent="0.25">
      <c r="A53" s="10" t="s">
        <v>71</v>
      </c>
      <c r="B53" s="11" t="s">
        <v>21</v>
      </c>
      <c r="C53" s="12">
        <v>1190.3</v>
      </c>
      <c r="D53" s="13">
        <v>1149.9000000000001</v>
      </c>
      <c r="E53" s="12">
        <f>D53-C53</f>
        <v>-40.399999999999864</v>
      </c>
      <c r="F53" s="93">
        <f t="shared" si="10"/>
        <v>96.60589767285559</v>
      </c>
    </row>
    <row r="54" spans="1:6" x14ac:dyDescent="0.25">
      <c r="A54" s="10" t="s">
        <v>16</v>
      </c>
      <c r="B54" s="11" t="s">
        <v>24</v>
      </c>
      <c r="C54" s="12">
        <v>220</v>
      </c>
      <c r="D54" s="13">
        <v>627.79999999999995</v>
      </c>
      <c r="E54" s="12">
        <f>D54-C54</f>
        <v>407.79999999999995</v>
      </c>
      <c r="F54" s="93">
        <f t="shared" ref="F54" si="11">D54/C54*100</f>
        <v>285.36363636363637</v>
      </c>
    </row>
    <row r="55" spans="1:6" x14ac:dyDescent="0.25">
      <c r="A55" s="22" t="s">
        <v>72</v>
      </c>
      <c r="B55" s="16" t="s">
        <v>26</v>
      </c>
      <c r="C55" s="18">
        <f>C46+C50+C52+C53+C51+C54</f>
        <v>73902.3</v>
      </c>
      <c r="D55" s="18">
        <f>D46+D50+D52+D53+D51+D54</f>
        <v>72641</v>
      </c>
      <c r="E55" s="19">
        <f>D55-C55</f>
        <v>-1261.3000000000029</v>
      </c>
      <c r="F55" s="18">
        <f>D55/C55*100</f>
        <v>98.293287218395093</v>
      </c>
    </row>
    <row r="56" spans="1:6" hidden="1" x14ac:dyDescent="0.25">
      <c r="E56" s="23">
        <f>E26-E25</f>
        <v>-1629.5000000000055</v>
      </c>
      <c r="F56" s="24">
        <f t="shared" ref="F56" si="12">F26-F25</f>
        <v>-36.037221063202068</v>
      </c>
    </row>
    <row r="58" spans="1:6" x14ac:dyDescent="0.25">
      <c r="A58" s="109" t="s">
        <v>73</v>
      </c>
      <c r="B58" s="109"/>
      <c r="C58" s="109"/>
      <c r="D58" s="109"/>
      <c r="E58" s="109"/>
      <c r="F58" s="109"/>
    </row>
    <row r="59" spans="1:6" x14ac:dyDescent="0.25">
      <c r="A59" s="10" t="s">
        <v>74</v>
      </c>
      <c r="B59" s="11" t="s">
        <v>64</v>
      </c>
      <c r="C59" s="12">
        <v>0</v>
      </c>
      <c r="D59" s="12">
        <v>124.4</v>
      </c>
      <c r="E59" s="12">
        <f t="shared" ref="E59:E60" si="13">D59-C59</f>
        <v>124.4</v>
      </c>
      <c r="F59" s="14" t="s">
        <v>75</v>
      </c>
    </row>
    <row r="60" spans="1:6" ht="30" x14ac:dyDescent="0.25">
      <c r="A60" s="10" t="s">
        <v>76</v>
      </c>
      <c r="B60" s="11" t="s">
        <v>13</v>
      </c>
      <c r="C60" s="12">
        <v>0</v>
      </c>
      <c r="D60" s="12">
        <f>D59</f>
        <v>124.4</v>
      </c>
      <c r="E60" s="12">
        <f t="shared" si="13"/>
        <v>124.4</v>
      </c>
      <c r="F60" s="14" t="s">
        <v>75</v>
      </c>
    </row>
    <row r="61" spans="1:6" ht="45" x14ac:dyDescent="0.25">
      <c r="A61" s="10" t="s">
        <v>77</v>
      </c>
      <c r="B61" s="11" t="s">
        <v>15</v>
      </c>
      <c r="C61" s="12" t="s">
        <v>75</v>
      </c>
      <c r="D61" s="12" t="s">
        <v>75</v>
      </c>
      <c r="E61" s="12" t="s">
        <v>75</v>
      </c>
      <c r="F61" s="14" t="s">
        <v>75</v>
      </c>
    </row>
    <row r="65" spans="1:6" x14ac:dyDescent="0.25">
      <c r="A65" s="25"/>
      <c r="B65" s="25"/>
      <c r="C65" s="25"/>
      <c r="D65" s="25"/>
      <c r="E65" s="25"/>
      <c r="F65" s="3"/>
    </row>
    <row r="66" spans="1:6" x14ac:dyDescent="0.25">
      <c r="A66" s="25"/>
      <c r="B66" s="25"/>
      <c r="C66" s="25"/>
      <c r="D66" s="25"/>
      <c r="E66" s="25"/>
      <c r="F66" s="3"/>
    </row>
    <row r="67" spans="1:6" x14ac:dyDescent="0.25">
      <c r="A67" s="25" t="s">
        <v>78</v>
      </c>
      <c r="B67" s="25"/>
      <c r="C67" s="25"/>
      <c r="D67" s="25"/>
      <c r="E67" s="25" t="s">
        <v>79</v>
      </c>
      <c r="F67" s="3"/>
    </row>
    <row r="68" spans="1:6" x14ac:dyDescent="0.25">
      <c r="A68" s="25"/>
      <c r="B68" s="25"/>
      <c r="C68" s="25"/>
      <c r="D68" s="25"/>
      <c r="E68" s="25"/>
      <c r="F68" s="3"/>
    </row>
    <row r="69" spans="1:6" x14ac:dyDescent="0.25">
      <c r="A69" s="25" t="s">
        <v>80</v>
      </c>
      <c r="B69" s="25"/>
      <c r="C69" s="25"/>
      <c r="D69" s="25"/>
      <c r="E69" s="25" t="s">
        <v>81</v>
      </c>
      <c r="F69" s="3"/>
    </row>
    <row r="70" spans="1:6" x14ac:dyDescent="0.25">
      <c r="A70" s="25"/>
      <c r="B70" s="25"/>
      <c r="C70" s="25"/>
      <c r="D70" s="25"/>
      <c r="E70" s="25"/>
      <c r="F70" s="3"/>
    </row>
  </sheetData>
  <mergeCells count="12">
    <mergeCell ref="A27:F27"/>
    <mergeCell ref="A34:F34"/>
    <mergeCell ref="A45:F45"/>
    <mergeCell ref="A58:F58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L46"/>
  <sheetViews>
    <sheetView tabSelected="1" zoomScaleNormal="100" workbookViewId="0">
      <pane ySplit="7" topLeftCell="A8" activePane="bottomLeft" state="frozen"/>
      <selection pane="bottomLeft" activeCell="AP26" sqref="AP26"/>
    </sheetView>
  </sheetViews>
  <sheetFormatPr defaultRowHeight="15" x14ac:dyDescent="0.25"/>
  <cols>
    <col min="1" max="1" width="5.7109375" customWidth="1"/>
    <col min="2" max="2" width="55.7109375" customWidth="1"/>
    <col min="3" max="3" width="10.7109375" hidden="1" customWidth="1"/>
    <col min="4" max="4" width="18.140625" hidden="1" customWidth="1"/>
    <col min="5" max="5" width="0.140625" customWidth="1"/>
    <col min="6" max="6" width="0.28515625" hidden="1" customWidth="1"/>
    <col min="7" max="7" width="11.5703125" hidden="1" customWidth="1"/>
    <col min="8" max="8" width="0.28515625" hidden="1" customWidth="1"/>
    <col min="9" max="9" width="10" hidden="1" customWidth="1"/>
    <col min="10" max="10" width="0.28515625" hidden="1" customWidth="1"/>
    <col min="11" max="18" width="6.7109375" hidden="1" customWidth="1"/>
    <col min="19" max="21" width="7.85546875" hidden="1" customWidth="1"/>
    <col min="22" max="22" width="12.42578125" hidden="1" customWidth="1"/>
    <col min="23" max="23" width="0.28515625" hidden="1" customWidth="1"/>
    <col min="24" max="25" width="9.85546875" hidden="1" customWidth="1"/>
    <col min="26" max="26" width="15.5703125" customWidth="1"/>
    <col min="27" max="27" width="0.140625" hidden="1" customWidth="1"/>
    <col min="28" max="28" width="9.85546875" hidden="1" customWidth="1"/>
    <col min="29" max="29" width="0.85546875" hidden="1" customWidth="1"/>
    <col min="30" max="30" width="15" customWidth="1"/>
    <col min="31" max="31" width="0.140625" hidden="1" customWidth="1"/>
    <col min="32" max="33" width="8" hidden="1" customWidth="1"/>
    <col min="34" max="34" width="13.42578125" customWidth="1"/>
    <col min="35" max="37" width="9.85546875" hidden="1" customWidth="1"/>
    <col min="38" max="38" width="12.5703125" customWidth="1"/>
  </cols>
  <sheetData>
    <row r="1" spans="1:38" x14ac:dyDescent="0.25">
      <c r="Z1" t="s">
        <v>83</v>
      </c>
    </row>
    <row r="3" spans="1:38" ht="15.75" x14ac:dyDescent="0.25">
      <c r="B3" s="119" t="s">
        <v>84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</row>
    <row r="4" spans="1:38" ht="15.75" thickBo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 t="s">
        <v>85</v>
      </c>
    </row>
    <row r="5" spans="1:38" x14ac:dyDescent="0.25">
      <c r="E5" s="27"/>
      <c r="F5" s="28"/>
      <c r="G5" s="28"/>
      <c r="H5" s="29"/>
      <c r="J5" s="120" t="s">
        <v>86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30" t="s">
        <v>87</v>
      </c>
      <c r="X5" s="30"/>
      <c r="Y5" s="30"/>
      <c r="Z5" s="122" t="s">
        <v>92</v>
      </c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4"/>
    </row>
    <row r="6" spans="1:38" ht="54.75" customHeight="1" x14ac:dyDescent="0.25">
      <c r="A6" s="31"/>
      <c r="B6" s="32" t="s">
        <v>88</v>
      </c>
      <c r="C6" s="33" t="s">
        <v>89</v>
      </c>
      <c r="D6" s="31" t="s">
        <v>90</v>
      </c>
      <c r="E6" s="31" t="s">
        <v>91</v>
      </c>
      <c r="F6" s="31" t="s">
        <v>22</v>
      </c>
      <c r="G6" s="31" t="s">
        <v>90</v>
      </c>
      <c r="H6" s="33" t="s">
        <v>93</v>
      </c>
      <c r="I6" s="33" t="s">
        <v>94</v>
      </c>
      <c r="J6" s="31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31">
        <v>8</v>
      </c>
      <c r="R6" s="31">
        <v>9</v>
      </c>
      <c r="S6" s="31">
        <v>10</v>
      </c>
      <c r="T6" s="31">
        <v>11</v>
      </c>
      <c r="U6" s="31">
        <v>12</v>
      </c>
      <c r="V6" s="31" t="s">
        <v>95</v>
      </c>
      <c r="W6" s="31">
        <v>1</v>
      </c>
      <c r="X6" s="31">
        <v>2</v>
      </c>
      <c r="Y6" s="31">
        <v>3</v>
      </c>
      <c r="Z6" s="125" t="s">
        <v>151</v>
      </c>
      <c r="AA6" s="126"/>
      <c r="AB6" s="126"/>
      <c r="AC6" s="126"/>
      <c r="AD6" s="127"/>
      <c r="AE6" s="31">
        <v>7</v>
      </c>
      <c r="AF6" s="31">
        <v>8</v>
      </c>
      <c r="AG6" s="31">
        <v>9</v>
      </c>
      <c r="AH6" s="34" t="s">
        <v>96</v>
      </c>
      <c r="AI6" s="31">
        <v>10</v>
      </c>
      <c r="AJ6" s="31">
        <v>11</v>
      </c>
      <c r="AK6" s="31">
        <v>12</v>
      </c>
      <c r="AL6" s="35" t="s">
        <v>97</v>
      </c>
    </row>
    <row r="7" spans="1:38" ht="26.25" customHeight="1" thickBot="1" x14ac:dyDescent="0.3">
      <c r="A7" s="36"/>
      <c r="B7" s="37"/>
      <c r="C7" s="38"/>
      <c r="D7" s="39"/>
      <c r="E7" s="39"/>
      <c r="F7" s="39"/>
      <c r="G7" s="39"/>
      <c r="H7" s="3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8" t="s">
        <v>98</v>
      </c>
      <c r="AA7" s="39"/>
      <c r="AB7" s="39"/>
      <c r="AC7" s="39"/>
      <c r="AD7" s="38" t="s">
        <v>99</v>
      </c>
      <c r="AE7" s="40"/>
      <c r="AF7" s="40"/>
      <c r="AG7" s="40"/>
      <c r="AH7" s="41" t="s">
        <v>100</v>
      </c>
      <c r="AI7" s="40"/>
      <c r="AJ7" s="40"/>
      <c r="AK7" s="40"/>
      <c r="AL7" s="42" t="s">
        <v>101</v>
      </c>
    </row>
    <row r="8" spans="1:38" ht="39.75" customHeight="1" thickBot="1" x14ac:dyDescent="0.3">
      <c r="A8" s="43">
        <v>1</v>
      </c>
      <c r="B8" s="44" t="s">
        <v>102</v>
      </c>
      <c r="C8" s="45"/>
      <c r="D8" s="45"/>
      <c r="E8" s="46">
        <f>V8</f>
        <v>0</v>
      </c>
      <c r="F8" s="79" t="e">
        <f>#REF!</f>
        <v>#REF!</v>
      </c>
      <c r="G8" s="79" t="e">
        <f>D8+E8-#REF!-F8</f>
        <v>#REF!</v>
      </c>
      <c r="H8" s="80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>
        <f>SUM(J8:U8)</f>
        <v>0</v>
      </c>
      <c r="W8" s="84"/>
      <c r="X8" s="84"/>
      <c r="Y8" s="84"/>
      <c r="Z8" s="86">
        <f>SUM(Z9:Z12)</f>
        <v>27353017</v>
      </c>
      <c r="AA8" s="86">
        <f t="shared" ref="AA8:AK8" si="0">SUM(AA9:AA12)</f>
        <v>2308500</v>
      </c>
      <c r="AB8" s="86">
        <f t="shared" si="0"/>
        <v>2273500</v>
      </c>
      <c r="AC8" s="86">
        <f t="shared" si="0"/>
        <v>2258500</v>
      </c>
      <c r="AD8" s="86">
        <f>SUM(AD9:AD12)</f>
        <v>25656662.890000004</v>
      </c>
      <c r="AE8" s="86">
        <f t="shared" si="0"/>
        <v>2258500</v>
      </c>
      <c r="AF8" s="86">
        <f t="shared" si="0"/>
        <v>2263500</v>
      </c>
      <c r="AG8" s="86">
        <f t="shared" si="0"/>
        <v>2197905</v>
      </c>
      <c r="AH8" s="86">
        <f>SUM(AH9:AH12)</f>
        <v>1696354.1099999985</v>
      </c>
      <c r="AI8" s="47">
        <f t="shared" si="0"/>
        <v>0</v>
      </c>
      <c r="AJ8" s="47">
        <f t="shared" si="0"/>
        <v>0</v>
      </c>
      <c r="AK8" s="47">
        <f t="shared" si="0"/>
        <v>0</v>
      </c>
      <c r="AL8" s="48">
        <f>AD8/Z8*100</f>
        <v>93.79829248817417</v>
      </c>
    </row>
    <row r="9" spans="1:38" ht="18" customHeight="1" thickBot="1" x14ac:dyDescent="0.3">
      <c r="A9" s="49" t="s">
        <v>103</v>
      </c>
      <c r="B9" s="50" t="s">
        <v>104</v>
      </c>
      <c r="C9" s="51"/>
      <c r="D9" s="45"/>
      <c r="E9" s="52">
        <f t="shared" ref="E9:E39" si="1">V9</f>
        <v>18000000</v>
      </c>
      <c r="F9" s="87">
        <v>18000000</v>
      </c>
      <c r="G9" s="87">
        <v>18000000</v>
      </c>
      <c r="H9" s="87">
        <v>18000000</v>
      </c>
      <c r="I9" s="87">
        <v>18000000</v>
      </c>
      <c r="J9" s="87">
        <v>18000000</v>
      </c>
      <c r="K9" s="87">
        <v>18000000</v>
      </c>
      <c r="L9" s="87">
        <v>18000000</v>
      </c>
      <c r="M9" s="87">
        <v>18000000</v>
      </c>
      <c r="N9" s="87">
        <v>18000000</v>
      </c>
      <c r="O9" s="87">
        <v>18000000</v>
      </c>
      <c r="P9" s="87">
        <v>18000000</v>
      </c>
      <c r="Q9" s="87">
        <v>18000000</v>
      </c>
      <c r="R9" s="87">
        <v>18000000</v>
      </c>
      <c r="S9" s="87">
        <v>18000000</v>
      </c>
      <c r="T9" s="87">
        <v>18000000</v>
      </c>
      <c r="U9" s="87">
        <v>18000000</v>
      </c>
      <c r="V9" s="87">
        <v>18000000</v>
      </c>
      <c r="W9" s="87">
        <v>18000000</v>
      </c>
      <c r="X9" s="87">
        <v>18000000</v>
      </c>
      <c r="Y9" s="87">
        <v>18000000</v>
      </c>
      <c r="Z9" s="87">
        <v>18000000</v>
      </c>
      <c r="AA9" s="88">
        <v>1500000</v>
      </c>
      <c r="AB9" s="88">
        <v>1500000</v>
      </c>
      <c r="AC9" s="88">
        <v>1500000</v>
      </c>
      <c r="AD9" s="91">
        <v>17593566.350000001</v>
      </c>
      <c r="AE9" s="91">
        <v>1500000</v>
      </c>
      <c r="AF9" s="91">
        <v>1500000</v>
      </c>
      <c r="AG9" s="91">
        <v>1500000</v>
      </c>
      <c r="AH9" s="91">
        <f>Z9-AD9</f>
        <v>406433.64999999851</v>
      </c>
      <c r="AI9" s="54"/>
      <c r="AJ9" s="54"/>
      <c r="AK9" s="54"/>
      <c r="AL9" s="55">
        <f>AD9/Z9*100</f>
        <v>97.742035277777788</v>
      </c>
    </row>
    <row r="10" spans="1:38" ht="18" customHeight="1" thickBot="1" x14ac:dyDescent="0.3">
      <c r="A10" s="56" t="s">
        <v>105</v>
      </c>
      <c r="B10" s="50" t="s">
        <v>106</v>
      </c>
      <c r="C10" s="51"/>
      <c r="D10" s="45"/>
      <c r="E10" s="52">
        <f t="shared" si="1"/>
        <v>3919405</v>
      </c>
      <c r="F10" s="87">
        <f t="shared" ref="F10:Z10" si="2">3799405+120000</f>
        <v>3919405</v>
      </c>
      <c r="G10" s="87">
        <f t="shared" si="2"/>
        <v>3919405</v>
      </c>
      <c r="H10" s="87">
        <f t="shared" si="2"/>
        <v>3919405</v>
      </c>
      <c r="I10" s="87">
        <f t="shared" si="2"/>
        <v>3919405</v>
      </c>
      <c r="J10" s="87">
        <f t="shared" si="2"/>
        <v>3919405</v>
      </c>
      <c r="K10" s="87">
        <f t="shared" si="2"/>
        <v>3919405</v>
      </c>
      <c r="L10" s="87">
        <f t="shared" si="2"/>
        <v>3919405</v>
      </c>
      <c r="M10" s="87">
        <f t="shared" si="2"/>
        <v>3919405</v>
      </c>
      <c r="N10" s="87">
        <f t="shared" si="2"/>
        <v>3919405</v>
      </c>
      <c r="O10" s="87">
        <f t="shared" si="2"/>
        <v>3919405</v>
      </c>
      <c r="P10" s="87">
        <f t="shared" si="2"/>
        <v>3919405</v>
      </c>
      <c r="Q10" s="87">
        <f t="shared" si="2"/>
        <v>3919405</v>
      </c>
      <c r="R10" s="87">
        <f t="shared" si="2"/>
        <v>3919405</v>
      </c>
      <c r="S10" s="87">
        <f t="shared" si="2"/>
        <v>3919405</v>
      </c>
      <c r="T10" s="87">
        <f t="shared" si="2"/>
        <v>3919405</v>
      </c>
      <c r="U10" s="87">
        <f t="shared" si="2"/>
        <v>3919405</v>
      </c>
      <c r="V10" s="87">
        <f t="shared" si="2"/>
        <v>3919405</v>
      </c>
      <c r="W10" s="87">
        <f t="shared" si="2"/>
        <v>3919405</v>
      </c>
      <c r="X10" s="87">
        <f t="shared" si="2"/>
        <v>3919405</v>
      </c>
      <c r="Y10" s="87">
        <f t="shared" si="2"/>
        <v>3919405</v>
      </c>
      <c r="Z10" s="87">
        <f t="shared" si="2"/>
        <v>3919405</v>
      </c>
      <c r="AA10" s="88">
        <v>340000</v>
      </c>
      <c r="AB10" s="88">
        <v>305000</v>
      </c>
      <c r="AC10" s="88">
        <v>290000</v>
      </c>
      <c r="AD10" s="91">
        <v>4675112.49</v>
      </c>
      <c r="AE10" s="91">
        <v>290000</v>
      </c>
      <c r="AF10" s="91">
        <v>295000</v>
      </c>
      <c r="AG10" s="91">
        <v>279405</v>
      </c>
      <c r="AH10" s="91">
        <f>Z10-AD10</f>
        <v>-755707.49000000022</v>
      </c>
      <c r="AI10" s="54"/>
      <c r="AJ10" s="54"/>
      <c r="AK10" s="54"/>
      <c r="AL10" s="55">
        <f t="shared" ref="AL10:AL38" si="3">AD10/Z10*100</f>
        <v>119.2811789034305</v>
      </c>
    </row>
    <row r="11" spans="1:38" ht="18.75" customHeight="1" thickBot="1" x14ac:dyDescent="0.3">
      <c r="A11" s="56" t="s">
        <v>107</v>
      </c>
      <c r="B11" s="50" t="s">
        <v>108</v>
      </c>
      <c r="C11" s="51"/>
      <c r="D11" s="45"/>
      <c r="E11" s="52">
        <f t="shared" si="1"/>
        <v>2253912</v>
      </c>
      <c r="F11" s="87">
        <v>2253912</v>
      </c>
      <c r="G11" s="87">
        <v>2253912</v>
      </c>
      <c r="H11" s="87">
        <v>2253912</v>
      </c>
      <c r="I11" s="87">
        <v>2253912</v>
      </c>
      <c r="J11" s="87">
        <v>2253912</v>
      </c>
      <c r="K11" s="87">
        <v>2253912</v>
      </c>
      <c r="L11" s="87">
        <v>2253912</v>
      </c>
      <c r="M11" s="87">
        <v>2253912</v>
      </c>
      <c r="N11" s="87">
        <v>2253912</v>
      </c>
      <c r="O11" s="87">
        <v>2253912</v>
      </c>
      <c r="P11" s="87">
        <v>2253912</v>
      </c>
      <c r="Q11" s="87">
        <v>2253912</v>
      </c>
      <c r="R11" s="87">
        <v>2253912</v>
      </c>
      <c r="S11" s="87">
        <v>2253912</v>
      </c>
      <c r="T11" s="87">
        <v>2253912</v>
      </c>
      <c r="U11" s="87">
        <v>2253912</v>
      </c>
      <c r="V11" s="87">
        <v>2253912</v>
      </c>
      <c r="W11" s="87">
        <v>2253912</v>
      </c>
      <c r="X11" s="87">
        <v>2253912</v>
      </c>
      <c r="Y11" s="87">
        <v>2253912</v>
      </c>
      <c r="Z11" s="87">
        <v>2253912</v>
      </c>
      <c r="AA11" s="88"/>
      <c r="AB11" s="88"/>
      <c r="AC11" s="88"/>
      <c r="AD11" s="91">
        <v>3185526.73</v>
      </c>
      <c r="AE11" s="91"/>
      <c r="AF11" s="91"/>
      <c r="AG11" s="91"/>
      <c r="AH11" s="91">
        <f>Z11-AD11</f>
        <v>-931614.73</v>
      </c>
      <c r="AI11" s="54"/>
      <c r="AJ11" s="54"/>
      <c r="AK11" s="54"/>
      <c r="AL11" s="55">
        <f t="shared" si="3"/>
        <v>141.33323439424433</v>
      </c>
    </row>
    <row r="12" spans="1:38" ht="19.5" customHeight="1" thickBot="1" x14ac:dyDescent="0.3">
      <c r="A12" s="56" t="s">
        <v>109</v>
      </c>
      <c r="B12" s="50" t="s">
        <v>110</v>
      </c>
      <c r="C12" s="51"/>
      <c r="D12" s="45"/>
      <c r="E12" s="52">
        <f t="shared" si="1"/>
        <v>3179700</v>
      </c>
      <c r="F12" s="87">
        <v>3179700</v>
      </c>
      <c r="G12" s="87">
        <v>3179700</v>
      </c>
      <c r="H12" s="87">
        <v>3179700</v>
      </c>
      <c r="I12" s="87">
        <v>3179700</v>
      </c>
      <c r="J12" s="87">
        <v>3179700</v>
      </c>
      <c r="K12" s="87">
        <v>3179700</v>
      </c>
      <c r="L12" s="87">
        <v>3179700</v>
      </c>
      <c r="M12" s="87">
        <v>3179700</v>
      </c>
      <c r="N12" s="87">
        <v>3179700</v>
      </c>
      <c r="O12" s="87">
        <v>3179700</v>
      </c>
      <c r="P12" s="87">
        <v>3179700</v>
      </c>
      <c r="Q12" s="87">
        <v>3179700</v>
      </c>
      <c r="R12" s="87">
        <v>3179700</v>
      </c>
      <c r="S12" s="87">
        <v>3179700</v>
      </c>
      <c r="T12" s="87">
        <v>3179700</v>
      </c>
      <c r="U12" s="87">
        <v>3179700</v>
      </c>
      <c r="V12" s="87">
        <v>3179700</v>
      </c>
      <c r="W12" s="87">
        <v>3179700</v>
      </c>
      <c r="X12" s="87">
        <v>3179700</v>
      </c>
      <c r="Y12" s="87">
        <v>3179700</v>
      </c>
      <c r="Z12" s="87">
        <v>3179700</v>
      </c>
      <c r="AA12" s="88">
        <v>468500</v>
      </c>
      <c r="AB12" s="88">
        <v>468500</v>
      </c>
      <c r="AC12" s="88">
        <v>468500</v>
      </c>
      <c r="AD12" s="91">
        <v>202457.32</v>
      </c>
      <c r="AE12" s="91">
        <v>468500</v>
      </c>
      <c r="AF12" s="91">
        <v>468500</v>
      </c>
      <c r="AG12" s="91">
        <v>418500</v>
      </c>
      <c r="AH12" s="91">
        <f>Z12-AD12</f>
        <v>2977242.68</v>
      </c>
      <c r="AI12" s="54"/>
      <c r="AJ12" s="54"/>
      <c r="AK12" s="54"/>
      <c r="AL12" s="55">
        <f t="shared" si="3"/>
        <v>6.3671830675849934</v>
      </c>
    </row>
    <row r="13" spans="1:38" ht="25.5" customHeight="1" thickBot="1" x14ac:dyDescent="0.3">
      <c r="A13" s="57">
        <v>2</v>
      </c>
      <c r="B13" s="58" t="s">
        <v>111</v>
      </c>
      <c r="C13" s="51"/>
      <c r="D13" s="51"/>
      <c r="E13" s="52">
        <f t="shared" si="1"/>
        <v>1557000</v>
      </c>
      <c r="F13" s="87">
        <f t="shared" ref="F13:Z13" si="4">1500000+57000</f>
        <v>1557000</v>
      </c>
      <c r="G13" s="87">
        <f t="shared" si="4"/>
        <v>1557000</v>
      </c>
      <c r="H13" s="87">
        <f t="shared" si="4"/>
        <v>1557000</v>
      </c>
      <c r="I13" s="87">
        <f t="shared" si="4"/>
        <v>1557000</v>
      </c>
      <c r="J13" s="87">
        <f t="shared" si="4"/>
        <v>1557000</v>
      </c>
      <c r="K13" s="87">
        <f t="shared" si="4"/>
        <v>1557000</v>
      </c>
      <c r="L13" s="87">
        <f t="shared" si="4"/>
        <v>1557000</v>
      </c>
      <c r="M13" s="87">
        <f t="shared" si="4"/>
        <v>1557000</v>
      </c>
      <c r="N13" s="87">
        <f t="shared" si="4"/>
        <v>1557000</v>
      </c>
      <c r="O13" s="87">
        <f t="shared" si="4"/>
        <v>1557000</v>
      </c>
      <c r="P13" s="87">
        <f t="shared" si="4"/>
        <v>1557000</v>
      </c>
      <c r="Q13" s="87">
        <f t="shared" si="4"/>
        <v>1557000</v>
      </c>
      <c r="R13" s="87">
        <f t="shared" si="4"/>
        <v>1557000</v>
      </c>
      <c r="S13" s="87">
        <f t="shared" si="4"/>
        <v>1557000</v>
      </c>
      <c r="T13" s="87">
        <f t="shared" si="4"/>
        <v>1557000</v>
      </c>
      <c r="U13" s="87">
        <f t="shared" si="4"/>
        <v>1557000</v>
      </c>
      <c r="V13" s="87">
        <f t="shared" si="4"/>
        <v>1557000</v>
      </c>
      <c r="W13" s="87">
        <f t="shared" si="4"/>
        <v>1557000</v>
      </c>
      <c r="X13" s="87">
        <f t="shared" si="4"/>
        <v>1557000</v>
      </c>
      <c r="Y13" s="87">
        <f t="shared" si="4"/>
        <v>1557000</v>
      </c>
      <c r="Z13" s="87">
        <f t="shared" si="4"/>
        <v>1557000</v>
      </c>
      <c r="AA13" s="91">
        <v>120000</v>
      </c>
      <c r="AB13" s="91">
        <v>120000</v>
      </c>
      <c r="AC13" s="91">
        <v>120000</v>
      </c>
      <c r="AD13" s="91">
        <v>677338.96</v>
      </c>
      <c r="AE13" s="91">
        <v>130000</v>
      </c>
      <c r="AF13" s="91">
        <v>120000</v>
      </c>
      <c r="AG13" s="91">
        <v>155000</v>
      </c>
      <c r="AH13" s="91">
        <f t="shared" ref="AH13:AH30" si="5">Z13-AD13</f>
        <v>879661.04</v>
      </c>
      <c r="AI13" s="54"/>
      <c r="AJ13" s="54"/>
      <c r="AK13" s="54"/>
      <c r="AL13" s="55">
        <f t="shared" si="3"/>
        <v>43.502823378291581</v>
      </c>
    </row>
    <row r="14" spans="1:38" ht="25.5" customHeight="1" thickBot="1" x14ac:dyDescent="0.3">
      <c r="A14" s="57">
        <v>3</v>
      </c>
      <c r="B14" s="58" t="s">
        <v>112</v>
      </c>
      <c r="C14" s="51"/>
      <c r="D14" s="51"/>
      <c r="E14" s="52">
        <f t="shared" si="1"/>
        <v>13500000</v>
      </c>
      <c r="F14" s="87">
        <v>13500000</v>
      </c>
      <c r="G14" s="87">
        <v>13500000</v>
      </c>
      <c r="H14" s="87">
        <v>13500000</v>
      </c>
      <c r="I14" s="87">
        <v>13500000</v>
      </c>
      <c r="J14" s="87">
        <v>13500000</v>
      </c>
      <c r="K14" s="87">
        <v>13500000</v>
      </c>
      <c r="L14" s="87">
        <v>13500000</v>
      </c>
      <c r="M14" s="87">
        <v>13500000</v>
      </c>
      <c r="N14" s="87">
        <v>13500000</v>
      </c>
      <c r="O14" s="87">
        <v>13500000</v>
      </c>
      <c r="P14" s="87">
        <v>13500000</v>
      </c>
      <c r="Q14" s="87">
        <v>13500000</v>
      </c>
      <c r="R14" s="87">
        <v>13500000</v>
      </c>
      <c r="S14" s="87">
        <v>13500000</v>
      </c>
      <c r="T14" s="87">
        <v>13500000</v>
      </c>
      <c r="U14" s="87">
        <v>13500000</v>
      </c>
      <c r="V14" s="87">
        <v>13500000</v>
      </c>
      <c r="W14" s="87">
        <v>13500000</v>
      </c>
      <c r="X14" s="87">
        <v>13500000</v>
      </c>
      <c r="Y14" s="87">
        <v>13500000</v>
      </c>
      <c r="Z14" s="87">
        <v>13500000</v>
      </c>
      <c r="AA14" s="88">
        <v>1190508</v>
      </c>
      <c r="AB14" s="88">
        <v>1130000</v>
      </c>
      <c r="AC14" s="88">
        <v>1065508</v>
      </c>
      <c r="AD14" s="91">
        <v>19855522.780000001</v>
      </c>
      <c r="AE14" s="91">
        <v>1068508</v>
      </c>
      <c r="AF14" s="91">
        <v>1066508</v>
      </c>
      <c r="AG14" s="91">
        <v>1129103</v>
      </c>
      <c r="AH14" s="91">
        <f t="shared" si="5"/>
        <v>-6355522.7800000012</v>
      </c>
      <c r="AI14" s="54"/>
      <c r="AJ14" s="54"/>
      <c r="AK14" s="54"/>
      <c r="AL14" s="55">
        <f t="shared" si="3"/>
        <v>147.07794651851853</v>
      </c>
    </row>
    <row r="15" spans="1:38" ht="24" customHeight="1" thickBot="1" x14ac:dyDescent="0.3">
      <c r="A15" s="57">
        <v>4</v>
      </c>
      <c r="B15" s="58" t="s">
        <v>113</v>
      </c>
      <c r="C15" s="51"/>
      <c r="D15" s="51"/>
      <c r="E15" s="52">
        <f t="shared" si="1"/>
        <v>4500000</v>
      </c>
      <c r="F15" s="87">
        <v>4500000</v>
      </c>
      <c r="G15" s="87">
        <v>4500000</v>
      </c>
      <c r="H15" s="87">
        <v>4500000</v>
      </c>
      <c r="I15" s="87">
        <v>4500000</v>
      </c>
      <c r="J15" s="87">
        <v>4500000</v>
      </c>
      <c r="K15" s="87">
        <v>4500000</v>
      </c>
      <c r="L15" s="87">
        <v>4500000</v>
      </c>
      <c r="M15" s="87">
        <v>4500000</v>
      </c>
      <c r="N15" s="87">
        <v>4500000</v>
      </c>
      <c r="O15" s="87">
        <v>4500000</v>
      </c>
      <c r="P15" s="87">
        <v>4500000</v>
      </c>
      <c r="Q15" s="87">
        <v>4500000</v>
      </c>
      <c r="R15" s="87">
        <v>4500000</v>
      </c>
      <c r="S15" s="87">
        <v>4500000</v>
      </c>
      <c r="T15" s="87">
        <v>4500000</v>
      </c>
      <c r="U15" s="87">
        <v>4500000</v>
      </c>
      <c r="V15" s="87">
        <v>4500000</v>
      </c>
      <c r="W15" s="87">
        <v>4500000</v>
      </c>
      <c r="X15" s="87">
        <v>4500000</v>
      </c>
      <c r="Y15" s="87">
        <v>4500000</v>
      </c>
      <c r="Z15" s="87">
        <v>4500000</v>
      </c>
      <c r="AA15" s="88">
        <v>370000</v>
      </c>
      <c r="AB15" s="88">
        <v>430000</v>
      </c>
      <c r="AC15" s="88">
        <v>540000</v>
      </c>
      <c r="AD15" s="91">
        <v>3457341.92</v>
      </c>
      <c r="AE15" s="91">
        <v>550000</v>
      </c>
      <c r="AF15" s="91">
        <v>480000</v>
      </c>
      <c r="AG15" s="91">
        <v>420000</v>
      </c>
      <c r="AH15" s="91">
        <f t="shared" si="5"/>
        <v>1042658.0800000001</v>
      </c>
      <c r="AI15" s="54"/>
      <c r="AJ15" s="54"/>
      <c r="AK15" s="54"/>
      <c r="AL15" s="55">
        <f t="shared" si="3"/>
        <v>76.829820444444437</v>
      </c>
    </row>
    <row r="16" spans="1:38" ht="32.25" thickBot="1" x14ac:dyDescent="0.3">
      <c r="A16" s="57">
        <v>5</v>
      </c>
      <c r="B16" s="58" t="s">
        <v>114</v>
      </c>
      <c r="C16" s="51"/>
      <c r="D16" s="51"/>
      <c r="E16" s="52">
        <f t="shared" si="1"/>
        <v>8000000</v>
      </c>
      <c r="F16" s="87">
        <v>8000000</v>
      </c>
      <c r="G16" s="87">
        <v>8000000</v>
      </c>
      <c r="H16" s="87">
        <v>8000000</v>
      </c>
      <c r="I16" s="87">
        <v>8000000</v>
      </c>
      <c r="J16" s="87">
        <v>8000000</v>
      </c>
      <c r="K16" s="87">
        <v>8000000</v>
      </c>
      <c r="L16" s="87">
        <v>8000000</v>
      </c>
      <c r="M16" s="87">
        <v>8000000</v>
      </c>
      <c r="N16" s="87">
        <v>8000000</v>
      </c>
      <c r="O16" s="87">
        <v>8000000</v>
      </c>
      <c r="P16" s="87">
        <v>8000000</v>
      </c>
      <c r="Q16" s="87">
        <v>8000000</v>
      </c>
      <c r="R16" s="87">
        <v>8000000</v>
      </c>
      <c r="S16" s="87">
        <v>8000000</v>
      </c>
      <c r="T16" s="87">
        <v>8000000</v>
      </c>
      <c r="U16" s="87">
        <v>8000000</v>
      </c>
      <c r="V16" s="87">
        <v>8000000</v>
      </c>
      <c r="W16" s="87">
        <v>8000000</v>
      </c>
      <c r="X16" s="87">
        <v>8000000</v>
      </c>
      <c r="Y16" s="87">
        <v>8000000</v>
      </c>
      <c r="Z16" s="87">
        <v>8000000</v>
      </c>
      <c r="AA16" s="88">
        <v>650000</v>
      </c>
      <c r="AB16" s="88">
        <v>660000</v>
      </c>
      <c r="AC16" s="88">
        <v>665000</v>
      </c>
      <c r="AD16" s="91">
        <v>4855639.76</v>
      </c>
      <c r="AE16" s="91">
        <v>670000</v>
      </c>
      <c r="AF16" s="91">
        <v>670000</v>
      </c>
      <c r="AG16" s="91">
        <v>665000</v>
      </c>
      <c r="AH16" s="91">
        <f t="shared" si="5"/>
        <v>3144360.24</v>
      </c>
      <c r="AI16" s="100"/>
      <c r="AJ16" s="100"/>
      <c r="AK16" s="100"/>
      <c r="AL16" s="55">
        <f t="shared" si="3"/>
        <v>60.695496999999996</v>
      </c>
    </row>
    <row r="17" spans="1:38" ht="22.5" customHeight="1" thickBot="1" x14ac:dyDescent="0.3">
      <c r="A17" s="57">
        <v>6</v>
      </c>
      <c r="B17" s="58" t="s">
        <v>115</v>
      </c>
      <c r="C17" s="51"/>
      <c r="D17" s="51"/>
      <c r="E17" s="52">
        <f t="shared" si="1"/>
        <v>7683558</v>
      </c>
      <c r="F17" s="87">
        <v>7683558</v>
      </c>
      <c r="G17" s="87">
        <v>7683558</v>
      </c>
      <c r="H17" s="87">
        <v>7683558</v>
      </c>
      <c r="I17" s="87">
        <v>7683558</v>
      </c>
      <c r="J17" s="87">
        <v>7683558</v>
      </c>
      <c r="K17" s="87">
        <v>7683558</v>
      </c>
      <c r="L17" s="87">
        <v>7683558</v>
      </c>
      <c r="M17" s="87">
        <v>7683558</v>
      </c>
      <c r="N17" s="87">
        <v>7683558</v>
      </c>
      <c r="O17" s="87">
        <v>7683558</v>
      </c>
      <c r="P17" s="87">
        <v>7683558</v>
      </c>
      <c r="Q17" s="87">
        <v>7683558</v>
      </c>
      <c r="R17" s="87">
        <v>7683558</v>
      </c>
      <c r="S17" s="87">
        <v>7683558</v>
      </c>
      <c r="T17" s="87">
        <v>7683558</v>
      </c>
      <c r="U17" s="87">
        <v>7683558</v>
      </c>
      <c r="V17" s="87">
        <v>7683558</v>
      </c>
      <c r="W17" s="87">
        <v>7683558</v>
      </c>
      <c r="X17" s="87">
        <v>7683558</v>
      </c>
      <c r="Y17" s="87">
        <v>7683558</v>
      </c>
      <c r="Z17" s="87">
        <v>7683558</v>
      </c>
      <c r="AA17" s="88">
        <v>680000</v>
      </c>
      <c r="AB17" s="88">
        <v>650000</v>
      </c>
      <c r="AC17" s="88">
        <v>650000</v>
      </c>
      <c r="AD17" s="91">
        <v>14475798.58</v>
      </c>
      <c r="AE17" s="91">
        <v>620000</v>
      </c>
      <c r="AF17" s="91">
        <v>680000</v>
      </c>
      <c r="AG17" s="91">
        <v>680000</v>
      </c>
      <c r="AH17" s="91">
        <f t="shared" si="5"/>
        <v>-6792240.5800000001</v>
      </c>
      <c r="AI17" s="54"/>
      <c r="AJ17" s="54"/>
      <c r="AK17" s="54"/>
      <c r="AL17" s="55">
        <f t="shared" si="3"/>
        <v>188.39967863846411</v>
      </c>
    </row>
    <row r="18" spans="1:38" ht="22.5" customHeight="1" thickBot="1" x14ac:dyDescent="0.3">
      <c r="A18" s="57">
        <v>7</v>
      </c>
      <c r="B18" s="58" t="s">
        <v>116</v>
      </c>
      <c r="C18" s="51"/>
      <c r="D18" s="51"/>
      <c r="E18" s="52">
        <f t="shared" si="1"/>
        <v>0</v>
      </c>
      <c r="F18" s="87">
        <f t="shared" ref="F18" si="6">AA18+AE18+AI18+AM18</f>
        <v>0</v>
      </c>
      <c r="G18" s="87">
        <f t="shared" ref="G18" si="7">AB18+AF18+AJ18+AN18</f>
        <v>0</v>
      </c>
      <c r="H18" s="87">
        <f t="shared" ref="H18" si="8">AC18+AG18+AK18+AO18</f>
        <v>0</v>
      </c>
      <c r="I18" s="87">
        <f t="shared" ref="I18" si="9">AD18+AH18+AL18+AP18</f>
        <v>0</v>
      </c>
      <c r="J18" s="87">
        <f t="shared" ref="J18" si="10">AE18+AI18+AM18+AQ18</f>
        <v>0</v>
      </c>
      <c r="K18" s="87">
        <f t="shared" ref="K18" si="11">AF18+AJ18+AN18+AR18</f>
        <v>0</v>
      </c>
      <c r="L18" s="87">
        <f t="shared" ref="L18" si="12">AG18+AK18+AO18+AS18</f>
        <v>0</v>
      </c>
      <c r="M18" s="87">
        <f t="shared" ref="M18" si="13">AH18+AL18+AP18+AT18</f>
        <v>0</v>
      </c>
      <c r="N18" s="87">
        <f t="shared" ref="N18" si="14">AI18+AM18+AQ18+AU18</f>
        <v>0</v>
      </c>
      <c r="O18" s="87">
        <f t="shared" ref="O18" si="15">AJ18+AN18+AR18+AV18</f>
        <v>0</v>
      </c>
      <c r="P18" s="87">
        <f t="shared" ref="P18" si="16">AK18+AO18+AS18+AW18</f>
        <v>0</v>
      </c>
      <c r="Q18" s="87">
        <f t="shared" ref="Q18" si="17">AL18+AP18+AT18+AX18</f>
        <v>0</v>
      </c>
      <c r="R18" s="87">
        <f t="shared" ref="R18" si="18">AM18+AQ18+AU18+AY18</f>
        <v>0</v>
      </c>
      <c r="S18" s="87">
        <f t="shared" ref="S18" si="19">AN18+AR18+AV18+AZ18</f>
        <v>0</v>
      </c>
      <c r="T18" s="87">
        <f t="shared" ref="T18" si="20">AO18+AS18+AW18+BA18</f>
        <v>0</v>
      </c>
      <c r="U18" s="87">
        <f t="shared" ref="U18" si="21">AP18+AT18+AX18+BB18</f>
        <v>0</v>
      </c>
      <c r="V18" s="87">
        <f t="shared" ref="V18" si="22">AQ18+AU18+AY18+BC18</f>
        <v>0</v>
      </c>
      <c r="W18" s="87">
        <f t="shared" ref="W18" si="23">AR18+AV18+AZ18+BD18</f>
        <v>0</v>
      </c>
      <c r="X18" s="87">
        <f t="shared" ref="X18" si="24">AS18+AW18+BA18+BE18</f>
        <v>0</v>
      </c>
      <c r="Y18" s="87">
        <f t="shared" ref="Y18" si="25">AT18+AX18+BB18+BF18</f>
        <v>0</v>
      </c>
      <c r="Z18" s="87">
        <f t="shared" ref="Z18" si="26">AU18+AY18+BC18+BG18</f>
        <v>0</v>
      </c>
      <c r="AA18" s="88"/>
      <c r="AB18" s="88"/>
      <c r="AC18" s="88"/>
      <c r="AD18" s="91"/>
      <c r="AE18" s="91"/>
      <c r="AF18" s="91"/>
      <c r="AG18" s="91"/>
      <c r="AH18" s="91"/>
      <c r="AI18" s="54"/>
      <c r="AJ18" s="54"/>
      <c r="AK18" s="54"/>
      <c r="AL18" s="55"/>
    </row>
    <row r="19" spans="1:38" ht="21" customHeight="1" thickBot="1" x14ac:dyDescent="0.3">
      <c r="A19" s="56" t="s">
        <v>117</v>
      </c>
      <c r="B19" s="50" t="s">
        <v>118</v>
      </c>
      <c r="C19" s="51"/>
      <c r="D19" s="51"/>
      <c r="E19" s="52">
        <f t="shared" si="1"/>
        <v>6210102</v>
      </c>
      <c r="F19" s="87">
        <v>6210102</v>
      </c>
      <c r="G19" s="87">
        <v>6210102</v>
      </c>
      <c r="H19" s="87">
        <v>6210102</v>
      </c>
      <c r="I19" s="87">
        <v>6210102</v>
      </c>
      <c r="J19" s="87">
        <v>6210102</v>
      </c>
      <c r="K19" s="87">
        <v>6210102</v>
      </c>
      <c r="L19" s="87">
        <v>6210102</v>
      </c>
      <c r="M19" s="87">
        <v>6210102</v>
      </c>
      <c r="N19" s="87">
        <v>6210102</v>
      </c>
      <c r="O19" s="87">
        <v>6210102</v>
      </c>
      <c r="P19" s="87">
        <v>6210102</v>
      </c>
      <c r="Q19" s="87">
        <v>6210102</v>
      </c>
      <c r="R19" s="87">
        <v>6210102</v>
      </c>
      <c r="S19" s="87">
        <v>6210102</v>
      </c>
      <c r="T19" s="87">
        <v>6210102</v>
      </c>
      <c r="U19" s="87">
        <v>6210102</v>
      </c>
      <c r="V19" s="87">
        <v>6210102</v>
      </c>
      <c r="W19" s="87">
        <v>6210102</v>
      </c>
      <c r="X19" s="87">
        <v>6210102</v>
      </c>
      <c r="Y19" s="87">
        <v>6210102</v>
      </c>
      <c r="Z19" s="87">
        <v>6210102</v>
      </c>
      <c r="AA19" s="88">
        <v>545000</v>
      </c>
      <c r="AB19" s="88">
        <v>550000</v>
      </c>
      <c r="AC19" s="88">
        <v>540000</v>
      </c>
      <c r="AD19" s="91">
        <v>6113318.6500000004</v>
      </c>
      <c r="AE19" s="91">
        <v>542000</v>
      </c>
      <c r="AF19" s="91">
        <v>559000</v>
      </c>
      <c r="AG19" s="91">
        <v>547000</v>
      </c>
      <c r="AH19" s="91">
        <f t="shared" si="5"/>
        <v>96783.349999999627</v>
      </c>
      <c r="AI19" s="54"/>
      <c r="AJ19" s="54"/>
      <c r="AK19" s="54"/>
      <c r="AL19" s="55">
        <f t="shared" si="3"/>
        <v>98.44151754673274</v>
      </c>
    </row>
    <row r="20" spans="1:38" ht="21" customHeight="1" thickBot="1" x14ac:dyDescent="0.3">
      <c r="A20" s="56" t="s">
        <v>119</v>
      </c>
      <c r="B20" s="50" t="s">
        <v>120</v>
      </c>
      <c r="C20" s="51"/>
      <c r="D20" s="51"/>
      <c r="E20" s="52">
        <f t="shared" si="1"/>
        <v>7000000</v>
      </c>
      <c r="F20" s="87">
        <v>7000000</v>
      </c>
      <c r="G20" s="87">
        <v>7000000</v>
      </c>
      <c r="H20" s="87">
        <v>7000000</v>
      </c>
      <c r="I20" s="87">
        <v>7000000</v>
      </c>
      <c r="J20" s="87">
        <v>7000000</v>
      </c>
      <c r="K20" s="87">
        <v>7000000</v>
      </c>
      <c r="L20" s="87">
        <v>7000000</v>
      </c>
      <c r="M20" s="87">
        <v>7000000</v>
      </c>
      <c r="N20" s="87">
        <v>7000000</v>
      </c>
      <c r="O20" s="87">
        <v>7000000</v>
      </c>
      <c r="P20" s="87">
        <v>7000000</v>
      </c>
      <c r="Q20" s="87">
        <v>7000000</v>
      </c>
      <c r="R20" s="87">
        <v>7000000</v>
      </c>
      <c r="S20" s="87">
        <v>7000000</v>
      </c>
      <c r="T20" s="87">
        <v>7000000</v>
      </c>
      <c r="U20" s="87">
        <v>7000000</v>
      </c>
      <c r="V20" s="87">
        <v>7000000</v>
      </c>
      <c r="W20" s="87">
        <v>7000000</v>
      </c>
      <c r="X20" s="87">
        <v>7000000</v>
      </c>
      <c r="Y20" s="87">
        <v>7000000</v>
      </c>
      <c r="Z20" s="87">
        <v>7000000</v>
      </c>
      <c r="AA20" s="88">
        <v>500000</v>
      </c>
      <c r="AB20" s="88">
        <v>500000</v>
      </c>
      <c r="AC20" s="88">
        <v>400000</v>
      </c>
      <c r="AD20" s="91">
        <v>6233008.5199999996</v>
      </c>
      <c r="AE20" s="91">
        <v>400000</v>
      </c>
      <c r="AF20" s="91">
        <v>400000</v>
      </c>
      <c r="AG20" s="91">
        <v>400000</v>
      </c>
      <c r="AH20" s="91">
        <f t="shared" si="5"/>
        <v>766991.48000000045</v>
      </c>
      <c r="AI20" s="54"/>
      <c r="AJ20" s="54"/>
      <c r="AK20" s="54"/>
      <c r="AL20" s="55">
        <f t="shared" si="3"/>
        <v>89.042978857142856</v>
      </c>
    </row>
    <row r="21" spans="1:38" ht="22.5" customHeight="1" thickBot="1" x14ac:dyDescent="0.3">
      <c r="A21" s="57">
        <v>8</v>
      </c>
      <c r="B21" s="58" t="s">
        <v>121</v>
      </c>
      <c r="C21" s="51"/>
      <c r="D21" s="51"/>
      <c r="E21" s="52">
        <f t="shared" si="1"/>
        <v>150000</v>
      </c>
      <c r="F21" s="87">
        <v>150000</v>
      </c>
      <c r="G21" s="87">
        <v>150000</v>
      </c>
      <c r="H21" s="87">
        <v>150000</v>
      </c>
      <c r="I21" s="87">
        <v>150000</v>
      </c>
      <c r="J21" s="87">
        <v>150000</v>
      </c>
      <c r="K21" s="87">
        <v>150000</v>
      </c>
      <c r="L21" s="87">
        <v>150000</v>
      </c>
      <c r="M21" s="87">
        <v>150000</v>
      </c>
      <c r="N21" s="87">
        <v>150000</v>
      </c>
      <c r="O21" s="87">
        <v>150000</v>
      </c>
      <c r="P21" s="87">
        <v>150000</v>
      </c>
      <c r="Q21" s="87">
        <v>150000</v>
      </c>
      <c r="R21" s="87">
        <v>150000</v>
      </c>
      <c r="S21" s="87">
        <v>150000</v>
      </c>
      <c r="T21" s="87">
        <v>150000</v>
      </c>
      <c r="U21" s="87">
        <v>150000</v>
      </c>
      <c r="V21" s="87">
        <v>150000</v>
      </c>
      <c r="W21" s="87">
        <v>150000</v>
      </c>
      <c r="X21" s="87">
        <v>150000</v>
      </c>
      <c r="Y21" s="87">
        <v>150000</v>
      </c>
      <c r="Z21" s="87">
        <v>150000</v>
      </c>
      <c r="AA21" s="88">
        <v>13600</v>
      </c>
      <c r="AB21" s="88">
        <v>13600</v>
      </c>
      <c r="AC21" s="88">
        <v>13600</v>
      </c>
      <c r="AD21" s="91">
        <v>151529.54999999999</v>
      </c>
      <c r="AE21" s="91">
        <v>13600</v>
      </c>
      <c r="AF21" s="91">
        <v>13600</v>
      </c>
      <c r="AG21" s="91">
        <v>13600</v>
      </c>
      <c r="AH21" s="91">
        <f t="shared" si="5"/>
        <v>-1529.5499999999884</v>
      </c>
      <c r="AI21" s="54"/>
      <c r="AJ21" s="54"/>
      <c r="AK21" s="54"/>
      <c r="AL21" s="55">
        <f t="shared" si="3"/>
        <v>101.0197</v>
      </c>
    </row>
    <row r="22" spans="1:38" ht="32.25" thickBot="1" x14ac:dyDescent="0.3">
      <c r="A22" s="57">
        <v>9</v>
      </c>
      <c r="B22" s="58" t="s">
        <v>122</v>
      </c>
      <c r="C22" s="51"/>
      <c r="D22" s="51"/>
      <c r="E22" s="52">
        <f t="shared" si="1"/>
        <v>41910</v>
      </c>
      <c r="F22" s="87">
        <v>41910</v>
      </c>
      <c r="G22" s="87">
        <v>41910</v>
      </c>
      <c r="H22" s="87">
        <v>41910</v>
      </c>
      <c r="I22" s="87">
        <v>41910</v>
      </c>
      <c r="J22" s="87">
        <v>41910</v>
      </c>
      <c r="K22" s="87">
        <v>41910</v>
      </c>
      <c r="L22" s="87">
        <v>41910</v>
      </c>
      <c r="M22" s="87">
        <v>41910</v>
      </c>
      <c r="N22" s="87">
        <v>41910</v>
      </c>
      <c r="O22" s="87">
        <v>41910</v>
      </c>
      <c r="P22" s="87">
        <v>41910</v>
      </c>
      <c r="Q22" s="87">
        <v>41910</v>
      </c>
      <c r="R22" s="87">
        <v>41910</v>
      </c>
      <c r="S22" s="87">
        <v>41910</v>
      </c>
      <c r="T22" s="87">
        <v>41910</v>
      </c>
      <c r="U22" s="87">
        <v>41910</v>
      </c>
      <c r="V22" s="87">
        <v>41910</v>
      </c>
      <c r="W22" s="87">
        <v>41910</v>
      </c>
      <c r="X22" s="87">
        <v>41910</v>
      </c>
      <c r="Y22" s="87">
        <v>41910</v>
      </c>
      <c r="Z22" s="87">
        <v>41910</v>
      </c>
      <c r="AA22" s="88">
        <v>2647</v>
      </c>
      <c r="AB22" s="88">
        <v>2647</v>
      </c>
      <c r="AC22" s="88">
        <v>2647</v>
      </c>
      <c r="AD22" s="91">
        <v>36175</v>
      </c>
      <c r="AE22" s="91">
        <v>2647</v>
      </c>
      <c r="AF22" s="91">
        <v>2647</v>
      </c>
      <c r="AG22" s="91">
        <v>2647</v>
      </c>
      <c r="AH22" s="91">
        <f t="shared" si="5"/>
        <v>5735</v>
      </c>
      <c r="AI22" s="54"/>
      <c r="AJ22" s="54"/>
      <c r="AK22" s="54"/>
      <c r="AL22" s="55">
        <f t="shared" si="3"/>
        <v>86.315915056072541</v>
      </c>
    </row>
    <row r="23" spans="1:38" ht="32.25" thickBot="1" x14ac:dyDescent="0.3">
      <c r="A23" s="57">
        <v>10</v>
      </c>
      <c r="B23" s="58" t="s">
        <v>123</v>
      </c>
      <c r="C23" s="51"/>
      <c r="D23" s="51"/>
      <c r="E23" s="52">
        <f t="shared" si="1"/>
        <v>300000</v>
      </c>
      <c r="F23" s="87">
        <v>300000</v>
      </c>
      <c r="G23" s="87">
        <v>300000</v>
      </c>
      <c r="H23" s="87">
        <v>300000</v>
      </c>
      <c r="I23" s="87">
        <v>300000</v>
      </c>
      <c r="J23" s="87">
        <v>300000</v>
      </c>
      <c r="K23" s="87">
        <v>300000</v>
      </c>
      <c r="L23" s="87">
        <v>300000</v>
      </c>
      <c r="M23" s="87">
        <v>300000</v>
      </c>
      <c r="N23" s="87">
        <v>300000</v>
      </c>
      <c r="O23" s="87">
        <v>300000</v>
      </c>
      <c r="P23" s="87">
        <v>300000</v>
      </c>
      <c r="Q23" s="87">
        <v>300000</v>
      </c>
      <c r="R23" s="87">
        <v>300000</v>
      </c>
      <c r="S23" s="87">
        <v>300000</v>
      </c>
      <c r="T23" s="87">
        <v>300000</v>
      </c>
      <c r="U23" s="87">
        <v>300000</v>
      </c>
      <c r="V23" s="87">
        <v>300000</v>
      </c>
      <c r="W23" s="87">
        <v>300000</v>
      </c>
      <c r="X23" s="87">
        <v>300000</v>
      </c>
      <c r="Y23" s="87">
        <v>300000</v>
      </c>
      <c r="Z23" s="87">
        <v>300000</v>
      </c>
      <c r="AA23" s="88">
        <v>20000</v>
      </c>
      <c r="AB23" s="88">
        <v>20000</v>
      </c>
      <c r="AC23" s="88">
        <v>45000</v>
      </c>
      <c r="AD23" s="91">
        <v>174814.51</v>
      </c>
      <c r="AE23" s="91">
        <v>45000</v>
      </c>
      <c r="AF23" s="91">
        <v>45000</v>
      </c>
      <c r="AG23" s="91">
        <v>40000</v>
      </c>
      <c r="AH23" s="91">
        <f t="shared" si="5"/>
        <v>125185.48999999999</v>
      </c>
      <c r="AI23" s="54"/>
      <c r="AJ23" s="54"/>
      <c r="AK23" s="54"/>
      <c r="AL23" s="55">
        <f t="shared" si="3"/>
        <v>58.271503333333342</v>
      </c>
    </row>
    <row r="24" spans="1:38" ht="21" customHeight="1" thickBot="1" x14ac:dyDescent="0.3">
      <c r="A24" s="57">
        <v>11</v>
      </c>
      <c r="B24" s="58" t="s">
        <v>124</v>
      </c>
      <c r="C24" s="51"/>
      <c r="D24" s="51"/>
      <c r="E24" s="52">
        <f t="shared" si="1"/>
        <v>5779613</v>
      </c>
      <c r="F24" s="87">
        <f t="shared" ref="F24:AC24" si="27">SUM(F25:F28)</f>
        <v>5779613</v>
      </c>
      <c r="G24" s="87">
        <f t="shared" si="27"/>
        <v>5779613</v>
      </c>
      <c r="H24" s="87">
        <f t="shared" si="27"/>
        <v>5779613</v>
      </c>
      <c r="I24" s="87">
        <f t="shared" si="27"/>
        <v>5779613</v>
      </c>
      <c r="J24" s="87">
        <f t="shared" si="27"/>
        <v>5779613</v>
      </c>
      <c r="K24" s="87">
        <f t="shared" si="27"/>
        <v>5779613</v>
      </c>
      <c r="L24" s="87">
        <f t="shared" si="27"/>
        <v>5779613</v>
      </c>
      <c r="M24" s="87">
        <f t="shared" si="27"/>
        <v>5779613</v>
      </c>
      <c r="N24" s="87">
        <f t="shared" si="27"/>
        <v>5779613</v>
      </c>
      <c r="O24" s="87">
        <f t="shared" si="27"/>
        <v>5779613</v>
      </c>
      <c r="P24" s="87">
        <f t="shared" si="27"/>
        <v>5779613</v>
      </c>
      <c r="Q24" s="87">
        <f t="shared" si="27"/>
        <v>5779613</v>
      </c>
      <c r="R24" s="87">
        <f t="shared" si="27"/>
        <v>5779613</v>
      </c>
      <c r="S24" s="87">
        <f t="shared" si="27"/>
        <v>5779613</v>
      </c>
      <c r="T24" s="87">
        <f t="shared" si="27"/>
        <v>5779613</v>
      </c>
      <c r="U24" s="87">
        <f t="shared" si="27"/>
        <v>5779613</v>
      </c>
      <c r="V24" s="87">
        <f t="shared" si="27"/>
        <v>5779613</v>
      </c>
      <c r="W24" s="87">
        <f t="shared" si="27"/>
        <v>5779613</v>
      </c>
      <c r="X24" s="87">
        <f t="shared" si="27"/>
        <v>5779613</v>
      </c>
      <c r="Y24" s="87">
        <f t="shared" si="27"/>
        <v>5779613</v>
      </c>
      <c r="Z24" s="87">
        <f t="shared" si="27"/>
        <v>5779613</v>
      </c>
      <c r="AA24" s="87">
        <f t="shared" si="27"/>
        <v>5779613</v>
      </c>
      <c r="AB24" s="87">
        <f t="shared" si="27"/>
        <v>5779613</v>
      </c>
      <c r="AC24" s="87">
        <f t="shared" si="27"/>
        <v>5779613</v>
      </c>
      <c r="AD24" s="94">
        <f>SUM(AD25:AD29)</f>
        <v>5339829.3600000003</v>
      </c>
      <c r="AE24" s="85">
        <f t="shared" ref="AE24:AK24" si="28">SUM(AE25:AE28)</f>
        <v>478035</v>
      </c>
      <c r="AF24" s="85">
        <f t="shared" si="28"/>
        <v>478035</v>
      </c>
      <c r="AG24" s="85">
        <f t="shared" si="28"/>
        <v>478035</v>
      </c>
      <c r="AH24" s="94">
        <f>SUM(AH25:AH29)</f>
        <v>439783.64000000013</v>
      </c>
      <c r="AI24" s="53">
        <f t="shared" si="28"/>
        <v>0</v>
      </c>
      <c r="AJ24" s="53">
        <f t="shared" si="28"/>
        <v>0</v>
      </c>
      <c r="AK24" s="53">
        <f t="shared" si="28"/>
        <v>0</v>
      </c>
      <c r="AL24" s="60">
        <f>AD24/Z24*100</f>
        <v>92.390777029534689</v>
      </c>
    </row>
    <row r="25" spans="1:38" ht="20.25" customHeight="1" thickBot="1" x14ac:dyDescent="0.3">
      <c r="A25" s="49" t="s">
        <v>125</v>
      </c>
      <c r="B25" s="61" t="s">
        <v>126</v>
      </c>
      <c r="C25" s="51"/>
      <c r="D25" s="51"/>
      <c r="E25" s="52">
        <f t="shared" si="1"/>
        <v>1945599</v>
      </c>
      <c r="F25" s="87">
        <v>1945599</v>
      </c>
      <c r="G25" s="87">
        <v>1945599</v>
      </c>
      <c r="H25" s="87">
        <v>1945599</v>
      </c>
      <c r="I25" s="87">
        <v>1945599</v>
      </c>
      <c r="J25" s="87">
        <v>1945599</v>
      </c>
      <c r="K25" s="87">
        <v>1945599</v>
      </c>
      <c r="L25" s="87">
        <v>1945599</v>
      </c>
      <c r="M25" s="87">
        <v>1945599</v>
      </c>
      <c r="N25" s="87">
        <v>1945599</v>
      </c>
      <c r="O25" s="87">
        <v>1945599</v>
      </c>
      <c r="P25" s="87">
        <v>1945599</v>
      </c>
      <c r="Q25" s="87">
        <v>1945599</v>
      </c>
      <c r="R25" s="87">
        <v>1945599</v>
      </c>
      <c r="S25" s="87">
        <v>1945599</v>
      </c>
      <c r="T25" s="87">
        <v>1945599</v>
      </c>
      <c r="U25" s="87">
        <v>1945599</v>
      </c>
      <c r="V25" s="87">
        <v>1945599</v>
      </c>
      <c r="W25" s="87">
        <v>1945599</v>
      </c>
      <c r="X25" s="87">
        <v>1945599</v>
      </c>
      <c r="Y25" s="87">
        <v>1945599</v>
      </c>
      <c r="Z25" s="87">
        <v>1945599</v>
      </c>
      <c r="AA25" s="87">
        <v>1945599</v>
      </c>
      <c r="AB25" s="87">
        <v>1945599</v>
      </c>
      <c r="AC25" s="87">
        <v>1945599</v>
      </c>
      <c r="AD25" s="91">
        <v>573651.67000000004</v>
      </c>
      <c r="AE25" s="103">
        <v>162692</v>
      </c>
      <c r="AF25" s="103">
        <v>162692</v>
      </c>
      <c r="AG25" s="103">
        <v>162692</v>
      </c>
      <c r="AH25" s="91">
        <f t="shared" si="5"/>
        <v>1371947.33</v>
      </c>
      <c r="AI25" s="54"/>
      <c r="AJ25" s="54"/>
      <c r="AK25" s="54"/>
      <c r="AL25" s="55">
        <f t="shared" si="3"/>
        <v>29.484578785248143</v>
      </c>
    </row>
    <row r="26" spans="1:38" ht="30.75" thickBot="1" x14ac:dyDescent="0.3">
      <c r="A26" s="56" t="s">
        <v>127</v>
      </c>
      <c r="B26" s="50" t="s">
        <v>128</v>
      </c>
      <c r="C26" s="51"/>
      <c r="D26" s="51"/>
      <c r="E26" s="52">
        <f t="shared" si="1"/>
        <v>1512000</v>
      </c>
      <c r="F26" s="87">
        <v>1512000</v>
      </c>
      <c r="G26" s="87">
        <v>1512000</v>
      </c>
      <c r="H26" s="87">
        <v>1512000</v>
      </c>
      <c r="I26" s="87">
        <v>1512000</v>
      </c>
      <c r="J26" s="87">
        <v>1512000</v>
      </c>
      <c r="K26" s="87">
        <v>1512000</v>
      </c>
      <c r="L26" s="87">
        <v>1512000</v>
      </c>
      <c r="M26" s="87">
        <v>1512000</v>
      </c>
      <c r="N26" s="87">
        <v>1512000</v>
      </c>
      <c r="O26" s="87">
        <v>1512000</v>
      </c>
      <c r="P26" s="87">
        <v>1512000</v>
      </c>
      <c r="Q26" s="87">
        <v>1512000</v>
      </c>
      <c r="R26" s="87">
        <v>1512000</v>
      </c>
      <c r="S26" s="87">
        <v>1512000</v>
      </c>
      <c r="T26" s="87">
        <v>1512000</v>
      </c>
      <c r="U26" s="87">
        <v>1512000</v>
      </c>
      <c r="V26" s="87">
        <v>1512000</v>
      </c>
      <c r="W26" s="87">
        <v>1512000</v>
      </c>
      <c r="X26" s="87">
        <v>1512000</v>
      </c>
      <c r="Y26" s="87">
        <v>1512000</v>
      </c>
      <c r="Z26" s="87">
        <v>1512000</v>
      </c>
      <c r="AA26" s="87">
        <v>1512000</v>
      </c>
      <c r="AB26" s="87">
        <v>1512000</v>
      </c>
      <c r="AC26" s="87">
        <v>1512000</v>
      </c>
      <c r="AD26" s="91">
        <v>3264731.96</v>
      </c>
      <c r="AE26" s="103">
        <v>110433</v>
      </c>
      <c r="AF26" s="103">
        <v>110433</v>
      </c>
      <c r="AG26" s="103">
        <v>110433</v>
      </c>
      <c r="AH26" s="91">
        <f t="shared" si="5"/>
        <v>-1752731.96</v>
      </c>
      <c r="AI26" s="54"/>
      <c r="AJ26" s="54"/>
      <c r="AK26" s="54"/>
      <c r="AL26" s="55">
        <f t="shared" si="3"/>
        <v>215.92142592592594</v>
      </c>
    </row>
    <row r="27" spans="1:38" ht="18.75" customHeight="1" thickBot="1" x14ac:dyDescent="0.3">
      <c r="A27" s="56" t="s">
        <v>129</v>
      </c>
      <c r="B27" s="50" t="s">
        <v>130</v>
      </c>
      <c r="C27" s="51"/>
      <c r="D27" s="51"/>
      <c r="E27" s="52">
        <f t="shared" si="1"/>
        <v>1462014</v>
      </c>
      <c r="F27" s="87">
        <v>1462014</v>
      </c>
      <c r="G27" s="87">
        <v>1462014</v>
      </c>
      <c r="H27" s="87">
        <v>1462014</v>
      </c>
      <c r="I27" s="87">
        <v>1462014</v>
      </c>
      <c r="J27" s="87">
        <v>1462014</v>
      </c>
      <c r="K27" s="87">
        <v>1462014</v>
      </c>
      <c r="L27" s="87">
        <v>1462014</v>
      </c>
      <c r="M27" s="87">
        <v>1462014</v>
      </c>
      <c r="N27" s="87">
        <v>1462014</v>
      </c>
      <c r="O27" s="87">
        <v>1462014</v>
      </c>
      <c r="P27" s="87">
        <v>1462014</v>
      </c>
      <c r="Q27" s="87">
        <v>1462014</v>
      </c>
      <c r="R27" s="87">
        <v>1462014</v>
      </c>
      <c r="S27" s="87">
        <v>1462014</v>
      </c>
      <c r="T27" s="87">
        <v>1462014</v>
      </c>
      <c r="U27" s="87">
        <v>1462014</v>
      </c>
      <c r="V27" s="87">
        <v>1462014</v>
      </c>
      <c r="W27" s="87">
        <v>1462014</v>
      </c>
      <c r="X27" s="87">
        <v>1462014</v>
      </c>
      <c r="Y27" s="87">
        <v>1462014</v>
      </c>
      <c r="Z27" s="87">
        <v>1462014</v>
      </c>
      <c r="AA27" s="87">
        <v>1462014</v>
      </c>
      <c r="AB27" s="87">
        <v>1462014</v>
      </c>
      <c r="AC27" s="87">
        <v>1462014</v>
      </c>
      <c r="AD27" s="91">
        <v>388600.53</v>
      </c>
      <c r="AE27" s="103">
        <v>132910</v>
      </c>
      <c r="AF27" s="103">
        <v>132910</v>
      </c>
      <c r="AG27" s="103">
        <v>132910</v>
      </c>
      <c r="AH27" s="91">
        <f t="shared" si="5"/>
        <v>1073413.47</v>
      </c>
      <c r="AI27" s="54"/>
      <c r="AJ27" s="54"/>
      <c r="AK27" s="54"/>
      <c r="AL27" s="55">
        <f t="shared" si="3"/>
        <v>26.579809085275517</v>
      </c>
    </row>
    <row r="28" spans="1:38" ht="18.75" customHeight="1" thickBot="1" x14ac:dyDescent="0.3">
      <c r="A28" s="56" t="s">
        <v>131</v>
      </c>
      <c r="B28" s="50" t="s">
        <v>132</v>
      </c>
      <c r="C28" s="51"/>
      <c r="D28" s="51"/>
      <c r="E28" s="52">
        <f t="shared" si="1"/>
        <v>860000</v>
      </c>
      <c r="F28" s="87">
        <v>860000</v>
      </c>
      <c r="G28" s="87">
        <v>860000</v>
      </c>
      <c r="H28" s="87">
        <v>860000</v>
      </c>
      <c r="I28" s="87">
        <v>860000</v>
      </c>
      <c r="J28" s="87">
        <v>860000</v>
      </c>
      <c r="K28" s="87">
        <v>860000</v>
      </c>
      <c r="L28" s="87">
        <v>860000</v>
      </c>
      <c r="M28" s="87">
        <v>860000</v>
      </c>
      <c r="N28" s="87">
        <v>860000</v>
      </c>
      <c r="O28" s="87">
        <v>860000</v>
      </c>
      <c r="P28" s="87">
        <v>860000</v>
      </c>
      <c r="Q28" s="87">
        <v>860000</v>
      </c>
      <c r="R28" s="87">
        <v>860000</v>
      </c>
      <c r="S28" s="87">
        <v>860000</v>
      </c>
      <c r="T28" s="87">
        <v>860000</v>
      </c>
      <c r="U28" s="87">
        <v>860000</v>
      </c>
      <c r="V28" s="87">
        <v>860000</v>
      </c>
      <c r="W28" s="87">
        <v>860000</v>
      </c>
      <c r="X28" s="87">
        <v>860000</v>
      </c>
      <c r="Y28" s="87">
        <v>860000</v>
      </c>
      <c r="Z28" s="87">
        <v>860000</v>
      </c>
      <c r="AA28" s="87">
        <v>860000</v>
      </c>
      <c r="AB28" s="87">
        <v>860000</v>
      </c>
      <c r="AC28" s="87">
        <v>860000</v>
      </c>
      <c r="AD28" s="91">
        <v>754045.2</v>
      </c>
      <c r="AE28" s="103">
        <v>72000</v>
      </c>
      <c r="AF28" s="103">
        <v>72000</v>
      </c>
      <c r="AG28" s="103">
        <v>72000</v>
      </c>
      <c r="AH28" s="91">
        <f t="shared" si="5"/>
        <v>105954.80000000005</v>
      </c>
      <c r="AI28" s="54"/>
      <c r="AJ28" s="54"/>
      <c r="AK28" s="54"/>
      <c r="AL28" s="55">
        <f t="shared" si="3"/>
        <v>87.679674418604648</v>
      </c>
    </row>
    <row r="29" spans="1:38" ht="18.75" customHeight="1" thickBot="1" x14ac:dyDescent="0.3">
      <c r="A29" s="56" t="s">
        <v>156</v>
      </c>
      <c r="B29" s="50" t="s">
        <v>157</v>
      </c>
      <c r="C29" s="101"/>
      <c r="D29" s="101"/>
      <c r="E29" s="10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>
        <v>0</v>
      </c>
      <c r="AA29" s="87"/>
      <c r="AB29" s="87"/>
      <c r="AC29" s="87"/>
      <c r="AD29" s="91">
        <v>358800</v>
      </c>
      <c r="AE29" s="103"/>
      <c r="AF29" s="103"/>
      <c r="AG29" s="103"/>
      <c r="AH29" s="91">
        <f t="shared" si="5"/>
        <v>-358800</v>
      </c>
      <c r="AI29" s="54"/>
      <c r="AJ29" s="54"/>
      <c r="AK29" s="54"/>
      <c r="AL29" s="55">
        <v>0</v>
      </c>
    </row>
    <row r="30" spans="1:38" ht="19.5" customHeight="1" thickBot="1" x14ac:dyDescent="0.3">
      <c r="A30" s="62">
        <v>12</v>
      </c>
      <c r="B30" s="128" t="s">
        <v>133</v>
      </c>
      <c r="C30" s="129"/>
      <c r="D30" s="129"/>
      <c r="E30" s="130"/>
      <c r="F30" s="87">
        <v>3000000</v>
      </c>
      <c r="G30" s="87">
        <v>3000000</v>
      </c>
      <c r="H30" s="87">
        <v>3000000</v>
      </c>
      <c r="I30" s="87">
        <v>3000000</v>
      </c>
      <c r="J30" s="87">
        <v>3000000</v>
      </c>
      <c r="K30" s="87">
        <v>3000000</v>
      </c>
      <c r="L30" s="87">
        <v>3000000</v>
      </c>
      <c r="M30" s="87">
        <v>3000000</v>
      </c>
      <c r="N30" s="87">
        <v>3000000</v>
      </c>
      <c r="O30" s="87">
        <v>3000000</v>
      </c>
      <c r="P30" s="87">
        <v>3000000</v>
      </c>
      <c r="Q30" s="87">
        <v>3000000</v>
      </c>
      <c r="R30" s="87">
        <v>3000000</v>
      </c>
      <c r="S30" s="87">
        <v>3000000</v>
      </c>
      <c r="T30" s="87">
        <v>3000000</v>
      </c>
      <c r="U30" s="87">
        <v>3000000</v>
      </c>
      <c r="V30" s="87">
        <v>3000000</v>
      </c>
      <c r="W30" s="87">
        <v>3000000</v>
      </c>
      <c r="X30" s="87">
        <v>3000000</v>
      </c>
      <c r="Y30" s="87">
        <v>3000000</v>
      </c>
      <c r="Z30" s="87">
        <v>3000000</v>
      </c>
      <c r="AA30" s="87">
        <v>3000000</v>
      </c>
      <c r="AB30" s="87">
        <v>3000000</v>
      </c>
      <c r="AC30" s="87">
        <v>3000000</v>
      </c>
      <c r="AD30" s="104">
        <v>800883.6</v>
      </c>
      <c r="AE30" s="105"/>
      <c r="AF30" s="105"/>
      <c r="AG30" s="105"/>
      <c r="AH30" s="104">
        <f t="shared" si="5"/>
        <v>2199116.4</v>
      </c>
      <c r="AI30" s="54"/>
      <c r="AJ30" s="54"/>
      <c r="AK30" s="54"/>
      <c r="AL30" s="55">
        <f t="shared" si="3"/>
        <v>26.696120000000001</v>
      </c>
    </row>
    <row r="31" spans="1:38" ht="20.25" customHeight="1" x14ac:dyDescent="0.25">
      <c r="A31" s="54"/>
      <c r="B31" s="62" t="s">
        <v>134</v>
      </c>
      <c r="C31" s="51"/>
      <c r="D31" s="51"/>
      <c r="E31" s="52">
        <f t="shared" si="1"/>
        <v>85075200</v>
      </c>
      <c r="F31" s="63">
        <f t="shared" ref="F31:Y31" si="29">SUM(F9:F24,F30)</f>
        <v>85075200</v>
      </c>
      <c r="G31" s="63">
        <f t="shared" si="29"/>
        <v>85075200</v>
      </c>
      <c r="H31" s="63">
        <f t="shared" si="29"/>
        <v>85075200</v>
      </c>
      <c r="I31" s="63">
        <f t="shared" si="29"/>
        <v>85075200</v>
      </c>
      <c r="J31" s="63">
        <f t="shared" si="29"/>
        <v>85075200</v>
      </c>
      <c r="K31" s="63">
        <f t="shared" si="29"/>
        <v>85075200</v>
      </c>
      <c r="L31" s="63">
        <f t="shared" si="29"/>
        <v>85075200</v>
      </c>
      <c r="M31" s="63">
        <f t="shared" si="29"/>
        <v>85075200</v>
      </c>
      <c r="N31" s="63">
        <f t="shared" si="29"/>
        <v>85075200</v>
      </c>
      <c r="O31" s="63">
        <f t="shared" si="29"/>
        <v>85075200</v>
      </c>
      <c r="P31" s="63">
        <f t="shared" si="29"/>
        <v>85075200</v>
      </c>
      <c r="Q31" s="63">
        <f t="shared" si="29"/>
        <v>85075200</v>
      </c>
      <c r="R31" s="63">
        <f t="shared" si="29"/>
        <v>85075200</v>
      </c>
      <c r="S31" s="63">
        <f t="shared" si="29"/>
        <v>85075200</v>
      </c>
      <c r="T31" s="63">
        <f t="shared" si="29"/>
        <v>85075200</v>
      </c>
      <c r="U31" s="63">
        <f t="shared" si="29"/>
        <v>85075200</v>
      </c>
      <c r="V31" s="63">
        <f t="shared" si="29"/>
        <v>85075200</v>
      </c>
      <c r="W31" s="63">
        <f t="shared" si="29"/>
        <v>85075200</v>
      </c>
      <c r="X31" s="63">
        <f t="shared" si="29"/>
        <v>85075200</v>
      </c>
      <c r="Y31" s="63">
        <f t="shared" si="29"/>
        <v>85075200</v>
      </c>
      <c r="Z31" s="63">
        <f>SUM(Z9:Z24,Z30)</f>
        <v>85075200</v>
      </c>
      <c r="AA31" s="94">
        <f t="shared" ref="AA31:AK31" si="30">SUM(AA9:AA30)</f>
        <v>20959481</v>
      </c>
      <c r="AB31" s="94">
        <f t="shared" si="30"/>
        <v>20908973</v>
      </c>
      <c r="AC31" s="94">
        <f t="shared" si="30"/>
        <v>20859481</v>
      </c>
      <c r="AD31" s="94">
        <f>SUM(AD9:AD24,AD30)</f>
        <v>87827864.080000013</v>
      </c>
      <c r="AE31" s="94">
        <f t="shared" si="30"/>
        <v>7256325</v>
      </c>
      <c r="AF31" s="94">
        <f t="shared" si="30"/>
        <v>7256325</v>
      </c>
      <c r="AG31" s="94">
        <f t="shared" si="30"/>
        <v>7206325</v>
      </c>
      <c r="AH31" s="94">
        <f>SUM(AH9:AH24,AH30)</f>
        <v>-2752664.0800000024</v>
      </c>
      <c r="AI31" s="59">
        <f t="shared" si="30"/>
        <v>0</v>
      </c>
      <c r="AJ31" s="59">
        <f t="shared" si="30"/>
        <v>0</v>
      </c>
      <c r="AK31" s="59">
        <f t="shared" si="30"/>
        <v>0</v>
      </c>
      <c r="AL31" s="60">
        <f>AD31/Z31*100</f>
        <v>103.23556580531108</v>
      </c>
    </row>
    <row r="32" spans="1:38" ht="18.75" x14ac:dyDescent="0.3">
      <c r="A32" s="64" t="s">
        <v>135</v>
      </c>
      <c r="B32" s="65" t="s">
        <v>136</v>
      </c>
      <c r="C32" s="54"/>
      <c r="D32" s="54"/>
      <c r="E32" s="66">
        <f t="shared" si="1"/>
        <v>0</v>
      </c>
      <c r="F32" s="89" t="e">
        <f>#REF!</f>
        <v>#REF!</v>
      </c>
      <c r="G32" s="89" t="e">
        <f>D32+E32-#REF!-F32</f>
        <v>#REF!</v>
      </c>
      <c r="H32" s="78"/>
      <c r="I32" s="90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21">
        <f t="shared" ref="V32" si="31">SUM(J32:U32)</f>
        <v>0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54"/>
      <c r="AJ32" s="54"/>
      <c r="AK32" s="54"/>
      <c r="AL32" s="54"/>
    </row>
    <row r="33" spans="1:38" ht="17.25" customHeight="1" x14ac:dyDescent="0.25">
      <c r="A33" s="67" t="s">
        <v>137</v>
      </c>
      <c r="B33" s="68" t="s">
        <v>138</v>
      </c>
      <c r="C33" s="54"/>
      <c r="D33" s="54"/>
      <c r="E33" s="66">
        <f t="shared" si="1"/>
        <v>438000</v>
      </c>
      <c r="F33" s="87">
        <v>438000</v>
      </c>
      <c r="G33" s="87">
        <v>438000</v>
      </c>
      <c r="H33" s="87">
        <v>438000</v>
      </c>
      <c r="I33" s="87">
        <v>438000</v>
      </c>
      <c r="J33" s="87">
        <v>438000</v>
      </c>
      <c r="K33" s="87">
        <v>438000</v>
      </c>
      <c r="L33" s="87">
        <v>438000</v>
      </c>
      <c r="M33" s="87">
        <v>438000</v>
      </c>
      <c r="N33" s="87">
        <v>438000</v>
      </c>
      <c r="O33" s="87">
        <v>438000</v>
      </c>
      <c r="P33" s="87">
        <v>438000</v>
      </c>
      <c r="Q33" s="87">
        <v>438000</v>
      </c>
      <c r="R33" s="87">
        <v>438000</v>
      </c>
      <c r="S33" s="87">
        <v>438000</v>
      </c>
      <c r="T33" s="87">
        <v>438000</v>
      </c>
      <c r="U33" s="87">
        <v>438000</v>
      </c>
      <c r="V33" s="87">
        <v>438000</v>
      </c>
      <c r="W33" s="87">
        <v>438000</v>
      </c>
      <c r="X33" s="87">
        <v>438000</v>
      </c>
      <c r="Y33" s="87">
        <v>438000</v>
      </c>
      <c r="Z33" s="87">
        <v>438000</v>
      </c>
      <c r="AA33" s="88"/>
      <c r="AB33" s="88"/>
      <c r="AC33" s="88"/>
      <c r="AD33" s="88">
        <v>153046</v>
      </c>
      <c r="AE33" s="88">
        <v>91251</v>
      </c>
      <c r="AF33" s="88">
        <v>91251</v>
      </c>
      <c r="AG33" s="88">
        <v>91251</v>
      </c>
      <c r="AH33" s="88">
        <f t="shared" ref="AH33:AH37" si="32">Z33-AD33</f>
        <v>284954</v>
      </c>
      <c r="AI33" s="54"/>
      <c r="AJ33" s="54"/>
      <c r="AK33" s="54"/>
      <c r="AL33" s="55">
        <f t="shared" si="3"/>
        <v>34.942009132420097</v>
      </c>
    </row>
    <row r="34" spans="1:38" ht="18" customHeight="1" x14ac:dyDescent="0.25">
      <c r="A34" s="67" t="s">
        <v>139</v>
      </c>
      <c r="B34" s="68" t="s">
        <v>140</v>
      </c>
      <c r="C34" s="54"/>
      <c r="D34" s="54"/>
      <c r="E34" s="66">
        <f t="shared" si="1"/>
        <v>519293</v>
      </c>
      <c r="F34" s="87">
        <v>519293</v>
      </c>
      <c r="G34" s="87">
        <v>519293</v>
      </c>
      <c r="H34" s="87">
        <v>519293</v>
      </c>
      <c r="I34" s="87">
        <v>519293</v>
      </c>
      <c r="J34" s="87">
        <v>519293</v>
      </c>
      <c r="K34" s="87">
        <v>519293</v>
      </c>
      <c r="L34" s="87">
        <v>519293</v>
      </c>
      <c r="M34" s="87">
        <v>519293</v>
      </c>
      <c r="N34" s="87">
        <v>519293</v>
      </c>
      <c r="O34" s="87">
        <v>519293</v>
      </c>
      <c r="P34" s="87">
        <v>519293</v>
      </c>
      <c r="Q34" s="87">
        <v>519293</v>
      </c>
      <c r="R34" s="87">
        <v>519293</v>
      </c>
      <c r="S34" s="87">
        <v>519293</v>
      </c>
      <c r="T34" s="87">
        <v>519293</v>
      </c>
      <c r="U34" s="87">
        <v>519293</v>
      </c>
      <c r="V34" s="87">
        <v>519293</v>
      </c>
      <c r="W34" s="87">
        <v>519293</v>
      </c>
      <c r="X34" s="87">
        <v>519293</v>
      </c>
      <c r="Y34" s="87">
        <v>519293</v>
      </c>
      <c r="Z34" s="87">
        <v>519293</v>
      </c>
      <c r="AA34" s="88"/>
      <c r="AB34" s="88"/>
      <c r="AC34" s="88"/>
      <c r="AD34" s="88">
        <v>269747</v>
      </c>
      <c r="AE34" s="88">
        <v>129823</v>
      </c>
      <c r="AF34" s="88">
        <v>129823</v>
      </c>
      <c r="AG34" s="88">
        <v>129823</v>
      </c>
      <c r="AH34" s="88">
        <f t="shared" si="32"/>
        <v>249546</v>
      </c>
      <c r="AI34" s="54"/>
      <c r="AJ34" s="54"/>
      <c r="AK34" s="54"/>
      <c r="AL34" s="55">
        <f t="shared" si="3"/>
        <v>51.945048363833138</v>
      </c>
    </row>
    <row r="35" spans="1:38" ht="17.25" customHeight="1" x14ac:dyDescent="0.25">
      <c r="A35" s="67" t="s">
        <v>141</v>
      </c>
      <c r="B35" s="68" t="s">
        <v>142</v>
      </c>
      <c r="C35" s="54"/>
      <c r="D35" s="54"/>
      <c r="E35" s="66">
        <f t="shared" si="1"/>
        <v>419520</v>
      </c>
      <c r="F35" s="87">
        <v>419520</v>
      </c>
      <c r="G35" s="87">
        <v>419520</v>
      </c>
      <c r="H35" s="87">
        <v>419520</v>
      </c>
      <c r="I35" s="87">
        <v>419520</v>
      </c>
      <c r="J35" s="87">
        <v>419520</v>
      </c>
      <c r="K35" s="87">
        <v>419520</v>
      </c>
      <c r="L35" s="87">
        <v>419520</v>
      </c>
      <c r="M35" s="87">
        <v>419520</v>
      </c>
      <c r="N35" s="87">
        <v>419520</v>
      </c>
      <c r="O35" s="87">
        <v>419520</v>
      </c>
      <c r="P35" s="87">
        <v>419520</v>
      </c>
      <c r="Q35" s="87">
        <v>419520</v>
      </c>
      <c r="R35" s="87">
        <v>419520</v>
      </c>
      <c r="S35" s="87">
        <v>419520</v>
      </c>
      <c r="T35" s="87">
        <v>419520</v>
      </c>
      <c r="U35" s="87">
        <v>419520</v>
      </c>
      <c r="V35" s="87">
        <v>419520</v>
      </c>
      <c r="W35" s="87">
        <v>419520</v>
      </c>
      <c r="X35" s="87">
        <v>419520</v>
      </c>
      <c r="Y35" s="87">
        <v>419520</v>
      </c>
      <c r="Z35" s="87">
        <v>419520</v>
      </c>
      <c r="AA35" s="88"/>
      <c r="AB35" s="88"/>
      <c r="AC35" s="88"/>
      <c r="AD35" s="88">
        <v>373590</v>
      </c>
      <c r="AE35" s="88">
        <v>104256</v>
      </c>
      <c r="AF35" s="88">
        <v>104256</v>
      </c>
      <c r="AG35" s="88">
        <v>104256</v>
      </c>
      <c r="AH35" s="88">
        <f t="shared" si="32"/>
        <v>45930</v>
      </c>
      <c r="AI35" s="54"/>
      <c r="AJ35" s="54"/>
      <c r="AK35" s="54"/>
      <c r="AL35" s="55">
        <f t="shared" si="3"/>
        <v>89.051773455377571</v>
      </c>
    </row>
    <row r="36" spans="1:38" ht="18" customHeight="1" x14ac:dyDescent="0.25">
      <c r="A36" s="67" t="s">
        <v>143</v>
      </c>
      <c r="B36" s="68" t="s">
        <v>144</v>
      </c>
      <c r="C36" s="54"/>
      <c r="D36" s="54"/>
      <c r="E36" s="66">
        <f t="shared" si="1"/>
        <v>417600</v>
      </c>
      <c r="F36" s="87">
        <v>417600</v>
      </c>
      <c r="G36" s="87">
        <v>417600</v>
      </c>
      <c r="H36" s="87">
        <v>417600</v>
      </c>
      <c r="I36" s="87">
        <v>417600</v>
      </c>
      <c r="J36" s="87">
        <v>417600</v>
      </c>
      <c r="K36" s="87">
        <v>417600</v>
      </c>
      <c r="L36" s="87">
        <v>417600</v>
      </c>
      <c r="M36" s="87">
        <v>417600</v>
      </c>
      <c r="N36" s="87">
        <v>417600</v>
      </c>
      <c r="O36" s="87">
        <v>417600</v>
      </c>
      <c r="P36" s="87">
        <v>417600</v>
      </c>
      <c r="Q36" s="87">
        <v>417600</v>
      </c>
      <c r="R36" s="87">
        <v>417600</v>
      </c>
      <c r="S36" s="87">
        <v>417600</v>
      </c>
      <c r="T36" s="87">
        <v>417600</v>
      </c>
      <c r="U36" s="87">
        <v>417600</v>
      </c>
      <c r="V36" s="87">
        <v>417600</v>
      </c>
      <c r="W36" s="87">
        <v>417600</v>
      </c>
      <c r="X36" s="87">
        <v>417600</v>
      </c>
      <c r="Y36" s="87">
        <v>417600</v>
      </c>
      <c r="Z36" s="87">
        <v>417600</v>
      </c>
      <c r="AA36" s="88">
        <v>104400</v>
      </c>
      <c r="AB36" s="88">
        <v>104400</v>
      </c>
      <c r="AC36" s="88">
        <v>104400</v>
      </c>
      <c r="AD36" s="88">
        <v>362001</v>
      </c>
      <c r="AE36" s="88">
        <v>104400</v>
      </c>
      <c r="AF36" s="88">
        <v>104400</v>
      </c>
      <c r="AG36" s="88">
        <v>104400</v>
      </c>
      <c r="AH36" s="88">
        <f t="shared" si="32"/>
        <v>55599</v>
      </c>
      <c r="AI36" s="54"/>
      <c r="AJ36" s="54"/>
      <c r="AK36" s="54"/>
      <c r="AL36" s="55">
        <f t="shared" si="3"/>
        <v>86.686063218390814</v>
      </c>
    </row>
    <row r="37" spans="1:38" ht="17.25" customHeight="1" x14ac:dyDescent="0.25">
      <c r="A37" s="67" t="s">
        <v>145</v>
      </c>
      <c r="B37" s="68" t="s">
        <v>146</v>
      </c>
      <c r="C37" s="54"/>
      <c r="D37" s="54"/>
      <c r="E37" s="66">
        <f t="shared" si="1"/>
        <v>260352</v>
      </c>
      <c r="F37" s="87">
        <v>260352</v>
      </c>
      <c r="G37" s="87">
        <v>260352</v>
      </c>
      <c r="H37" s="87">
        <v>260352</v>
      </c>
      <c r="I37" s="87">
        <v>260352</v>
      </c>
      <c r="J37" s="87">
        <v>260352</v>
      </c>
      <c r="K37" s="87">
        <v>260352</v>
      </c>
      <c r="L37" s="87">
        <v>260352</v>
      </c>
      <c r="M37" s="87">
        <v>260352</v>
      </c>
      <c r="N37" s="87">
        <v>260352</v>
      </c>
      <c r="O37" s="87">
        <v>260352</v>
      </c>
      <c r="P37" s="87">
        <v>260352</v>
      </c>
      <c r="Q37" s="87">
        <v>260352</v>
      </c>
      <c r="R37" s="87">
        <v>260352</v>
      </c>
      <c r="S37" s="87">
        <v>260352</v>
      </c>
      <c r="T37" s="87">
        <v>260352</v>
      </c>
      <c r="U37" s="87">
        <v>260352</v>
      </c>
      <c r="V37" s="87">
        <v>260352</v>
      </c>
      <c r="W37" s="87">
        <v>260352</v>
      </c>
      <c r="X37" s="87">
        <v>260352</v>
      </c>
      <c r="Y37" s="87">
        <v>260352</v>
      </c>
      <c r="Z37" s="87">
        <v>260352</v>
      </c>
      <c r="AA37" s="88">
        <v>65088</v>
      </c>
      <c r="AB37" s="88">
        <v>65088</v>
      </c>
      <c r="AC37" s="88">
        <v>65088</v>
      </c>
      <c r="AD37" s="88">
        <v>107194</v>
      </c>
      <c r="AE37" s="88">
        <v>65088</v>
      </c>
      <c r="AF37" s="88">
        <v>65088</v>
      </c>
      <c r="AG37" s="88">
        <v>65088</v>
      </c>
      <c r="AH37" s="88">
        <f t="shared" si="32"/>
        <v>153158</v>
      </c>
      <c r="AI37" s="54"/>
      <c r="AJ37" s="54"/>
      <c r="AK37" s="54"/>
      <c r="AL37" s="55">
        <f t="shared" si="3"/>
        <v>41.172720009832844</v>
      </c>
    </row>
    <row r="38" spans="1:38" ht="19.5" customHeight="1" x14ac:dyDescent="0.25">
      <c r="A38" s="54"/>
      <c r="B38" s="69" t="s">
        <v>147</v>
      </c>
      <c r="C38" s="54"/>
      <c r="D38" s="54"/>
      <c r="E38" s="66">
        <f t="shared" si="1"/>
        <v>2054765</v>
      </c>
      <c r="F38" s="63">
        <f t="shared" ref="F38:Z38" si="33">SUM(F33:F37)</f>
        <v>2054765</v>
      </c>
      <c r="G38" s="63">
        <f t="shared" si="33"/>
        <v>2054765</v>
      </c>
      <c r="H38" s="63">
        <f t="shared" si="33"/>
        <v>2054765</v>
      </c>
      <c r="I38" s="63">
        <f t="shared" si="33"/>
        <v>2054765</v>
      </c>
      <c r="J38" s="63">
        <f t="shared" si="33"/>
        <v>2054765</v>
      </c>
      <c r="K38" s="63">
        <f t="shared" si="33"/>
        <v>2054765</v>
      </c>
      <c r="L38" s="63">
        <f t="shared" si="33"/>
        <v>2054765</v>
      </c>
      <c r="M38" s="63">
        <f t="shared" si="33"/>
        <v>2054765</v>
      </c>
      <c r="N38" s="63">
        <f t="shared" si="33"/>
        <v>2054765</v>
      </c>
      <c r="O38" s="63">
        <f t="shared" si="33"/>
        <v>2054765</v>
      </c>
      <c r="P38" s="63">
        <f t="shared" si="33"/>
        <v>2054765</v>
      </c>
      <c r="Q38" s="63">
        <f t="shared" si="33"/>
        <v>2054765</v>
      </c>
      <c r="R38" s="63">
        <f t="shared" si="33"/>
        <v>2054765</v>
      </c>
      <c r="S38" s="63">
        <f t="shared" si="33"/>
        <v>2054765</v>
      </c>
      <c r="T38" s="63">
        <f t="shared" si="33"/>
        <v>2054765</v>
      </c>
      <c r="U38" s="63">
        <f t="shared" si="33"/>
        <v>2054765</v>
      </c>
      <c r="V38" s="63">
        <f t="shared" si="33"/>
        <v>2054765</v>
      </c>
      <c r="W38" s="63">
        <f t="shared" si="33"/>
        <v>2054765</v>
      </c>
      <c r="X38" s="63">
        <f t="shared" si="33"/>
        <v>2054765</v>
      </c>
      <c r="Y38" s="63">
        <f t="shared" si="33"/>
        <v>2054765</v>
      </c>
      <c r="Z38" s="63">
        <f t="shared" si="33"/>
        <v>2054765</v>
      </c>
      <c r="AA38" s="95">
        <f t="shared" ref="AA38:AK38" si="34">SUM(AA33:AA37)</f>
        <v>169488</v>
      </c>
      <c r="AB38" s="95">
        <f t="shared" si="34"/>
        <v>169488</v>
      </c>
      <c r="AC38" s="95">
        <f t="shared" si="34"/>
        <v>169488</v>
      </c>
      <c r="AD38" s="95">
        <f>SUM(AD33:AD37)</f>
        <v>1265578</v>
      </c>
      <c r="AE38" s="95">
        <f t="shared" si="34"/>
        <v>494818</v>
      </c>
      <c r="AF38" s="95">
        <f t="shared" si="34"/>
        <v>494818</v>
      </c>
      <c r="AG38" s="95">
        <f t="shared" si="34"/>
        <v>494818</v>
      </c>
      <c r="AH38" s="95">
        <f>SUM(AH33:AH37)</f>
        <v>789187</v>
      </c>
      <c r="AI38" s="70">
        <f t="shared" si="34"/>
        <v>0</v>
      </c>
      <c r="AJ38" s="70">
        <f t="shared" si="34"/>
        <v>0</v>
      </c>
      <c r="AK38" s="70">
        <f t="shared" si="34"/>
        <v>0</v>
      </c>
      <c r="AL38" s="60">
        <f t="shared" si="3"/>
        <v>61.592347543393046</v>
      </c>
    </row>
    <row r="39" spans="1:38" ht="21.75" customHeight="1" x14ac:dyDescent="0.25">
      <c r="A39" s="54"/>
      <c r="B39" s="69" t="s">
        <v>148</v>
      </c>
      <c r="C39" s="54"/>
      <c r="D39" s="54"/>
      <c r="E39" s="66">
        <f t="shared" si="1"/>
        <v>87129965</v>
      </c>
      <c r="F39" s="63">
        <f t="shared" ref="F39:Z39" si="35">F31+F38</f>
        <v>87129965</v>
      </c>
      <c r="G39" s="63">
        <f t="shared" si="35"/>
        <v>87129965</v>
      </c>
      <c r="H39" s="63">
        <f t="shared" si="35"/>
        <v>87129965</v>
      </c>
      <c r="I39" s="63">
        <f t="shared" si="35"/>
        <v>87129965</v>
      </c>
      <c r="J39" s="63">
        <f t="shared" si="35"/>
        <v>87129965</v>
      </c>
      <c r="K39" s="63">
        <f t="shared" si="35"/>
        <v>87129965</v>
      </c>
      <c r="L39" s="63">
        <f t="shared" si="35"/>
        <v>87129965</v>
      </c>
      <c r="M39" s="63">
        <f t="shared" si="35"/>
        <v>87129965</v>
      </c>
      <c r="N39" s="63">
        <f t="shared" si="35"/>
        <v>87129965</v>
      </c>
      <c r="O39" s="63">
        <f t="shared" si="35"/>
        <v>87129965</v>
      </c>
      <c r="P39" s="63">
        <f t="shared" si="35"/>
        <v>87129965</v>
      </c>
      <c r="Q39" s="63">
        <f t="shared" si="35"/>
        <v>87129965</v>
      </c>
      <c r="R39" s="63">
        <f t="shared" si="35"/>
        <v>87129965</v>
      </c>
      <c r="S39" s="63">
        <f t="shared" si="35"/>
        <v>87129965</v>
      </c>
      <c r="T39" s="63">
        <f t="shared" si="35"/>
        <v>87129965</v>
      </c>
      <c r="U39" s="63">
        <f t="shared" si="35"/>
        <v>87129965</v>
      </c>
      <c r="V39" s="63">
        <f t="shared" si="35"/>
        <v>87129965</v>
      </c>
      <c r="W39" s="63">
        <f t="shared" si="35"/>
        <v>87129965</v>
      </c>
      <c r="X39" s="63">
        <f t="shared" si="35"/>
        <v>87129965</v>
      </c>
      <c r="Y39" s="63">
        <f t="shared" si="35"/>
        <v>87129965</v>
      </c>
      <c r="Z39" s="63">
        <f t="shared" si="35"/>
        <v>87129965</v>
      </c>
      <c r="AA39" s="72">
        <f t="shared" ref="AA39:AK39" si="36">AA31+AA38</f>
        <v>21128969</v>
      </c>
      <c r="AB39" s="72">
        <f t="shared" si="36"/>
        <v>21078461</v>
      </c>
      <c r="AC39" s="72">
        <f t="shared" si="36"/>
        <v>21028969</v>
      </c>
      <c r="AD39" s="71">
        <f>AD31+AD38</f>
        <v>89093442.080000013</v>
      </c>
      <c r="AE39" s="71">
        <f t="shared" si="36"/>
        <v>7751143</v>
      </c>
      <c r="AF39" s="71">
        <f t="shared" si="36"/>
        <v>7751143</v>
      </c>
      <c r="AG39" s="71">
        <f t="shared" si="36"/>
        <v>7701143</v>
      </c>
      <c r="AH39" s="71">
        <f>AH31+AH38</f>
        <v>-1963477.0800000024</v>
      </c>
      <c r="AI39" s="71">
        <f t="shared" si="36"/>
        <v>0</v>
      </c>
      <c r="AJ39" s="71">
        <f t="shared" si="36"/>
        <v>0</v>
      </c>
      <c r="AK39" s="71">
        <f t="shared" si="36"/>
        <v>0</v>
      </c>
      <c r="AL39" s="92">
        <f>AD39/Z39*100</f>
        <v>102.25350380893647</v>
      </c>
    </row>
    <row r="42" spans="1:38" ht="15.75" x14ac:dyDescent="0.25">
      <c r="B42" s="73" t="s">
        <v>149</v>
      </c>
      <c r="C42" s="74"/>
      <c r="D42" s="74"/>
      <c r="E42" s="74"/>
      <c r="Z42" s="75" t="s">
        <v>150</v>
      </c>
    </row>
    <row r="43" spans="1:38" ht="15.75" x14ac:dyDescent="0.25">
      <c r="B43" s="74"/>
      <c r="C43" s="74"/>
      <c r="D43" s="74"/>
      <c r="E43" s="74"/>
      <c r="Z43" s="76"/>
    </row>
    <row r="44" spans="1:38" ht="15.75" x14ac:dyDescent="0.25">
      <c r="B44" s="73" t="s">
        <v>78</v>
      </c>
      <c r="C44" s="74"/>
      <c r="D44" s="74"/>
      <c r="E44" s="74"/>
      <c r="Z44" s="77" t="s">
        <v>79</v>
      </c>
    </row>
    <row r="45" spans="1:38" ht="15.75" x14ac:dyDescent="0.25">
      <c r="B45" s="74"/>
      <c r="C45" s="74"/>
      <c r="D45" s="74"/>
      <c r="E45" s="74"/>
      <c r="Z45" s="76"/>
    </row>
    <row r="46" spans="1:38" ht="15.75" x14ac:dyDescent="0.25">
      <c r="B46" s="73" t="s">
        <v>80</v>
      </c>
      <c r="C46" s="73"/>
      <c r="D46" s="73"/>
      <c r="E46" s="73"/>
      <c r="Z46" s="77" t="s">
        <v>81</v>
      </c>
    </row>
  </sheetData>
  <autoFilter ref="A6:AL38" xr:uid="{00000000-0009-0000-0000-000001000000}"/>
  <mergeCells count="5">
    <mergeCell ref="B3:AL3"/>
    <mergeCell ref="J5:V5"/>
    <mergeCell ref="Z5:AL5"/>
    <mergeCell ref="Z6:AD6"/>
    <mergeCell ref="B30:E30"/>
  </mergeCells>
  <pageMargins left="0.70866141732283472" right="0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2021</vt:lpstr>
      <vt:lpstr>доходи</vt:lpstr>
      <vt:lpstr>'2021'!Область_друку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Анастасія Яблонська</cp:lastModifiedBy>
  <cp:lastPrinted>2022-03-01T08:17:44Z</cp:lastPrinted>
  <dcterms:created xsi:type="dcterms:W3CDTF">2019-06-26T12:37:28Z</dcterms:created>
  <dcterms:modified xsi:type="dcterms:W3CDTF">2022-03-03T12:28:04Z</dcterms:modified>
</cp:coreProperties>
</file>