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19 - 1 кв. " sheetId="1" r:id="rId1"/>
  </sheets>
  <definedNames>
    <definedName name="_xlnm.Print_Area" localSheetId="0">'2019 - 1 кв. '!$A$1:$J$51</definedName>
  </definedNames>
  <calcPr calcId="125725"/>
</workbook>
</file>

<file path=xl/calcChain.xml><?xml version="1.0" encoding="utf-8"?>
<calcChain xmlns="http://schemas.openxmlformats.org/spreadsheetml/2006/main">
  <c r="F42" i="1"/>
  <c r="G42" s="1"/>
  <c r="F41"/>
  <c r="G41" s="1"/>
  <c r="F40"/>
  <c r="G40" s="1"/>
  <c r="F39"/>
  <c r="G39" s="1"/>
  <c r="F38"/>
  <c r="G38" s="1"/>
  <c r="H37"/>
  <c r="J36"/>
  <c r="I36"/>
  <c r="G36"/>
  <c r="H35"/>
  <c r="J35" s="1"/>
  <c r="G35"/>
  <c r="I35" s="1"/>
  <c r="J34"/>
  <c r="I34"/>
  <c r="I33"/>
  <c r="G33"/>
  <c r="J33" s="1"/>
  <c r="G32"/>
  <c r="I32" s="1"/>
  <c r="J31"/>
  <c r="I31"/>
  <c r="I30"/>
  <c r="G30"/>
  <c r="J30" s="1"/>
  <c r="H29"/>
  <c r="I29" s="1"/>
  <c r="F29"/>
  <c r="J28"/>
  <c r="I28"/>
  <c r="G27"/>
  <c r="I27" s="1"/>
  <c r="I26"/>
  <c r="G26"/>
  <c r="J26" s="1"/>
  <c r="G25"/>
  <c r="I25" s="1"/>
  <c r="I24"/>
  <c r="G24"/>
  <c r="J24" s="1"/>
  <c r="G23"/>
  <c r="I23" s="1"/>
  <c r="I22"/>
  <c r="G22"/>
  <c r="J22" s="1"/>
  <c r="G21"/>
  <c r="I21" s="1"/>
  <c r="I20"/>
  <c r="G20"/>
  <c r="J20" s="1"/>
  <c r="J19"/>
  <c r="I19"/>
  <c r="G18"/>
  <c r="I18" s="1"/>
  <c r="H17"/>
  <c r="J17" s="1"/>
  <c r="G17"/>
  <c r="I17" s="1"/>
  <c r="F17"/>
  <c r="G16"/>
  <c r="I16" s="1"/>
  <c r="I15"/>
  <c r="G15"/>
  <c r="J15" s="1"/>
  <c r="G14"/>
  <c r="I14" s="1"/>
  <c r="I13"/>
  <c r="G13"/>
  <c r="J13" s="1"/>
  <c r="G12"/>
  <c r="I12" s="1"/>
  <c r="I11"/>
  <c r="G11"/>
  <c r="J11" s="1"/>
  <c r="G10"/>
  <c r="I10" s="1"/>
  <c r="H9"/>
  <c r="J9" s="1"/>
  <c r="G9"/>
  <c r="G8" s="1"/>
  <c r="F9"/>
  <c r="H8"/>
  <c r="H43" s="1"/>
  <c r="F8"/>
  <c r="J38" l="1"/>
  <c r="I38"/>
  <c r="G37"/>
  <c r="I37" s="1"/>
  <c r="J40"/>
  <c r="I40"/>
  <c r="J42"/>
  <c r="I42"/>
  <c r="I8"/>
  <c r="J39"/>
  <c r="I39"/>
  <c r="J41"/>
  <c r="I41"/>
  <c r="I9"/>
  <c r="J37"/>
  <c r="J8"/>
  <c r="J10"/>
  <c r="J12"/>
  <c r="J14"/>
  <c r="J16"/>
  <c r="J18"/>
  <c r="J21"/>
  <c r="J23"/>
  <c r="J25"/>
  <c r="J27"/>
  <c r="J29"/>
  <c r="J32"/>
  <c r="F37"/>
  <c r="F43" s="1"/>
  <c r="G43" l="1"/>
  <c r="I43" l="1"/>
  <c r="J43"/>
</calcChain>
</file>

<file path=xl/sharedStrings.xml><?xml version="1.0" encoding="utf-8"?>
<sst xmlns="http://schemas.openxmlformats.org/spreadsheetml/2006/main" count="86" uniqueCount="86">
  <si>
    <t>Додаток № 1 до фінансового плану на 2019 рік</t>
  </si>
  <si>
    <t xml:space="preserve">Звіт по доходам  по ММКП "РБУ" за 2019 рік </t>
  </si>
  <si>
    <t>Статті доходів</t>
  </si>
  <si>
    <t>Всього доходів, тис.грн.</t>
  </si>
  <si>
    <t>у тому числі</t>
  </si>
  <si>
    <t>І 
квартал</t>
  </si>
  <si>
    <t>відхилення  (+,-)</t>
  </si>
  <si>
    <t>виконання, %</t>
  </si>
  <si>
    <t>2019 рік</t>
  </si>
  <si>
    <t>план</t>
  </si>
  <si>
    <t>факт</t>
  </si>
  <si>
    <t>Доходи УМГ</t>
  </si>
  <si>
    <t>1.1.</t>
  </si>
  <si>
    <t>Утримання доріг, тротуарів, мостів, шляхопроводів, зимове утримання доріг</t>
  </si>
  <si>
    <t>1.1.1.</t>
  </si>
  <si>
    <t>підмітання доріг , площ  міста</t>
  </si>
  <si>
    <t>1.1.2.</t>
  </si>
  <si>
    <t xml:space="preserve">поточне утримання вулиць </t>
  </si>
  <si>
    <t>1.1.3.</t>
  </si>
  <si>
    <t>прибирання та вивіз снігу (чергування)</t>
  </si>
  <si>
    <t>1.1.4.</t>
  </si>
  <si>
    <t>очистка колодців зливної каналізації</t>
  </si>
  <si>
    <t>1.1.5.</t>
  </si>
  <si>
    <t>фарбування пішохідних переходів, осьових ліній</t>
  </si>
  <si>
    <t>1.2.</t>
  </si>
  <si>
    <t>Утримання техзасобів дорожнього руху</t>
  </si>
  <si>
    <t>1.3.</t>
  </si>
  <si>
    <t>Утримання та ремонт зелених насаджень</t>
  </si>
  <si>
    <t>1.4.</t>
  </si>
  <si>
    <t>Утримання парків, скверів</t>
  </si>
  <si>
    <t>1.4.1.</t>
  </si>
  <si>
    <t>Утримання парків, скверів (озеленення)</t>
  </si>
  <si>
    <t>1.4.2.</t>
  </si>
  <si>
    <t>Утримання парків, скверів (прибирання)</t>
  </si>
  <si>
    <t>1.4.3.</t>
  </si>
  <si>
    <t>Утримання парків, скверів (охорона)</t>
  </si>
  <si>
    <t>1.4.4.</t>
  </si>
  <si>
    <t>Утримання парків, скверів (лісопаркова зона)</t>
  </si>
  <si>
    <t>1.5.</t>
  </si>
  <si>
    <t>Утримання дамб русла р.Латориці та Коропецького каналу</t>
  </si>
  <si>
    <t>1.6.</t>
  </si>
  <si>
    <t>Утримання кладовищ міста</t>
  </si>
  <si>
    <t>1.7.</t>
  </si>
  <si>
    <t xml:space="preserve">Поточний ремонт вуличного освітлення  </t>
  </si>
  <si>
    <t>1.8.</t>
  </si>
  <si>
    <t>Міська електроенергія</t>
  </si>
  <si>
    <t>1.9.</t>
  </si>
  <si>
    <t>Стихійні сміттєзвалища</t>
  </si>
  <si>
    <t>1.10.</t>
  </si>
  <si>
    <t xml:space="preserve">Поховання одиноких осіб   </t>
  </si>
  <si>
    <t>1.11.</t>
  </si>
  <si>
    <t>Улаштування посадкових майданчиків</t>
  </si>
  <si>
    <t>1.12.</t>
  </si>
  <si>
    <t xml:space="preserve">Інші витрати </t>
  </si>
  <si>
    <t>1.12.1.</t>
  </si>
  <si>
    <t>Влаштування урн та лавок</t>
  </si>
  <si>
    <t>1.12.2.</t>
  </si>
  <si>
    <t>Покоси трав</t>
  </si>
  <si>
    <t>1.12.3.</t>
  </si>
  <si>
    <t>Влаштування центральної ялинки</t>
  </si>
  <si>
    <t>1.12.4.</t>
  </si>
  <si>
    <t>Охорона об"єктів комунальної власності (Добролюбова)</t>
  </si>
  <si>
    <t>1.12.5.</t>
  </si>
  <si>
    <t>Влаштування майданчиків</t>
  </si>
  <si>
    <t>1.12.6.</t>
  </si>
  <si>
    <t>Утримання пам"ятників, обмежувачів руху, демонтаж та встановлення геонімів та інші</t>
  </si>
  <si>
    <t>1.13.</t>
  </si>
  <si>
    <t>Поточний ремонт  вулиць міста</t>
  </si>
  <si>
    <t xml:space="preserve">Інші доходи </t>
  </si>
  <si>
    <t>2.1.</t>
  </si>
  <si>
    <t>Диспетчерські послуги</t>
  </si>
  <si>
    <t>2.2.</t>
  </si>
  <si>
    <t>Ринок</t>
  </si>
  <si>
    <t>2.3.</t>
  </si>
  <si>
    <t>Інші послуги (по озелененню, відновлювальні роботи, транспортні, поточний ремонт та ін.комерційні доходи)</t>
  </si>
  <si>
    <t>2.4.</t>
  </si>
  <si>
    <t>Ритуальні послуги</t>
  </si>
  <si>
    <t>2.5.</t>
  </si>
  <si>
    <t>Інші (в т.ч. обслуговування електроопор)</t>
  </si>
  <si>
    <t>Всього доходів :</t>
  </si>
  <si>
    <t>Директор  ММКП "РБУ"</t>
  </si>
  <si>
    <t>Діус В.В.</t>
  </si>
  <si>
    <t>Головний бухгалтер</t>
  </si>
  <si>
    <t>Гонак Ю.І.</t>
  </si>
  <si>
    <t>Економіст</t>
  </si>
  <si>
    <t>Беца Г.І.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</si>
</sst>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64" fontId="0" fillId="3" borderId="21" xfId="0" applyNumberFormat="1" applyFill="1" applyBorder="1" applyAlignment="1">
      <alignment horizontal="center" vertical="center"/>
    </xf>
    <xf numFmtId="164" fontId="0" fillId="3" borderId="22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4" fontId="0" fillId="3" borderId="19" xfId="0" applyNumberForma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2" borderId="0" xfId="0" applyNumberFormat="1" applyFill="1"/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0" fillId="2" borderId="23" xfId="0" applyNumberForma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64" fontId="0" fillId="3" borderId="24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4" fontId="0" fillId="3" borderId="7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64" fontId="0" fillId="3" borderId="27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164" fontId="0" fillId="0" borderId="27" xfId="0" applyNumberForma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showWhiteSpace="0" topLeftCell="A24" zoomScaleNormal="100" workbookViewId="0">
      <selection activeCell="M38" sqref="M38"/>
    </sheetView>
  </sheetViews>
  <sheetFormatPr defaultRowHeight="15"/>
  <cols>
    <col min="1" max="1" width="7" bestFit="1" customWidth="1"/>
    <col min="5" max="5" width="17.85546875" customWidth="1"/>
    <col min="6" max="6" width="11.140625" customWidth="1"/>
    <col min="7" max="8" width="9.140625" bestFit="1" customWidth="1"/>
    <col min="9" max="9" width="12.140625" customWidth="1"/>
    <col min="10" max="10" width="13.42578125" customWidth="1"/>
    <col min="12" max="12" width="9.140625" style="4"/>
    <col min="13" max="13" width="9.28515625" style="4" bestFit="1" customWidth="1"/>
    <col min="14" max="14" width="9.140625" style="4"/>
  </cols>
  <sheetData>
    <row r="1" spans="1:13">
      <c r="D1" s="1"/>
      <c r="E1" s="1"/>
      <c r="F1" s="1"/>
      <c r="G1" s="2" t="s">
        <v>0</v>
      </c>
      <c r="H1" s="2"/>
      <c r="I1" s="2"/>
      <c r="J1" s="3"/>
    </row>
    <row r="3" spans="1:13" ht="18.75">
      <c r="A3" s="5" t="s">
        <v>1</v>
      </c>
      <c r="B3" s="5"/>
      <c r="C3" s="5"/>
      <c r="D3" s="5"/>
      <c r="E3" s="5"/>
      <c r="F3" s="5"/>
      <c r="G3" s="6"/>
      <c r="H3" s="6"/>
      <c r="I3" s="6"/>
    </row>
    <row r="4" spans="1:13" ht="15.75" thickBot="1">
      <c r="D4" s="7"/>
      <c r="E4" s="7"/>
      <c r="F4" s="7"/>
    </row>
    <row r="5" spans="1:13" ht="15" customHeight="1" thickBot="1">
      <c r="A5" s="8"/>
      <c r="B5" s="9" t="s">
        <v>2</v>
      </c>
      <c r="C5" s="10"/>
      <c r="D5" s="10"/>
      <c r="E5" s="11"/>
      <c r="F5" s="12" t="s">
        <v>3</v>
      </c>
      <c r="G5" s="13" t="s">
        <v>4</v>
      </c>
      <c r="H5" s="14"/>
      <c r="I5" s="14"/>
      <c r="J5" s="15"/>
    </row>
    <row r="6" spans="1:13" ht="31.5" customHeight="1" thickBot="1">
      <c r="A6" s="16"/>
      <c r="B6" s="17"/>
      <c r="C6" s="18"/>
      <c r="D6" s="18"/>
      <c r="E6" s="19"/>
      <c r="F6" s="20"/>
      <c r="G6" s="21" t="s">
        <v>5</v>
      </c>
      <c r="H6" s="22"/>
      <c r="I6" s="23" t="s">
        <v>6</v>
      </c>
      <c r="J6" s="23" t="s">
        <v>7</v>
      </c>
    </row>
    <row r="7" spans="1:13" ht="20.25" customHeight="1" thickBot="1">
      <c r="A7" s="24"/>
      <c r="B7" s="25"/>
      <c r="C7" s="26"/>
      <c r="D7" s="26"/>
      <c r="E7" s="27"/>
      <c r="F7" s="28" t="s">
        <v>8</v>
      </c>
      <c r="G7" s="29" t="s">
        <v>9</v>
      </c>
      <c r="H7" s="29" t="s">
        <v>10</v>
      </c>
      <c r="I7" s="30"/>
      <c r="J7" s="31"/>
    </row>
    <row r="8" spans="1:13" ht="15.75" thickBot="1">
      <c r="A8" s="32">
        <v>1</v>
      </c>
      <c r="B8" s="33" t="s">
        <v>11</v>
      </c>
      <c r="C8" s="34"/>
      <c r="D8" s="34"/>
      <c r="E8" s="35"/>
      <c r="F8" s="36">
        <f>SUM(F9,F15:F17,F22:F29,F36)</f>
        <v>49600</v>
      </c>
      <c r="G8" s="37">
        <f>SUM(G9,G15:G17,G22:G29,G36)</f>
        <v>12399.990000000002</v>
      </c>
      <c r="H8" s="38">
        <f>SUM(H9,H15:H17,H22:H29,H36)</f>
        <v>14433.699999999997</v>
      </c>
      <c r="I8" s="38">
        <f>G8-H8</f>
        <v>-2033.7099999999955</v>
      </c>
      <c r="J8" s="38">
        <f>H8/G8*100</f>
        <v>116.40090032330667</v>
      </c>
    </row>
    <row r="9" spans="1:13" ht="45.75" customHeight="1">
      <c r="A9" s="39" t="s">
        <v>12</v>
      </c>
      <c r="B9" s="40" t="s">
        <v>13</v>
      </c>
      <c r="C9" s="41"/>
      <c r="D9" s="41"/>
      <c r="E9" s="41"/>
      <c r="F9" s="42">
        <f>SUM(F10:F14)</f>
        <v>23500</v>
      </c>
      <c r="G9" s="43">
        <f>SUM(G10:G14)</f>
        <v>5874.99</v>
      </c>
      <c r="H9" s="43">
        <f>SUM(H10:H14)</f>
        <v>5141</v>
      </c>
      <c r="I9" s="43">
        <f>SUM(I10:I14)</f>
        <v>733.98999999999978</v>
      </c>
      <c r="J9" s="44">
        <f>H9/G9*100</f>
        <v>87.506531926011789</v>
      </c>
    </row>
    <row r="10" spans="1:13" ht="16.5" customHeight="1">
      <c r="A10" s="45" t="s">
        <v>14</v>
      </c>
      <c r="B10" s="46" t="s">
        <v>15</v>
      </c>
      <c r="C10" s="47"/>
      <c r="D10" s="47"/>
      <c r="E10" s="47"/>
      <c r="F10" s="48">
        <v>18071</v>
      </c>
      <c r="G10" s="49">
        <f>F10/4-0.01</f>
        <v>4517.74</v>
      </c>
      <c r="H10" s="49">
        <v>2546.9</v>
      </c>
      <c r="I10" s="49">
        <f>G10-H10</f>
        <v>1970.8399999999997</v>
      </c>
      <c r="J10" s="49">
        <f t="shared" ref="J10:J34" si="0">H10/G10*100</f>
        <v>56.375532899192962</v>
      </c>
    </row>
    <row r="11" spans="1:13">
      <c r="A11" s="45" t="s">
        <v>16</v>
      </c>
      <c r="B11" s="46" t="s">
        <v>17</v>
      </c>
      <c r="C11" s="47"/>
      <c r="D11" s="47"/>
      <c r="E11" s="47"/>
      <c r="F11" s="48">
        <v>829</v>
      </c>
      <c r="G11" s="49">
        <f>F11/4</f>
        <v>207.25</v>
      </c>
      <c r="H11" s="49">
        <v>421.6</v>
      </c>
      <c r="I11" s="49">
        <f>G11-H11</f>
        <v>-214.35000000000002</v>
      </c>
      <c r="J11" s="49">
        <f t="shared" si="0"/>
        <v>203.42581423401688</v>
      </c>
      <c r="M11" s="50"/>
    </row>
    <row r="12" spans="1:13">
      <c r="A12" s="45" t="s">
        <v>18</v>
      </c>
      <c r="B12" s="51" t="s">
        <v>19</v>
      </c>
      <c r="C12" s="52"/>
      <c r="D12" s="52"/>
      <c r="E12" s="52"/>
      <c r="F12" s="48">
        <v>3000</v>
      </c>
      <c r="G12" s="49">
        <f>F12/4</f>
        <v>750</v>
      </c>
      <c r="H12" s="49">
        <v>2172.5</v>
      </c>
      <c r="I12" s="49">
        <f>G12-H12</f>
        <v>-1422.5</v>
      </c>
      <c r="J12" s="49">
        <f t="shared" si="0"/>
        <v>289.66666666666663</v>
      </c>
      <c r="M12" s="50"/>
    </row>
    <row r="13" spans="1:13">
      <c r="A13" s="45" t="s">
        <v>20</v>
      </c>
      <c r="B13" s="46" t="s">
        <v>21</v>
      </c>
      <c r="C13" s="47"/>
      <c r="D13" s="47"/>
      <c r="E13" s="47"/>
      <c r="F13" s="48">
        <v>1000</v>
      </c>
      <c r="G13" s="49">
        <f>F13/4</f>
        <v>250</v>
      </c>
      <c r="H13" s="49">
        <v>0</v>
      </c>
      <c r="I13" s="49">
        <f>G13-H13</f>
        <v>250</v>
      </c>
      <c r="J13" s="49">
        <f t="shared" si="0"/>
        <v>0</v>
      </c>
      <c r="M13" s="50"/>
    </row>
    <row r="14" spans="1:13" ht="15" customHeight="1">
      <c r="A14" s="45" t="s">
        <v>22</v>
      </c>
      <c r="B14" s="46" t="s">
        <v>23</v>
      </c>
      <c r="C14" s="47"/>
      <c r="D14" s="47"/>
      <c r="E14" s="47"/>
      <c r="F14" s="48">
        <v>600</v>
      </c>
      <c r="G14" s="49">
        <f t="shared" ref="G14:G36" si="1">F14/4</f>
        <v>150</v>
      </c>
      <c r="H14" s="49">
        <v>0</v>
      </c>
      <c r="I14" s="49">
        <f t="shared" ref="I14:I35" si="2">G14-H14</f>
        <v>150</v>
      </c>
      <c r="J14" s="49">
        <f t="shared" si="0"/>
        <v>0</v>
      </c>
      <c r="M14" s="50"/>
    </row>
    <row r="15" spans="1:13">
      <c r="A15" s="39" t="s">
        <v>24</v>
      </c>
      <c r="B15" s="53" t="s">
        <v>25</v>
      </c>
      <c r="C15" s="54"/>
      <c r="D15" s="54"/>
      <c r="E15" s="54"/>
      <c r="F15" s="48">
        <v>600</v>
      </c>
      <c r="G15" s="44">
        <f t="shared" si="1"/>
        <v>150</v>
      </c>
      <c r="H15" s="44">
        <v>96.3</v>
      </c>
      <c r="I15" s="44">
        <f t="shared" si="2"/>
        <v>53.7</v>
      </c>
      <c r="J15" s="44">
        <f>H15/G15*100</f>
        <v>64.2</v>
      </c>
      <c r="M15" s="50"/>
    </row>
    <row r="16" spans="1:13">
      <c r="A16" s="55" t="s">
        <v>26</v>
      </c>
      <c r="B16" s="53" t="s">
        <v>27</v>
      </c>
      <c r="C16" s="54"/>
      <c r="D16" s="54"/>
      <c r="E16" s="54"/>
      <c r="F16" s="48">
        <v>2000</v>
      </c>
      <c r="G16" s="44">
        <f t="shared" si="1"/>
        <v>500</v>
      </c>
      <c r="H16" s="44">
        <v>1099.9000000000001</v>
      </c>
      <c r="I16" s="44">
        <f t="shared" si="2"/>
        <v>-599.90000000000009</v>
      </c>
      <c r="J16" s="44">
        <f>H16/G16*100</f>
        <v>219.98000000000002</v>
      </c>
      <c r="M16" s="50"/>
    </row>
    <row r="17" spans="1:13">
      <c r="A17" s="55" t="s">
        <v>28</v>
      </c>
      <c r="B17" s="53" t="s">
        <v>29</v>
      </c>
      <c r="C17" s="54"/>
      <c r="D17" s="54"/>
      <c r="E17" s="54"/>
      <c r="F17" s="48">
        <f>SUM(F18:F21)</f>
        <v>5500.0000000000009</v>
      </c>
      <c r="G17" s="44">
        <f>F17/4+0.1</f>
        <v>1375.1000000000001</v>
      </c>
      <c r="H17" s="44">
        <f>SUM(H18:H21)</f>
        <v>1312.7999999999997</v>
      </c>
      <c r="I17" s="44">
        <f t="shared" si="2"/>
        <v>62.300000000000409</v>
      </c>
      <c r="J17" s="44">
        <f>H17/G17*100</f>
        <v>95.46942040578864</v>
      </c>
      <c r="M17" s="50"/>
    </row>
    <row r="18" spans="1:13">
      <c r="A18" s="56" t="s">
        <v>30</v>
      </c>
      <c r="B18" s="57" t="s">
        <v>31</v>
      </c>
      <c r="C18" s="58"/>
      <c r="D18" s="58"/>
      <c r="E18" s="58"/>
      <c r="F18" s="48">
        <v>1836.3</v>
      </c>
      <c r="G18" s="49">
        <f t="shared" si="1"/>
        <v>459.07499999999999</v>
      </c>
      <c r="H18" s="49">
        <v>543.9</v>
      </c>
      <c r="I18" s="49">
        <f t="shared" si="2"/>
        <v>-84.824999999999989</v>
      </c>
      <c r="J18" s="49">
        <f t="shared" si="0"/>
        <v>118.47737297827152</v>
      </c>
      <c r="M18" s="50"/>
    </row>
    <row r="19" spans="1:13">
      <c r="A19" s="56" t="s">
        <v>32</v>
      </c>
      <c r="B19" s="57" t="s">
        <v>33</v>
      </c>
      <c r="C19" s="58"/>
      <c r="D19" s="58"/>
      <c r="E19" s="58"/>
      <c r="F19" s="48">
        <v>1415</v>
      </c>
      <c r="G19" s="49">
        <v>353.8</v>
      </c>
      <c r="H19" s="49">
        <v>262.7</v>
      </c>
      <c r="I19" s="49">
        <f t="shared" si="2"/>
        <v>91.100000000000023</v>
      </c>
      <c r="J19" s="49">
        <f t="shared" si="0"/>
        <v>74.250989259468625</v>
      </c>
      <c r="M19" s="50"/>
    </row>
    <row r="20" spans="1:13">
      <c r="A20" s="56" t="s">
        <v>34</v>
      </c>
      <c r="B20" s="57" t="s">
        <v>35</v>
      </c>
      <c r="C20" s="58"/>
      <c r="D20" s="58"/>
      <c r="E20" s="58"/>
      <c r="F20" s="48">
        <v>1947.9</v>
      </c>
      <c r="G20" s="49">
        <f t="shared" si="1"/>
        <v>486.97500000000002</v>
      </c>
      <c r="H20" s="49">
        <v>428.1</v>
      </c>
      <c r="I20" s="49">
        <f t="shared" si="2"/>
        <v>58.875</v>
      </c>
      <c r="J20" s="49">
        <f t="shared" si="0"/>
        <v>87.910056984444779</v>
      </c>
      <c r="M20" s="50"/>
    </row>
    <row r="21" spans="1:13">
      <c r="A21" s="56" t="s">
        <v>36</v>
      </c>
      <c r="B21" s="57" t="s">
        <v>37</v>
      </c>
      <c r="C21" s="58"/>
      <c r="D21" s="58"/>
      <c r="E21" s="58"/>
      <c r="F21" s="48">
        <v>300.8</v>
      </c>
      <c r="G21" s="59">
        <f t="shared" si="1"/>
        <v>75.2</v>
      </c>
      <c r="H21" s="59">
        <v>78.099999999999994</v>
      </c>
      <c r="I21" s="49">
        <f t="shared" si="2"/>
        <v>-2.8999999999999915</v>
      </c>
      <c r="J21" s="49">
        <f t="shared" si="0"/>
        <v>103.85638297872339</v>
      </c>
      <c r="M21" s="50"/>
    </row>
    <row r="22" spans="1:13" ht="33" customHeight="1">
      <c r="A22" s="55" t="s">
        <v>38</v>
      </c>
      <c r="B22" s="40" t="s">
        <v>39</v>
      </c>
      <c r="C22" s="41"/>
      <c r="D22" s="41"/>
      <c r="E22" s="41"/>
      <c r="F22" s="48">
        <v>3000</v>
      </c>
      <c r="G22" s="44">
        <f t="shared" si="1"/>
        <v>750</v>
      </c>
      <c r="H22" s="44">
        <v>157</v>
      </c>
      <c r="I22" s="44">
        <f t="shared" si="2"/>
        <v>593</v>
      </c>
      <c r="J22" s="44">
        <f t="shared" si="0"/>
        <v>20.933333333333334</v>
      </c>
      <c r="M22" s="50"/>
    </row>
    <row r="23" spans="1:13">
      <c r="A23" s="55" t="s">
        <v>40</v>
      </c>
      <c r="B23" s="40" t="s">
        <v>41</v>
      </c>
      <c r="C23" s="41"/>
      <c r="D23" s="41"/>
      <c r="E23" s="41"/>
      <c r="F23" s="48">
        <v>2300</v>
      </c>
      <c r="G23" s="44">
        <f t="shared" si="1"/>
        <v>575</v>
      </c>
      <c r="H23" s="44">
        <v>399.1</v>
      </c>
      <c r="I23" s="44">
        <f t="shared" si="2"/>
        <v>175.89999999999998</v>
      </c>
      <c r="J23" s="44">
        <f t="shared" si="0"/>
        <v>69.408695652173918</v>
      </c>
      <c r="M23" s="50"/>
    </row>
    <row r="24" spans="1:13">
      <c r="A24" s="55" t="s">
        <v>42</v>
      </c>
      <c r="B24" s="53" t="s">
        <v>43</v>
      </c>
      <c r="C24" s="54"/>
      <c r="D24" s="54"/>
      <c r="E24" s="54"/>
      <c r="F24" s="48">
        <v>3500</v>
      </c>
      <c r="G24" s="44">
        <f t="shared" si="1"/>
        <v>875</v>
      </c>
      <c r="H24" s="44">
        <v>3012.7</v>
      </c>
      <c r="I24" s="44">
        <f t="shared" si="2"/>
        <v>-2137.6999999999998</v>
      </c>
      <c r="J24" s="44">
        <f t="shared" si="0"/>
        <v>344.30857142857138</v>
      </c>
      <c r="M24" s="50"/>
    </row>
    <row r="25" spans="1:13">
      <c r="A25" s="55" t="s">
        <v>44</v>
      </c>
      <c r="B25" s="53" t="s">
        <v>45</v>
      </c>
      <c r="C25" s="54"/>
      <c r="D25" s="54"/>
      <c r="E25" s="54"/>
      <c r="F25" s="48">
        <v>3400</v>
      </c>
      <c r="G25" s="44">
        <f t="shared" si="1"/>
        <v>850</v>
      </c>
      <c r="H25" s="44">
        <v>1551.1</v>
      </c>
      <c r="I25" s="44">
        <f t="shared" si="2"/>
        <v>-701.09999999999991</v>
      </c>
      <c r="J25" s="44">
        <f t="shared" si="0"/>
        <v>182.48235294117646</v>
      </c>
      <c r="M25" s="50"/>
    </row>
    <row r="26" spans="1:13">
      <c r="A26" s="55" t="s">
        <v>46</v>
      </c>
      <c r="B26" s="53" t="s">
        <v>47</v>
      </c>
      <c r="C26" s="54"/>
      <c r="D26" s="54"/>
      <c r="E26" s="54"/>
      <c r="F26" s="48">
        <v>100</v>
      </c>
      <c r="G26" s="44">
        <f t="shared" si="1"/>
        <v>25</v>
      </c>
      <c r="H26" s="44">
        <v>26.8</v>
      </c>
      <c r="I26" s="44">
        <f t="shared" si="2"/>
        <v>-1.8000000000000007</v>
      </c>
      <c r="J26" s="44">
        <f t="shared" si="0"/>
        <v>107.2</v>
      </c>
      <c r="M26" s="50"/>
    </row>
    <row r="27" spans="1:13">
      <c r="A27" s="55" t="s">
        <v>48</v>
      </c>
      <c r="B27" s="53" t="s">
        <v>49</v>
      </c>
      <c r="C27" s="54"/>
      <c r="D27" s="54"/>
      <c r="E27" s="54"/>
      <c r="F27" s="48">
        <v>50</v>
      </c>
      <c r="G27" s="44">
        <f t="shared" si="1"/>
        <v>12.5</v>
      </c>
      <c r="H27" s="44">
        <v>8.8000000000000007</v>
      </c>
      <c r="I27" s="44">
        <f t="shared" si="2"/>
        <v>3.6999999999999993</v>
      </c>
      <c r="J27" s="44">
        <f t="shared" si="0"/>
        <v>70.400000000000006</v>
      </c>
      <c r="M27" s="50"/>
    </row>
    <row r="28" spans="1:13">
      <c r="A28" s="55" t="s">
        <v>50</v>
      </c>
      <c r="B28" s="60" t="s">
        <v>51</v>
      </c>
      <c r="C28" s="61"/>
      <c r="D28" s="61"/>
      <c r="E28" s="61"/>
      <c r="F28" s="48">
        <v>325</v>
      </c>
      <c r="G28" s="44">
        <v>81.2</v>
      </c>
      <c r="H28" s="44">
        <v>0</v>
      </c>
      <c r="I28" s="44">
        <f t="shared" si="2"/>
        <v>81.2</v>
      </c>
      <c r="J28" s="44">
        <f t="shared" si="0"/>
        <v>0</v>
      </c>
      <c r="M28" s="50"/>
    </row>
    <row r="29" spans="1:13">
      <c r="A29" s="55" t="s">
        <v>52</v>
      </c>
      <c r="B29" s="53" t="s">
        <v>53</v>
      </c>
      <c r="C29" s="54"/>
      <c r="D29" s="54"/>
      <c r="E29" s="54"/>
      <c r="F29" s="48">
        <f>SUM(F30:F35)</f>
        <v>5325</v>
      </c>
      <c r="G29" s="44">
        <v>1331.2</v>
      </c>
      <c r="H29" s="44">
        <f>SUM(H30:H35)</f>
        <v>954.3</v>
      </c>
      <c r="I29" s="44">
        <f t="shared" si="2"/>
        <v>376.90000000000009</v>
      </c>
      <c r="J29" s="44">
        <f t="shared" si="0"/>
        <v>71.687199519230759</v>
      </c>
      <c r="M29" s="50"/>
    </row>
    <row r="30" spans="1:13">
      <c r="A30" s="56" t="s">
        <v>54</v>
      </c>
      <c r="B30" s="57" t="s">
        <v>55</v>
      </c>
      <c r="C30" s="58"/>
      <c r="D30" s="58"/>
      <c r="E30" s="58"/>
      <c r="F30" s="48">
        <v>1236.3</v>
      </c>
      <c r="G30" s="49">
        <f t="shared" si="1"/>
        <v>309.07499999999999</v>
      </c>
      <c r="H30" s="49">
        <v>319.39999999999998</v>
      </c>
      <c r="I30" s="49">
        <f t="shared" si="2"/>
        <v>-10.324999999999989</v>
      </c>
      <c r="J30" s="49">
        <f t="shared" si="0"/>
        <v>103.34061311979292</v>
      </c>
      <c r="M30" s="50"/>
    </row>
    <row r="31" spans="1:13">
      <c r="A31" s="56" t="s">
        <v>56</v>
      </c>
      <c r="B31" s="57" t="s">
        <v>57</v>
      </c>
      <c r="C31" s="58"/>
      <c r="D31" s="58"/>
      <c r="E31" s="58"/>
      <c r="F31" s="48">
        <v>1955.4</v>
      </c>
      <c r="G31" s="49">
        <v>488.8</v>
      </c>
      <c r="H31" s="49">
        <v>11.8</v>
      </c>
      <c r="I31" s="49">
        <f t="shared" si="2"/>
        <v>477</v>
      </c>
      <c r="J31" s="49">
        <f t="shared" si="0"/>
        <v>2.414075286415712</v>
      </c>
      <c r="M31" s="50"/>
    </row>
    <row r="32" spans="1:13">
      <c r="A32" s="56" t="s">
        <v>58</v>
      </c>
      <c r="B32" s="57" t="s">
        <v>59</v>
      </c>
      <c r="C32" s="58"/>
      <c r="D32" s="58"/>
      <c r="E32" s="58"/>
      <c r="F32" s="48">
        <v>200</v>
      </c>
      <c r="G32" s="49">
        <f t="shared" si="1"/>
        <v>50</v>
      </c>
      <c r="H32" s="49">
        <v>45.2</v>
      </c>
      <c r="I32" s="49">
        <f t="shared" si="2"/>
        <v>4.7999999999999972</v>
      </c>
      <c r="J32" s="49">
        <f>H32/G32*100</f>
        <v>90.4</v>
      </c>
      <c r="M32" s="50"/>
    </row>
    <row r="33" spans="1:13" ht="32.25" customHeight="1">
      <c r="A33" s="56" t="s">
        <v>60</v>
      </c>
      <c r="B33" s="46" t="s">
        <v>61</v>
      </c>
      <c r="C33" s="47"/>
      <c r="D33" s="47"/>
      <c r="E33" s="47"/>
      <c r="F33" s="48">
        <v>199</v>
      </c>
      <c r="G33" s="49">
        <f t="shared" si="1"/>
        <v>49.75</v>
      </c>
      <c r="H33" s="49">
        <v>43.7</v>
      </c>
      <c r="I33" s="49">
        <f t="shared" si="2"/>
        <v>6.0499999999999972</v>
      </c>
      <c r="J33" s="49">
        <f t="shared" si="0"/>
        <v>87.8391959798995</v>
      </c>
      <c r="M33" s="50"/>
    </row>
    <row r="34" spans="1:13">
      <c r="A34" s="56" t="s">
        <v>62</v>
      </c>
      <c r="B34" s="57" t="s">
        <v>63</v>
      </c>
      <c r="C34" s="58"/>
      <c r="D34" s="58"/>
      <c r="E34" s="58"/>
      <c r="F34" s="48">
        <v>1534.3</v>
      </c>
      <c r="G34" s="49">
        <v>383.5</v>
      </c>
      <c r="H34" s="49">
        <v>23.8</v>
      </c>
      <c r="I34" s="49">
        <f t="shared" si="2"/>
        <v>359.7</v>
      </c>
      <c r="J34" s="49">
        <f t="shared" si="0"/>
        <v>6.2059973924380705</v>
      </c>
      <c r="M34" s="50"/>
    </row>
    <row r="35" spans="1:13" ht="30.75" customHeight="1" thickBot="1">
      <c r="A35" s="56" t="s">
        <v>64</v>
      </c>
      <c r="B35" s="46" t="s">
        <v>65</v>
      </c>
      <c r="C35" s="47"/>
      <c r="D35" s="47"/>
      <c r="E35" s="47"/>
      <c r="F35" s="62">
        <v>200</v>
      </c>
      <c r="G35" s="49">
        <f t="shared" si="1"/>
        <v>50</v>
      </c>
      <c r="H35" s="49">
        <f>88.4+32.1+351.6+38.3</f>
        <v>510.40000000000003</v>
      </c>
      <c r="I35" s="49">
        <f t="shared" si="2"/>
        <v>-460.40000000000003</v>
      </c>
      <c r="J35" s="49">
        <f>H35/G35*100</f>
        <v>1020.8000000000001</v>
      </c>
      <c r="M35" s="50"/>
    </row>
    <row r="36" spans="1:13" ht="15.75" thickBot="1">
      <c r="A36" s="55" t="s">
        <v>66</v>
      </c>
      <c r="B36" s="63" t="s">
        <v>67</v>
      </c>
      <c r="C36" s="64"/>
      <c r="D36" s="64"/>
      <c r="E36" s="65"/>
      <c r="F36" s="66"/>
      <c r="G36" s="67">
        <f t="shared" si="1"/>
        <v>0</v>
      </c>
      <c r="H36" s="67">
        <v>673.9</v>
      </c>
      <c r="I36" s="67">
        <f t="shared" ref="I36" si="3">F36/4</f>
        <v>0</v>
      </c>
      <c r="J36" s="67">
        <f t="shared" ref="J36" si="4">F36/4</f>
        <v>0</v>
      </c>
      <c r="M36" s="50"/>
    </row>
    <row r="37" spans="1:13">
      <c r="A37" s="32">
        <v>2</v>
      </c>
      <c r="B37" s="33" t="s">
        <v>68</v>
      </c>
      <c r="C37" s="34"/>
      <c r="D37" s="34"/>
      <c r="E37" s="35"/>
      <c r="F37" s="68">
        <f>SUM(F38:F42)</f>
        <v>4480</v>
      </c>
      <c r="G37" s="68">
        <f>SUM(G38:G42)</f>
        <v>1120</v>
      </c>
      <c r="H37" s="68">
        <f>SUM(H38:H42)</f>
        <v>1467.7</v>
      </c>
      <c r="I37" s="68">
        <f>G37-H37</f>
        <v>-347.70000000000005</v>
      </c>
      <c r="J37" s="68">
        <f>H37/G37*100</f>
        <v>131.04464285714286</v>
      </c>
      <c r="M37" s="50"/>
    </row>
    <row r="38" spans="1:13">
      <c r="A38" s="56" t="s">
        <v>69</v>
      </c>
      <c r="B38" s="57" t="s">
        <v>70</v>
      </c>
      <c r="C38" s="58"/>
      <c r="D38" s="58"/>
      <c r="E38" s="69"/>
      <c r="F38" s="70">
        <f>(10*12)*110%+10</f>
        <v>142</v>
      </c>
      <c r="G38" s="71">
        <f t="shared" ref="G38:G42" si="5">F38/4</f>
        <v>35.5</v>
      </c>
      <c r="H38" s="71">
        <v>25</v>
      </c>
      <c r="I38" s="49">
        <f t="shared" ref="I38:I42" si="6">G38-H38</f>
        <v>10.5</v>
      </c>
      <c r="J38" s="49">
        <f t="shared" ref="J38:J42" si="7">H38/G38*100</f>
        <v>70.422535211267601</v>
      </c>
      <c r="M38" s="50"/>
    </row>
    <row r="39" spans="1:13">
      <c r="A39" s="56" t="s">
        <v>71</v>
      </c>
      <c r="B39" s="57" t="s">
        <v>72</v>
      </c>
      <c r="C39" s="58"/>
      <c r="D39" s="58"/>
      <c r="E39" s="69"/>
      <c r="F39" s="70">
        <f>25*12+10</f>
        <v>310</v>
      </c>
      <c r="G39" s="71">
        <f t="shared" si="5"/>
        <v>77.5</v>
      </c>
      <c r="H39" s="71">
        <v>47.9</v>
      </c>
      <c r="I39" s="49">
        <f t="shared" si="6"/>
        <v>29.6</v>
      </c>
      <c r="J39" s="49">
        <f t="shared" si="7"/>
        <v>61.806451612903224</v>
      </c>
      <c r="M39" s="50"/>
    </row>
    <row r="40" spans="1:13" ht="45" customHeight="1">
      <c r="A40" s="56" t="s">
        <v>73</v>
      </c>
      <c r="B40" s="46" t="s">
        <v>74</v>
      </c>
      <c r="C40" s="47"/>
      <c r="D40" s="47"/>
      <c r="E40" s="72"/>
      <c r="F40" s="70">
        <f>1334*2+1200</f>
        <v>3868</v>
      </c>
      <c r="G40" s="73">
        <f t="shared" si="5"/>
        <v>967</v>
      </c>
      <c r="H40" s="73">
        <v>1391.7</v>
      </c>
      <c r="I40" s="49">
        <f t="shared" si="6"/>
        <v>-424.70000000000005</v>
      </c>
      <c r="J40" s="49">
        <f t="shared" si="7"/>
        <v>143.91933815925543</v>
      </c>
      <c r="M40" s="50"/>
    </row>
    <row r="41" spans="1:13">
      <c r="A41" s="56" t="s">
        <v>75</v>
      </c>
      <c r="B41" s="57" t="s">
        <v>76</v>
      </c>
      <c r="C41" s="58"/>
      <c r="D41" s="58"/>
      <c r="E41" s="69"/>
      <c r="F41" s="70">
        <f>(8*12)+20</f>
        <v>116</v>
      </c>
      <c r="G41" s="73">
        <f t="shared" si="5"/>
        <v>29</v>
      </c>
      <c r="H41" s="73">
        <v>1.3</v>
      </c>
      <c r="I41" s="49">
        <f t="shared" si="6"/>
        <v>27.7</v>
      </c>
      <c r="J41" s="49">
        <f t="shared" si="7"/>
        <v>4.4827586206896548</v>
      </c>
      <c r="M41" s="50"/>
    </row>
    <row r="42" spans="1:13" ht="15.75" thickBot="1">
      <c r="A42" s="56" t="s">
        <v>77</v>
      </c>
      <c r="B42" s="57" t="s">
        <v>78</v>
      </c>
      <c r="C42" s="58"/>
      <c r="D42" s="58"/>
      <c r="E42" s="69"/>
      <c r="F42" s="70">
        <f>2*12+20</f>
        <v>44</v>
      </c>
      <c r="G42" s="73">
        <f t="shared" si="5"/>
        <v>11</v>
      </c>
      <c r="H42" s="73">
        <v>1.8</v>
      </c>
      <c r="I42" s="49">
        <f t="shared" si="6"/>
        <v>9.1999999999999993</v>
      </c>
      <c r="J42" s="49">
        <f t="shared" si="7"/>
        <v>16.363636363636363</v>
      </c>
      <c r="M42" s="50"/>
    </row>
    <row r="43" spans="1:13" ht="15.75" thickBot="1">
      <c r="A43" s="74" t="s">
        <v>79</v>
      </c>
      <c r="B43" s="75"/>
      <c r="C43" s="75"/>
      <c r="D43" s="75"/>
      <c r="E43" s="76"/>
      <c r="F43" s="77">
        <f>F8+F37</f>
        <v>54080</v>
      </c>
      <c r="G43" s="77">
        <f>G8+G37</f>
        <v>13519.990000000002</v>
      </c>
      <c r="H43" s="77">
        <f>H8+H37</f>
        <v>15901.399999999998</v>
      </c>
      <c r="I43" s="77">
        <f>G43-H43</f>
        <v>-2381.4099999999962</v>
      </c>
      <c r="J43" s="77">
        <f>H43/G43*100</f>
        <v>117.61399231804161</v>
      </c>
      <c r="M43" s="50"/>
    </row>
    <row r="46" spans="1:13">
      <c r="B46" s="78" t="s">
        <v>80</v>
      </c>
      <c r="F46" s="78" t="s">
        <v>81</v>
      </c>
    </row>
    <row r="49" spans="2:6">
      <c r="B49" s="78" t="s">
        <v>82</v>
      </c>
      <c r="F49" s="79" t="s">
        <v>83</v>
      </c>
    </row>
    <row r="51" spans="2:6">
      <c r="B51" s="78" t="s">
        <v>84</v>
      </c>
      <c r="C51" s="78"/>
      <c r="D51" s="78"/>
      <c r="E51" s="78"/>
      <c r="F51" s="79" t="s">
        <v>85</v>
      </c>
    </row>
    <row r="53" spans="2:6">
      <c r="B53" s="78"/>
      <c r="F53" s="80"/>
    </row>
  </sheetData>
  <mergeCells count="46">
    <mergeCell ref="B38:E38"/>
    <mergeCell ref="B39:E39"/>
    <mergeCell ref="B40:E40"/>
    <mergeCell ref="B41:E41"/>
    <mergeCell ref="B42:E42"/>
    <mergeCell ref="A43:E43"/>
    <mergeCell ref="B32:E32"/>
    <mergeCell ref="B33:E33"/>
    <mergeCell ref="B34:E34"/>
    <mergeCell ref="B35:E35"/>
    <mergeCell ref="B36:E36"/>
    <mergeCell ref="B37:E37"/>
    <mergeCell ref="B25:E25"/>
    <mergeCell ref="B26:E26"/>
    <mergeCell ref="B27:E27"/>
    <mergeCell ref="B29:E29"/>
    <mergeCell ref="B30:E30"/>
    <mergeCell ref="B31:E31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J6:J7"/>
    <mergeCell ref="B8:E8"/>
    <mergeCell ref="B9:E9"/>
    <mergeCell ref="B10:E10"/>
    <mergeCell ref="B11:E11"/>
    <mergeCell ref="B12:E12"/>
    <mergeCell ref="D1:F1"/>
    <mergeCell ref="G1:J1"/>
    <mergeCell ref="A3:I3"/>
    <mergeCell ref="D4:F4"/>
    <mergeCell ref="A5:A7"/>
    <mergeCell ref="B5:E7"/>
    <mergeCell ref="F5:F6"/>
    <mergeCell ref="G5:J5"/>
    <mergeCell ref="G6:H6"/>
    <mergeCell ref="I6:I7"/>
  </mergeCells>
  <pageMargins left="0.70866141732283472" right="0.31496062992125984" top="0.74803149606299213" bottom="0.35433070866141736" header="0.31496062992125984" footer="0.31496062992125984"/>
  <pageSetup paperSize="9" scale="85" orientation="portrait" verticalDpi="0" r:id="rId1"/>
  <rowBreaks count="2" manualBreakCount="2">
    <brk id="51" max="9" man="1"/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2019 - 1 кв. </vt:lpstr>
      <vt:lpstr>'2019 - 1 кв.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dcterms:created xsi:type="dcterms:W3CDTF">2019-06-26T12:36:12Z</dcterms:created>
  <dcterms:modified xsi:type="dcterms:W3CDTF">2019-06-26T12:37:03Z</dcterms:modified>
</cp:coreProperties>
</file>