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 - 3кв." sheetId="1" state="visible" r:id="rId2"/>
  </sheets>
  <definedNames>
    <definedName function="false" hidden="false" localSheetId="0" name="_xlnm.Print_Area" vbProcedure="false">'2019 - 3кв.'!$A$1:$J$51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<sst xmlns="http://schemas.openxmlformats.org/spreadsheetml/2006/main" count="86" uniqueCount="86">
  <si>
    <t xml:space="preserve">Додаток № 1 до фінансового плану на 2019 рік</t>
  </si>
  <si>
    <t xml:space="preserve">Звіт по доходам  по ММКП "РБУ" за 2019 рік </t>
  </si>
  <si>
    <t xml:space="preserve">Статті доходів</t>
  </si>
  <si>
    <t xml:space="preserve">Всього доходів, тис.грн.</t>
  </si>
  <si>
    <t xml:space="preserve">у тому числі</t>
  </si>
  <si>
    <t xml:space="preserve">IІI 
квартал</t>
  </si>
  <si>
    <t xml:space="preserve">відхилення  (+,-)</t>
  </si>
  <si>
    <t xml:space="preserve">виконання, %</t>
  </si>
  <si>
    <t xml:space="preserve">2019 рік</t>
  </si>
  <si>
    <t xml:space="preserve">план</t>
  </si>
  <si>
    <t xml:space="preserve">факт</t>
  </si>
  <si>
    <t xml:space="preserve">Доходи УМГ</t>
  </si>
  <si>
    <t xml:space="preserve">1.1.</t>
  </si>
  <si>
    <t xml:space="preserve">Утримання доріг, тротуарів, мостів, шляхопроводів, зимове утримання доріг</t>
  </si>
  <si>
    <t xml:space="preserve">1.1.1.</t>
  </si>
  <si>
    <t xml:space="preserve">підмітання доріг , площ  міста</t>
  </si>
  <si>
    <t xml:space="preserve">1.1.2.</t>
  </si>
  <si>
    <t xml:space="preserve">поточне утримання вулиць </t>
  </si>
  <si>
    <t xml:space="preserve">1.1.3.</t>
  </si>
  <si>
    <t xml:space="preserve">прибирання та вивіз снігу (чергування)</t>
  </si>
  <si>
    <t xml:space="preserve">1.1.4.</t>
  </si>
  <si>
    <t xml:space="preserve">очистка колодців зливної каналізації</t>
  </si>
  <si>
    <t xml:space="preserve">1.1.5.</t>
  </si>
  <si>
    <t xml:space="preserve">фарбування пішохідних переходів, осьових ліній</t>
  </si>
  <si>
    <t xml:space="preserve">1.2.</t>
  </si>
  <si>
    <t xml:space="preserve">Утримання техзасобів дорожнього руху</t>
  </si>
  <si>
    <t xml:space="preserve">1.3.</t>
  </si>
  <si>
    <t xml:space="preserve">Утримання та ремонт зелених насаджень</t>
  </si>
  <si>
    <t xml:space="preserve">1.4.</t>
  </si>
  <si>
    <t xml:space="preserve">Утримання парків, скверів</t>
  </si>
  <si>
    <t xml:space="preserve">1.4.1.</t>
  </si>
  <si>
    <t xml:space="preserve">Утримання парків, скверів (озеленення)</t>
  </si>
  <si>
    <t xml:space="preserve">1.4.2.</t>
  </si>
  <si>
    <t xml:space="preserve">Утримання парків, скверів (прибирання)</t>
  </si>
  <si>
    <t xml:space="preserve">1.4.3.</t>
  </si>
  <si>
    <t xml:space="preserve">Утримання парків, скверів (охорона)</t>
  </si>
  <si>
    <t xml:space="preserve">1.4.4.</t>
  </si>
  <si>
    <t xml:space="preserve">Утримання парків, скверів (лісопаркова зона)</t>
  </si>
  <si>
    <t xml:space="preserve">1.5.</t>
  </si>
  <si>
    <t xml:space="preserve">Утримання дамб русла р.Латориці та Коропецького каналу</t>
  </si>
  <si>
    <t xml:space="preserve">1.6.</t>
  </si>
  <si>
    <t xml:space="preserve">Утримання кладовищ міста</t>
  </si>
  <si>
    <t xml:space="preserve">1.7.</t>
  </si>
  <si>
    <t xml:space="preserve">Поточний ремонт вуличного освітлення  </t>
  </si>
  <si>
    <t xml:space="preserve">1.8.</t>
  </si>
  <si>
    <t xml:space="preserve">Міська електроенергія</t>
  </si>
  <si>
    <t xml:space="preserve">1.9.</t>
  </si>
  <si>
    <t xml:space="preserve">Стихійні сміттєзвалища</t>
  </si>
  <si>
    <t xml:space="preserve">1.10.</t>
  </si>
  <si>
    <t xml:space="preserve">Поховання одиноких осіб   </t>
  </si>
  <si>
    <t xml:space="preserve">1.11.</t>
  </si>
  <si>
    <t xml:space="preserve">Улаштування посадкових майданчиків</t>
  </si>
  <si>
    <t xml:space="preserve">1.12.</t>
  </si>
  <si>
    <t xml:space="preserve">Інші витрати </t>
  </si>
  <si>
    <t xml:space="preserve">1.12.1.</t>
  </si>
  <si>
    <t xml:space="preserve">Влаштування урн та лавок</t>
  </si>
  <si>
    <t xml:space="preserve">1.12.2.</t>
  </si>
  <si>
    <t xml:space="preserve">Покоси трав</t>
  </si>
  <si>
    <t xml:space="preserve">1.12.3.</t>
  </si>
  <si>
    <t xml:space="preserve">Влаштування центральної ялинки</t>
  </si>
  <si>
    <t xml:space="preserve">1.12.4.</t>
  </si>
  <si>
    <t xml:space="preserve">Охорона об"єктів комунальної власності (Добролюбова)</t>
  </si>
  <si>
    <t xml:space="preserve">1.12.5.</t>
  </si>
  <si>
    <t xml:space="preserve">Влаштування майданчиків</t>
  </si>
  <si>
    <t xml:space="preserve">1.12.6.</t>
  </si>
  <si>
    <t xml:space="preserve">Утримання пам"ятників, обмежувачів руху, демонтаж та встановлення геонімів та інші</t>
  </si>
  <si>
    <t xml:space="preserve">1.13.</t>
  </si>
  <si>
    <t xml:space="preserve">Поточний ремонт  вулиць міста</t>
  </si>
  <si>
    <t xml:space="preserve">Інші доходи </t>
  </si>
  <si>
    <t xml:space="preserve">2.1.</t>
  </si>
  <si>
    <t xml:space="preserve">Диспетчерські послуги</t>
  </si>
  <si>
    <t xml:space="preserve">2.2.</t>
  </si>
  <si>
    <t xml:space="preserve">Ринок</t>
  </si>
  <si>
    <t xml:space="preserve">2.3.</t>
  </si>
  <si>
    <t xml:space="preserve">Інші послуги (по озелененню, відновлювальні роботи, транспортні, поточний ремонт та ін.комерційні доходи)</t>
  </si>
  <si>
    <t xml:space="preserve">2.4.</t>
  </si>
  <si>
    <t xml:space="preserve">Ритуальні послуги</t>
  </si>
  <si>
    <t xml:space="preserve">2.5.</t>
  </si>
  <si>
    <t xml:space="preserve">Інші (в т.ч. обслуговування електроопор)</t>
  </si>
  <si>
    <t xml:space="preserve">Всього доходів :</t>
  </si>
  <si>
    <t xml:space="preserve">Директор  ММКП "РБУ"</t>
  </si>
  <si>
    <t xml:space="preserve">Діус В.В.</t>
  </si>
  <si>
    <t xml:space="preserve">Головний бухгалтер</t>
  </si>
  <si>
    <t xml:space="preserve">Гонак Ю.І.</t>
  </si>
  <si>
    <t xml:space="preserve">Економіст</t>
  </si>
  <si>
    <t xml:space="preserve">Беца Г.І.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</si>
</sst>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[$-422]DD/MMM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3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3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3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M40" activeCellId="0" sqref="M4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5" min="5" style="0" width="17.86"/>
    <col collapsed="false" customWidth="true" hidden="false" outlineLevel="0" max="6" min="6" style="0" width="11.14"/>
    <col collapsed="false" customWidth="true" hidden="false" outlineLevel="0" max="8" min="7" style="0" width="9.14"/>
    <col collapsed="false" customWidth="true" hidden="false" outlineLevel="0" max="9" min="9" style="0" width="12.14"/>
    <col collapsed="false" customWidth="true" hidden="false" outlineLevel="0" max="10" min="10" style="0" width="13.43"/>
    <col collapsed="false" customWidth="true" hidden="false" outlineLevel="0" max="12" min="12" style="1" width="9.14"/>
    <col collapsed="false" customWidth="true" hidden="false" outlineLevel="0" max="13" min="13" style="1" width="9.29"/>
    <col collapsed="false" customWidth="true" hidden="false" outlineLevel="0" max="14" min="14" style="1" width="9.14"/>
  </cols>
  <sheetData>
    <row r="1" customFormat="false" ht="15" hidden="false" customHeight="false" outlineLevel="0" collapsed="false">
      <c r="D1" s="2"/>
      <c r="E1" s="2"/>
      <c r="F1" s="2"/>
      <c r="G1" s="3" t="s">
        <v>0</v>
      </c>
      <c r="H1" s="3"/>
      <c r="I1" s="3"/>
      <c r="J1" s="3"/>
    </row>
    <row r="3" customFormat="false" ht="18.7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</row>
    <row r="4" customFormat="false" ht="15.75" hidden="false" customHeight="false" outlineLevel="0" collapsed="false">
      <c r="D4" s="5"/>
      <c r="E4" s="5"/>
      <c r="F4" s="5"/>
    </row>
    <row r="5" customFormat="false" ht="15" hidden="false" customHeight="true" outlineLevel="0" collapsed="false">
      <c r="A5" s="6"/>
      <c r="B5" s="7" t="s">
        <v>2</v>
      </c>
      <c r="C5" s="7"/>
      <c r="D5" s="7"/>
      <c r="E5" s="7"/>
      <c r="F5" s="8" t="s">
        <v>3</v>
      </c>
      <c r="G5" s="9" t="s">
        <v>4</v>
      </c>
      <c r="H5" s="9"/>
      <c r="I5" s="9"/>
      <c r="J5" s="9"/>
    </row>
    <row r="6" customFormat="false" ht="31.5" hidden="false" customHeight="true" outlineLevel="0" collapsed="false">
      <c r="A6" s="6"/>
      <c r="B6" s="7"/>
      <c r="C6" s="7"/>
      <c r="D6" s="7"/>
      <c r="E6" s="7"/>
      <c r="F6" s="8"/>
      <c r="G6" s="10" t="s">
        <v>5</v>
      </c>
      <c r="H6" s="10"/>
      <c r="I6" s="11" t="s">
        <v>6</v>
      </c>
      <c r="J6" s="11" t="s">
        <v>7</v>
      </c>
    </row>
    <row r="7" customFormat="false" ht="20.25" hidden="false" customHeight="true" outlineLevel="0" collapsed="false">
      <c r="A7" s="6"/>
      <c r="B7" s="7"/>
      <c r="C7" s="7"/>
      <c r="D7" s="7"/>
      <c r="E7" s="7"/>
      <c r="F7" s="12" t="s">
        <v>8</v>
      </c>
      <c r="G7" s="13" t="s">
        <v>9</v>
      </c>
      <c r="H7" s="13" t="s">
        <v>10</v>
      </c>
      <c r="I7" s="11"/>
      <c r="J7" s="11"/>
    </row>
    <row r="8" customFormat="false" ht="15.75" hidden="false" customHeight="false" outlineLevel="0" collapsed="false">
      <c r="A8" s="14" t="n">
        <v>1</v>
      </c>
      <c r="B8" s="15" t="s">
        <v>11</v>
      </c>
      <c r="C8" s="15"/>
      <c r="D8" s="15"/>
      <c r="E8" s="15"/>
      <c r="F8" s="16" t="n">
        <f aca="false">SUM(F9,F15:F17,F22:F29,F36)</f>
        <v>49600</v>
      </c>
      <c r="G8" s="17" t="n">
        <f aca="false">SUM(G9,G15:G17,G22:G29,G36)</f>
        <v>12400.05</v>
      </c>
      <c r="H8" s="18" t="n">
        <f aca="false">SUM(H9,H15:H17,H22:H29,H36)</f>
        <v>15701.3</v>
      </c>
      <c r="I8" s="18" t="n">
        <f aca="false">G8-H8</f>
        <v>-3301.25</v>
      </c>
      <c r="J8" s="18" t="n">
        <f aca="false">H8/G8*100</f>
        <v>126.622876520659</v>
      </c>
    </row>
    <row r="9" customFormat="false" ht="45.75" hidden="false" customHeight="true" outlineLevel="0" collapsed="false">
      <c r="A9" s="19" t="s">
        <v>12</v>
      </c>
      <c r="B9" s="20" t="s">
        <v>13</v>
      </c>
      <c r="C9" s="20"/>
      <c r="D9" s="20"/>
      <c r="E9" s="20"/>
      <c r="F9" s="21" t="n">
        <f aca="false">SUM(F10:F14)</f>
        <v>23500</v>
      </c>
      <c r="G9" s="22" t="n">
        <f aca="false">SUM(G10:G14)</f>
        <v>5874.95</v>
      </c>
      <c r="H9" s="22" t="n">
        <f aca="false">SUM(H10:H14)</f>
        <v>5435.5</v>
      </c>
      <c r="I9" s="22" t="n">
        <f aca="false">SUM(I10:I14)</f>
        <v>439.45</v>
      </c>
      <c r="J9" s="23" t="n">
        <f aca="false">H9/G9*100</f>
        <v>92.5199363398838</v>
      </c>
    </row>
    <row r="10" customFormat="false" ht="16.5" hidden="false" customHeight="true" outlineLevel="0" collapsed="false">
      <c r="A10" s="24" t="s">
        <v>14</v>
      </c>
      <c r="B10" s="25" t="s">
        <v>15</v>
      </c>
      <c r="C10" s="25"/>
      <c r="D10" s="25"/>
      <c r="E10" s="25"/>
      <c r="F10" s="26" t="n">
        <v>18071</v>
      </c>
      <c r="G10" s="27" t="n">
        <f aca="false">F10/4</f>
        <v>4517.75</v>
      </c>
      <c r="H10" s="27" t="n">
        <v>4752.1</v>
      </c>
      <c r="I10" s="27" t="n">
        <f aca="false">G10-H10</f>
        <v>-234.35</v>
      </c>
      <c r="J10" s="27" t="n">
        <f aca="false">H10/G10*100</f>
        <v>105.187316695258</v>
      </c>
    </row>
    <row r="11" customFormat="false" ht="15" hidden="false" customHeight="true" outlineLevel="0" collapsed="false">
      <c r="A11" s="24" t="s">
        <v>16</v>
      </c>
      <c r="B11" s="25" t="s">
        <v>17</v>
      </c>
      <c r="C11" s="25"/>
      <c r="D11" s="25"/>
      <c r="E11" s="25"/>
      <c r="F11" s="26" t="n">
        <v>829</v>
      </c>
      <c r="G11" s="27" t="n">
        <v>207.2</v>
      </c>
      <c r="H11" s="27" t="n">
        <v>562.8</v>
      </c>
      <c r="I11" s="27" t="n">
        <f aca="false">G11-H11</f>
        <v>-355.6</v>
      </c>
      <c r="J11" s="27" t="n">
        <f aca="false">H11/G11*100</f>
        <v>271.621621621622</v>
      </c>
      <c r="M11" s="28"/>
    </row>
    <row r="12" customFormat="false" ht="15" hidden="false" customHeight="true" outlineLevel="0" collapsed="false">
      <c r="A12" s="24" t="s">
        <v>18</v>
      </c>
      <c r="B12" s="29" t="s">
        <v>19</v>
      </c>
      <c r="C12" s="29"/>
      <c r="D12" s="29"/>
      <c r="E12" s="29"/>
      <c r="F12" s="26" t="n">
        <v>3000</v>
      </c>
      <c r="G12" s="27" t="n">
        <f aca="false">F12/4</f>
        <v>750</v>
      </c>
      <c r="H12" s="27" t="n">
        <v>0</v>
      </c>
      <c r="I12" s="27" t="n">
        <f aca="false">G12-H12</f>
        <v>750</v>
      </c>
      <c r="J12" s="27" t="n">
        <f aca="false">H12/G12*100</f>
        <v>0</v>
      </c>
      <c r="M12" s="28"/>
    </row>
    <row r="13" customFormat="false" ht="15" hidden="false" customHeight="true" outlineLevel="0" collapsed="false">
      <c r="A13" s="24" t="s">
        <v>20</v>
      </c>
      <c r="B13" s="25" t="s">
        <v>21</v>
      </c>
      <c r="C13" s="25"/>
      <c r="D13" s="25"/>
      <c r="E13" s="25"/>
      <c r="F13" s="26" t="n">
        <v>1000</v>
      </c>
      <c r="G13" s="27" t="n">
        <f aca="false">F13/4</f>
        <v>250</v>
      </c>
      <c r="H13" s="27" t="n">
        <v>120.6</v>
      </c>
      <c r="I13" s="27" t="n">
        <f aca="false">G13-H13</f>
        <v>129.4</v>
      </c>
      <c r="J13" s="27" t="n">
        <f aca="false">H13/G13*100</f>
        <v>48.24</v>
      </c>
      <c r="M13" s="28"/>
    </row>
    <row r="14" customFormat="false" ht="15" hidden="false" customHeight="true" outlineLevel="0" collapsed="false">
      <c r="A14" s="24" t="s">
        <v>22</v>
      </c>
      <c r="B14" s="25" t="s">
        <v>23</v>
      </c>
      <c r="C14" s="25"/>
      <c r="D14" s="25"/>
      <c r="E14" s="25"/>
      <c r="F14" s="26" t="n">
        <v>600</v>
      </c>
      <c r="G14" s="27" t="n">
        <f aca="false">F14/4</f>
        <v>150</v>
      </c>
      <c r="H14" s="27" t="n">
        <v>0</v>
      </c>
      <c r="I14" s="27" t="n">
        <f aca="false">G14-H14</f>
        <v>150</v>
      </c>
      <c r="J14" s="27" t="n">
        <f aca="false">H14/G14*100</f>
        <v>0</v>
      </c>
      <c r="M14" s="28"/>
    </row>
    <row r="15" customFormat="false" ht="15" hidden="false" customHeight="false" outlineLevel="0" collapsed="false">
      <c r="A15" s="19" t="s">
        <v>24</v>
      </c>
      <c r="B15" s="30" t="s">
        <v>25</v>
      </c>
      <c r="C15" s="30"/>
      <c r="D15" s="30"/>
      <c r="E15" s="30"/>
      <c r="F15" s="26" t="n">
        <v>600</v>
      </c>
      <c r="G15" s="23" t="n">
        <f aca="false">F15/4</f>
        <v>150</v>
      </c>
      <c r="H15" s="23" t="n">
        <v>272.6</v>
      </c>
      <c r="I15" s="23" t="n">
        <f aca="false">G15-H15</f>
        <v>-122.6</v>
      </c>
      <c r="J15" s="23" t="n">
        <f aca="false">H15/G15*100</f>
        <v>181.733333333333</v>
      </c>
      <c r="M15" s="28"/>
    </row>
    <row r="16" customFormat="false" ht="15" hidden="false" customHeight="false" outlineLevel="0" collapsed="false">
      <c r="A16" s="31" t="s">
        <v>26</v>
      </c>
      <c r="B16" s="30" t="s">
        <v>27</v>
      </c>
      <c r="C16" s="30"/>
      <c r="D16" s="30"/>
      <c r="E16" s="30"/>
      <c r="F16" s="26" t="n">
        <v>2000</v>
      </c>
      <c r="G16" s="23" t="n">
        <f aca="false">F16/4</f>
        <v>500</v>
      </c>
      <c r="H16" s="23" t="n">
        <v>422.6</v>
      </c>
      <c r="I16" s="23" t="n">
        <f aca="false">G16-H16</f>
        <v>77.4</v>
      </c>
      <c r="J16" s="23" t="n">
        <f aca="false">H16/G16*100</f>
        <v>84.52</v>
      </c>
      <c r="M16" s="28"/>
    </row>
    <row r="17" customFormat="false" ht="15" hidden="false" customHeight="false" outlineLevel="0" collapsed="false">
      <c r="A17" s="31" t="s">
        <v>28</v>
      </c>
      <c r="B17" s="30" t="s">
        <v>29</v>
      </c>
      <c r="C17" s="30"/>
      <c r="D17" s="30"/>
      <c r="E17" s="30"/>
      <c r="F17" s="26" t="n">
        <f aca="false">SUM(F18:F21)</f>
        <v>5500</v>
      </c>
      <c r="G17" s="23" t="n">
        <f aca="false">F17/4</f>
        <v>1375</v>
      </c>
      <c r="H17" s="23" t="n">
        <f aca="false">SUM(H18:H21)</f>
        <v>1114.7</v>
      </c>
      <c r="I17" s="23" t="n">
        <f aca="false">G17-H17</f>
        <v>260.3</v>
      </c>
      <c r="J17" s="23" t="n">
        <f aca="false">H17/G17*100</f>
        <v>81.0690909090909</v>
      </c>
      <c r="M17" s="28"/>
    </row>
    <row r="18" customFormat="false" ht="15" hidden="false" customHeight="false" outlineLevel="0" collapsed="false">
      <c r="A18" s="32" t="s">
        <v>30</v>
      </c>
      <c r="B18" s="33" t="s">
        <v>31</v>
      </c>
      <c r="C18" s="33"/>
      <c r="D18" s="33"/>
      <c r="E18" s="33"/>
      <c r="F18" s="26" t="n">
        <v>1836.3</v>
      </c>
      <c r="G18" s="27" t="n">
        <f aca="false">F18/4</f>
        <v>459.075</v>
      </c>
      <c r="H18" s="27" t="n">
        <v>802</v>
      </c>
      <c r="I18" s="27" t="n">
        <f aca="false">G18-H18</f>
        <v>-342.925</v>
      </c>
      <c r="J18" s="27" t="n">
        <f aca="false">H18/G18*100</f>
        <v>174.699123236944</v>
      </c>
      <c r="M18" s="28"/>
    </row>
    <row r="19" customFormat="false" ht="15" hidden="false" customHeight="false" outlineLevel="0" collapsed="false">
      <c r="A19" s="32" t="s">
        <v>32</v>
      </c>
      <c r="B19" s="33" t="s">
        <v>33</v>
      </c>
      <c r="C19" s="33"/>
      <c r="D19" s="33"/>
      <c r="E19" s="33"/>
      <c r="F19" s="26" t="n">
        <v>1415</v>
      </c>
      <c r="G19" s="27" t="n">
        <v>353.7</v>
      </c>
      <c r="H19" s="27" t="n">
        <v>114.1</v>
      </c>
      <c r="I19" s="27" t="n">
        <f aca="false">G19-H19</f>
        <v>239.6</v>
      </c>
      <c r="J19" s="27" t="n">
        <f aca="false">H19/G19*100</f>
        <v>32.2589765337857</v>
      </c>
      <c r="M19" s="28"/>
    </row>
    <row r="20" customFormat="false" ht="15" hidden="false" customHeight="false" outlineLevel="0" collapsed="false">
      <c r="A20" s="32" t="s">
        <v>34</v>
      </c>
      <c r="B20" s="33" t="s">
        <v>35</v>
      </c>
      <c r="C20" s="33"/>
      <c r="D20" s="33"/>
      <c r="E20" s="33"/>
      <c r="F20" s="26" t="n">
        <v>1947.9</v>
      </c>
      <c r="G20" s="27" t="n">
        <f aca="false">F20/4</f>
        <v>486.975</v>
      </c>
      <c r="H20" s="27" t="n">
        <v>171.7</v>
      </c>
      <c r="I20" s="27" t="n">
        <f aca="false">G20-H20</f>
        <v>315.275</v>
      </c>
      <c r="J20" s="27" t="n">
        <f aca="false">H20/G20*100</f>
        <v>35.2584834950459</v>
      </c>
      <c r="M20" s="28"/>
    </row>
    <row r="21" customFormat="false" ht="15" hidden="false" customHeight="false" outlineLevel="0" collapsed="false">
      <c r="A21" s="32" t="s">
        <v>36</v>
      </c>
      <c r="B21" s="33" t="s">
        <v>37</v>
      </c>
      <c r="C21" s="33"/>
      <c r="D21" s="33"/>
      <c r="E21" s="33"/>
      <c r="F21" s="26" t="n">
        <v>300.8</v>
      </c>
      <c r="G21" s="34" t="n">
        <f aca="false">F21/4</f>
        <v>75.2</v>
      </c>
      <c r="H21" s="34" t="n">
        <v>26.9</v>
      </c>
      <c r="I21" s="27" t="n">
        <f aca="false">G21-H21</f>
        <v>48.3</v>
      </c>
      <c r="J21" s="27" t="n">
        <f aca="false">H21/G21*100</f>
        <v>35.7712765957447</v>
      </c>
      <c r="M21" s="28"/>
    </row>
    <row r="22" customFormat="false" ht="33" hidden="false" customHeight="true" outlineLevel="0" collapsed="false">
      <c r="A22" s="31" t="s">
        <v>38</v>
      </c>
      <c r="B22" s="20" t="s">
        <v>39</v>
      </c>
      <c r="C22" s="20"/>
      <c r="D22" s="20"/>
      <c r="E22" s="20"/>
      <c r="F22" s="26" t="n">
        <v>3000</v>
      </c>
      <c r="G22" s="23" t="n">
        <f aca="false">F22/4</f>
        <v>750</v>
      </c>
      <c r="H22" s="23" t="n">
        <f aca="false">1975.3-98.8</f>
        <v>1876.5</v>
      </c>
      <c r="I22" s="23" t="n">
        <f aca="false">G22-H22</f>
        <v>-1126.5</v>
      </c>
      <c r="J22" s="23" t="n">
        <f aca="false">H22/G22*100</f>
        <v>250.2</v>
      </c>
      <c r="M22" s="28"/>
    </row>
    <row r="23" customFormat="false" ht="15" hidden="false" customHeight="true" outlineLevel="0" collapsed="false">
      <c r="A23" s="31" t="s">
        <v>40</v>
      </c>
      <c r="B23" s="20" t="s">
        <v>41</v>
      </c>
      <c r="C23" s="20"/>
      <c r="D23" s="20"/>
      <c r="E23" s="20"/>
      <c r="F23" s="26" t="n">
        <v>2300</v>
      </c>
      <c r="G23" s="23" t="n">
        <f aca="false">F23/4</f>
        <v>575</v>
      </c>
      <c r="H23" s="23" t="n">
        <v>1075</v>
      </c>
      <c r="I23" s="23" t="n">
        <f aca="false">G23-H23</f>
        <v>-500</v>
      </c>
      <c r="J23" s="23" t="n">
        <f aca="false">H23/G23*100</f>
        <v>186.95652173913</v>
      </c>
      <c r="M23" s="28"/>
    </row>
    <row r="24" customFormat="false" ht="15" hidden="false" customHeight="false" outlineLevel="0" collapsed="false">
      <c r="A24" s="31" t="s">
        <v>42</v>
      </c>
      <c r="B24" s="30" t="s">
        <v>43</v>
      </c>
      <c r="C24" s="30"/>
      <c r="D24" s="30"/>
      <c r="E24" s="30"/>
      <c r="F24" s="26" t="n">
        <v>3500</v>
      </c>
      <c r="G24" s="23" t="n">
        <f aca="false">F24/4</f>
        <v>875</v>
      </c>
      <c r="H24" s="23" t="n">
        <v>906.3</v>
      </c>
      <c r="I24" s="23" t="n">
        <f aca="false">G24-H24</f>
        <v>-31.3</v>
      </c>
      <c r="J24" s="23" t="n">
        <f aca="false">H24/G24*100</f>
        <v>103.577142857143</v>
      </c>
      <c r="M24" s="28"/>
    </row>
    <row r="25" customFormat="false" ht="15" hidden="false" customHeight="false" outlineLevel="0" collapsed="false">
      <c r="A25" s="31" t="s">
        <v>44</v>
      </c>
      <c r="B25" s="30" t="s">
        <v>45</v>
      </c>
      <c r="C25" s="30"/>
      <c r="D25" s="30"/>
      <c r="E25" s="30"/>
      <c r="F25" s="26" t="n">
        <v>3400</v>
      </c>
      <c r="G25" s="23" t="n">
        <f aca="false">F25/4</f>
        <v>850</v>
      </c>
      <c r="H25" s="23" t="n">
        <v>638.1</v>
      </c>
      <c r="I25" s="23" t="n">
        <f aca="false">G25-H25</f>
        <v>211.9</v>
      </c>
      <c r="J25" s="23" t="n">
        <f aca="false">H25/G25*100</f>
        <v>75.0705882352941</v>
      </c>
      <c r="M25" s="28"/>
    </row>
    <row r="26" customFormat="false" ht="15" hidden="false" customHeight="false" outlineLevel="0" collapsed="false">
      <c r="A26" s="31" t="s">
        <v>46</v>
      </c>
      <c r="B26" s="30" t="s">
        <v>47</v>
      </c>
      <c r="C26" s="30"/>
      <c r="D26" s="30"/>
      <c r="E26" s="30"/>
      <c r="F26" s="26" t="n">
        <v>100</v>
      </c>
      <c r="G26" s="23" t="n">
        <f aca="false">F26/4</f>
        <v>25</v>
      </c>
      <c r="H26" s="23" t="n">
        <v>0</v>
      </c>
      <c r="I26" s="23" t="n">
        <f aca="false">G26-H26</f>
        <v>25</v>
      </c>
      <c r="J26" s="23" t="n">
        <f aca="false">H26/G26*100</f>
        <v>0</v>
      </c>
      <c r="M26" s="28"/>
    </row>
    <row r="27" customFormat="false" ht="15" hidden="false" customHeight="false" outlineLevel="0" collapsed="false">
      <c r="A27" s="31" t="s">
        <v>48</v>
      </c>
      <c r="B27" s="30" t="s">
        <v>49</v>
      </c>
      <c r="C27" s="30"/>
      <c r="D27" s="30"/>
      <c r="E27" s="30"/>
      <c r="F27" s="26" t="n">
        <v>50</v>
      </c>
      <c r="G27" s="23" t="n">
        <f aca="false">F27/4</f>
        <v>12.5</v>
      </c>
      <c r="H27" s="23" t="n">
        <v>2.6</v>
      </c>
      <c r="I27" s="23" t="n">
        <f aca="false">G27-H27</f>
        <v>9.9</v>
      </c>
      <c r="J27" s="23" t="n">
        <f aca="false">H27/G27*100</f>
        <v>20.8</v>
      </c>
      <c r="M27" s="28"/>
    </row>
    <row r="28" customFormat="false" ht="15" hidden="false" customHeight="false" outlineLevel="0" collapsed="false">
      <c r="A28" s="31" t="s">
        <v>50</v>
      </c>
      <c r="B28" s="30" t="s">
        <v>51</v>
      </c>
      <c r="C28" s="35"/>
      <c r="D28" s="35"/>
      <c r="E28" s="35"/>
      <c r="F28" s="26" t="n">
        <v>325</v>
      </c>
      <c r="G28" s="23" t="n">
        <v>81.3</v>
      </c>
      <c r="H28" s="23" t="n">
        <v>0</v>
      </c>
      <c r="I28" s="23" t="n">
        <f aca="false">G28-H28</f>
        <v>81.3</v>
      </c>
      <c r="J28" s="23" t="n">
        <f aca="false">H28/G28*100</f>
        <v>0</v>
      </c>
      <c r="M28" s="28"/>
    </row>
    <row r="29" customFormat="false" ht="15" hidden="false" customHeight="false" outlineLevel="0" collapsed="false">
      <c r="A29" s="31" t="s">
        <v>52</v>
      </c>
      <c r="B29" s="30" t="s">
        <v>53</v>
      </c>
      <c r="C29" s="30"/>
      <c r="D29" s="30"/>
      <c r="E29" s="30"/>
      <c r="F29" s="26" t="n">
        <f aca="false">SUM(F30:F35)</f>
        <v>5325</v>
      </c>
      <c r="G29" s="23" t="n">
        <v>1331.3</v>
      </c>
      <c r="H29" s="23" t="n">
        <f aca="false">SUM(H30:H35)</f>
        <v>2672</v>
      </c>
      <c r="I29" s="23" t="n">
        <f aca="false">G29-H29</f>
        <v>-1340.7</v>
      </c>
      <c r="J29" s="23" t="n">
        <f aca="false">H29/G29*100</f>
        <v>200.70607676707</v>
      </c>
      <c r="M29" s="28"/>
    </row>
    <row r="30" customFormat="false" ht="15" hidden="false" customHeight="false" outlineLevel="0" collapsed="false">
      <c r="A30" s="32" t="s">
        <v>54</v>
      </c>
      <c r="B30" s="33" t="s">
        <v>55</v>
      </c>
      <c r="C30" s="33"/>
      <c r="D30" s="33"/>
      <c r="E30" s="33"/>
      <c r="F30" s="26" t="n">
        <v>1236.3</v>
      </c>
      <c r="G30" s="27" t="n">
        <f aca="false">F30/4</f>
        <v>309.075</v>
      </c>
      <c r="H30" s="27" t="n">
        <v>204.8</v>
      </c>
      <c r="I30" s="27" t="n">
        <f aca="false">G30-H30</f>
        <v>104.275</v>
      </c>
      <c r="J30" s="27" t="n">
        <f aca="false">H30/G30*100</f>
        <v>66.2622340855779</v>
      </c>
      <c r="M30" s="28"/>
    </row>
    <row r="31" customFormat="false" ht="15" hidden="false" customHeight="false" outlineLevel="0" collapsed="false">
      <c r="A31" s="32" t="s">
        <v>56</v>
      </c>
      <c r="B31" s="33" t="s">
        <v>57</v>
      </c>
      <c r="C31" s="33"/>
      <c r="D31" s="33"/>
      <c r="E31" s="33"/>
      <c r="F31" s="26" t="n">
        <v>1955.4</v>
      </c>
      <c r="G31" s="27" t="n">
        <v>488.9</v>
      </c>
      <c r="H31" s="27" t="n">
        <v>1456</v>
      </c>
      <c r="I31" s="27" t="n">
        <f aca="false">G31-H31</f>
        <v>-967.1</v>
      </c>
      <c r="J31" s="27" t="n">
        <f aca="false">H31/G31*100</f>
        <v>297.811413376969</v>
      </c>
      <c r="M31" s="28"/>
    </row>
    <row r="32" customFormat="false" ht="15" hidden="false" customHeight="false" outlineLevel="0" collapsed="false">
      <c r="A32" s="32" t="s">
        <v>58</v>
      </c>
      <c r="B32" s="33" t="s">
        <v>59</v>
      </c>
      <c r="C32" s="33"/>
      <c r="D32" s="33"/>
      <c r="E32" s="33"/>
      <c r="F32" s="26" t="n">
        <v>200</v>
      </c>
      <c r="G32" s="27" t="n">
        <f aca="false">F32/4</f>
        <v>50</v>
      </c>
      <c r="H32" s="27" t="n">
        <v>0</v>
      </c>
      <c r="I32" s="27" t="n">
        <f aca="false">G32-H32</f>
        <v>50</v>
      </c>
      <c r="J32" s="27" t="n">
        <f aca="false">H32/G32*100</f>
        <v>0</v>
      </c>
      <c r="M32" s="28"/>
    </row>
    <row r="33" customFormat="false" ht="32.25" hidden="false" customHeight="true" outlineLevel="0" collapsed="false">
      <c r="A33" s="32" t="s">
        <v>60</v>
      </c>
      <c r="B33" s="25" t="s">
        <v>61</v>
      </c>
      <c r="C33" s="25"/>
      <c r="D33" s="25"/>
      <c r="E33" s="25"/>
      <c r="F33" s="26" t="n">
        <v>199</v>
      </c>
      <c r="G33" s="27" t="n">
        <f aca="false">F33/4-0.01</f>
        <v>49.74</v>
      </c>
      <c r="H33" s="27" t="n">
        <v>65.5</v>
      </c>
      <c r="I33" s="27" t="n">
        <f aca="false">G33-H33</f>
        <v>-15.76</v>
      </c>
      <c r="J33" s="27" t="n">
        <f aca="false">H33/G33*100</f>
        <v>131.684760755931</v>
      </c>
      <c r="M33" s="28"/>
    </row>
    <row r="34" customFormat="false" ht="15" hidden="false" customHeight="false" outlineLevel="0" collapsed="false">
      <c r="A34" s="32" t="s">
        <v>62</v>
      </c>
      <c r="B34" s="33" t="s">
        <v>63</v>
      </c>
      <c r="C34" s="33"/>
      <c r="D34" s="33"/>
      <c r="E34" s="33"/>
      <c r="F34" s="26" t="n">
        <v>1534.3</v>
      </c>
      <c r="G34" s="27" t="n">
        <v>383.6</v>
      </c>
      <c r="H34" s="27" t="n">
        <v>624.2</v>
      </c>
      <c r="I34" s="27" t="n">
        <f aca="false">G34-H34</f>
        <v>-240.6</v>
      </c>
      <c r="J34" s="27" t="n">
        <f aca="false">H34/G34*100</f>
        <v>162.721584984359</v>
      </c>
      <c r="M34" s="28"/>
    </row>
    <row r="35" customFormat="false" ht="30.75" hidden="false" customHeight="true" outlineLevel="0" collapsed="false">
      <c r="A35" s="32" t="s">
        <v>64</v>
      </c>
      <c r="B35" s="25" t="s">
        <v>65</v>
      </c>
      <c r="C35" s="25"/>
      <c r="D35" s="25"/>
      <c r="E35" s="25"/>
      <c r="F35" s="36" t="n">
        <v>200</v>
      </c>
      <c r="G35" s="27" t="n">
        <f aca="false">F35/4</f>
        <v>50</v>
      </c>
      <c r="H35" s="27" t="n">
        <f aca="false">52.4+2.5+8+97.5+13.1+49.2+98.8</f>
        <v>321.5</v>
      </c>
      <c r="I35" s="27" t="n">
        <f aca="false">G35-H35</f>
        <v>-271.5</v>
      </c>
      <c r="J35" s="27" t="n">
        <f aca="false">H35/G35*100</f>
        <v>643</v>
      </c>
      <c r="M35" s="28"/>
    </row>
    <row r="36" customFormat="false" ht="15.75" hidden="false" customHeight="false" outlineLevel="0" collapsed="false">
      <c r="A36" s="31" t="s">
        <v>66</v>
      </c>
      <c r="B36" s="37" t="s">
        <v>67</v>
      </c>
      <c r="C36" s="37"/>
      <c r="D36" s="37"/>
      <c r="E36" s="37"/>
      <c r="F36" s="38"/>
      <c r="G36" s="39" t="n">
        <f aca="false">F36/4</f>
        <v>0</v>
      </c>
      <c r="H36" s="39" t="n">
        <v>1285.4</v>
      </c>
      <c r="I36" s="39" t="n">
        <f aca="false">F36/4</f>
        <v>0</v>
      </c>
      <c r="J36" s="39" t="n">
        <f aca="false">F36/4</f>
        <v>0</v>
      </c>
      <c r="M36" s="28"/>
    </row>
    <row r="37" customFormat="false" ht="15" hidden="false" customHeight="false" outlineLevel="0" collapsed="false">
      <c r="A37" s="14" t="n">
        <v>2</v>
      </c>
      <c r="B37" s="15" t="s">
        <v>68</v>
      </c>
      <c r="C37" s="15"/>
      <c r="D37" s="15"/>
      <c r="E37" s="15"/>
      <c r="F37" s="40" t="n">
        <f aca="false">SUM(F38:F42)</f>
        <v>4480</v>
      </c>
      <c r="G37" s="40" t="n">
        <f aca="false">SUM(G38:G42)</f>
        <v>1119.9</v>
      </c>
      <c r="H37" s="40" t="n">
        <f aca="false">SUM(H38:H42)</f>
        <v>452.6</v>
      </c>
      <c r="I37" s="40" t="n">
        <f aca="false">G37-H37</f>
        <v>667.3</v>
      </c>
      <c r="J37" s="40" t="n">
        <f aca="false">H37/G37*100</f>
        <v>40.4143227073846</v>
      </c>
      <c r="M37" s="28"/>
    </row>
    <row r="38" customFormat="false" ht="15" hidden="false" customHeight="false" outlineLevel="0" collapsed="false">
      <c r="A38" s="32" t="s">
        <v>69</v>
      </c>
      <c r="B38" s="41" t="s">
        <v>70</v>
      </c>
      <c r="C38" s="41"/>
      <c r="D38" s="41"/>
      <c r="E38" s="41"/>
      <c r="F38" s="42" t="n">
        <f aca="false">(10*12)*110%+10</f>
        <v>142</v>
      </c>
      <c r="G38" s="43" t="n">
        <f aca="false">F38/4</f>
        <v>35.5</v>
      </c>
      <c r="H38" s="43" t="n">
        <v>26.1</v>
      </c>
      <c r="I38" s="27" t="n">
        <f aca="false">G38-H38</f>
        <v>9.4</v>
      </c>
      <c r="J38" s="27" t="n">
        <f aca="false">H38/G38*100</f>
        <v>73.5211267605634</v>
      </c>
      <c r="M38" s="28"/>
    </row>
    <row r="39" customFormat="false" ht="15" hidden="false" customHeight="false" outlineLevel="0" collapsed="false">
      <c r="A39" s="32" t="s">
        <v>71</v>
      </c>
      <c r="B39" s="41" t="s">
        <v>72</v>
      </c>
      <c r="C39" s="41"/>
      <c r="D39" s="41"/>
      <c r="E39" s="41"/>
      <c r="F39" s="42" t="n">
        <f aca="false">25*12+10</f>
        <v>310</v>
      </c>
      <c r="G39" s="43" t="n">
        <v>77.4</v>
      </c>
      <c r="H39" s="43" t="n">
        <v>87</v>
      </c>
      <c r="I39" s="27" t="n">
        <f aca="false">G39-H39</f>
        <v>-9.59999999999999</v>
      </c>
      <c r="J39" s="27" t="n">
        <f aca="false">H39/G39*100</f>
        <v>112.403100775194</v>
      </c>
      <c r="M39" s="28"/>
    </row>
    <row r="40" customFormat="false" ht="45" hidden="false" customHeight="true" outlineLevel="0" collapsed="false">
      <c r="A40" s="32" t="s">
        <v>73</v>
      </c>
      <c r="B40" s="44" t="s">
        <v>74</v>
      </c>
      <c r="C40" s="44"/>
      <c r="D40" s="44"/>
      <c r="E40" s="44"/>
      <c r="F40" s="42" t="n">
        <f aca="false">1334*2+1200</f>
        <v>3868</v>
      </c>
      <c r="G40" s="45" t="n">
        <f aca="false">F40/4</f>
        <v>967</v>
      </c>
      <c r="H40" s="45" t="n">
        <f aca="false">336.3</f>
        <v>336.3</v>
      </c>
      <c r="I40" s="27" t="n">
        <f aca="false">G40-H40</f>
        <v>630.7</v>
      </c>
      <c r="J40" s="27" t="n">
        <f aca="false">H40/G40*100</f>
        <v>34.7776628748707</v>
      </c>
      <c r="M40" s="28"/>
    </row>
    <row r="41" customFormat="false" ht="15" hidden="false" customHeight="false" outlineLevel="0" collapsed="false">
      <c r="A41" s="32" t="s">
        <v>75</v>
      </c>
      <c r="B41" s="41" t="s">
        <v>76</v>
      </c>
      <c r="C41" s="41"/>
      <c r="D41" s="41"/>
      <c r="E41" s="41"/>
      <c r="F41" s="42" t="n">
        <f aca="false">(8*12)+20</f>
        <v>116</v>
      </c>
      <c r="G41" s="45" t="n">
        <f aca="false">F41/4</f>
        <v>29</v>
      </c>
      <c r="H41" s="45" t="n">
        <v>0.9</v>
      </c>
      <c r="I41" s="27" t="n">
        <f aca="false">G41-H41</f>
        <v>28.1</v>
      </c>
      <c r="J41" s="27" t="n">
        <f aca="false">H41/G41*100</f>
        <v>3.10344827586207</v>
      </c>
      <c r="M41" s="28"/>
    </row>
    <row r="42" customFormat="false" ht="15.75" hidden="false" customHeight="false" outlineLevel="0" collapsed="false">
      <c r="A42" s="32" t="s">
        <v>77</v>
      </c>
      <c r="B42" s="41" t="s">
        <v>78</v>
      </c>
      <c r="C42" s="41"/>
      <c r="D42" s="41"/>
      <c r="E42" s="41"/>
      <c r="F42" s="42" t="n">
        <f aca="false">2*12+20</f>
        <v>44</v>
      </c>
      <c r="G42" s="45" t="n">
        <f aca="false">F42/4</f>
        <v>11</v>
      </c>
      <c r="H42" s="45" t="n">
        <v>2.3</v>
      </c>
      <c r="I42" s="27" t="n">
        <f aca="false">G42-H42</f>
        <v>8.7</v>
      </c>
      <c r="J42" s="27" t="n">
        <f aca="false">H42/G42*100</f>
        <v>20.9090909090909</v>
      </c>
      <c r="M42" s="28"/>
    </row>
    <row r="43" customFormat="false" ht="15.75" hidden="false" customHeight="false" outlineLevel="0" collapsed="false">
      <c r="A43" s="46" t="s">
        <v>79</v>
      </c>
      <c r="B43" s="46"/>
      <c r="C43" s="46"/>
      <c r="D43" s="46"/>
      <c r="E43" s="46"/>
      <c r="F43" s="47" t="n">
        <f aca="false">F8+F37</f>
        <v>54080</v>
      </c>
      <c r="G43" s="47" t="n">
        <f aca="false">G8+G37</f>
        <v>13519.95</v>
      </c>
      <c r="H43" s="47" t="n">
        <f aca="false">H8+H37</f>
        <v>16153.9</v>
      </c>
      <c r="I43" s="47" t="n">
        <f aca="false">G43-H43</f>
        <v>-2633.95</v>
      </c>
      <c r="J43" s="47" t="n">
        <f aca="false">H43/G43*100</f>
        <v>119.481950746859</v>
      </c>
      <c r="M43" s="28"/>
    </row>
    <row r="46" customFormat="false" ht="15" hidden="false" customHeight="false" outlineLevel="0" collapsed="false">
      <c r="B46" s="48" t="s">
        <v>80</v>
      </c>
      <c r="F46" s="48" t="s">
        <v>81</v>
      </c>
    </row>
    <row r="49" customFormat="false" ht="15" hidden="false" customHeight="false" outlineLevel="0" collapsed="false">
      <c r="B49" s="48" t="s">
        <v>82</v>
      </c>
      <c r="F49" s="49" t="s">
        <v>83</v>
      </c>
    </row>
    <row r="51" customFormat="false" ht="15" hidden="false" customHeight="false" outlineLevel="0" collapsed="false">
      <c r="B51" s="48" t="s">
        <v>84</v>
      </c>
      <c r="C51" s="48"/>
      <c r="D51" s="48"/>
      <c r="E51" s="48"/>
      <c r="F51" s="49" t="s">
        <v>85</v>
      </c>
    </row>
    <row r="53" customFormat="false" ht="15" hidden="false" customHeight="false" outlineLevel="0" collapsed="false">
      <c r="B53" s="48"/>
      <c r="F53" s="50"/>
    </row>
  </sheetData>
  <mergeCells count="46">
    <mergeCell ref="D1:F1"/>
    <mergeCell ref="G1:J1"/>
    <mergeCell ref="A3:I3"/>
    <mergeCell ref="D4:F4"/>
    <mergeCell ref="A5:A7"/>
    <mergeCell ref="B5:E7"/>
    <mergeCell ref="F5:F6"/>
    <mergeCell ref="G5:J5"/>
    <mergeCell ref="G6:H6"/>
    <mergeCell ref="I6:I7"/>
    <mergeCell ref="J6:J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A43:E43"/>
  </mergeCells>
  <printOptions headings="false" gridLines="false" gridLinesSet="true" horizontalCentered="false" verticalCentered="false"/>
  <pageMargins left="0.708333333333333" right="0.315277777777778" top="0.747916666666667" bottom="0.35416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1" man="true" max="16383" min="0"/>
    <brk id="5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2019-10-25T12:01:34Z</dcterms:created>
  <dc:creator>KBU_Gabriela</dc:creator>
  <dc:description/>
  <dc:language>uk-UA</dc:language>
  <cp:lastModifiedBy>KBU_Gabriela</cp:lastModifiedBy>
  <dcterms:modified xsi:type="dcterms:W3CDTF">2019-10-25T12:02:23Z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