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20 - 3 кв. " sheetId="1" r:id="rId1"/>
  </sheets>
  <definedNames>
    <definedName name="_xlnm.Print_Area" localSheetId="0">'2020 - 3 кв. '!$A$1:$J$52</definedName>
  </definedNames>
  <calcPr calcId="125725"/>
</workbook>
</file>

<file path=xl/calcChain.xml><?xml version="1.0" encoding="utf-8"?>
<calcChain xmlns="http://schemas.openxmlformats.org/spreadsheetml/2006/main">
  <c r="H17" i="1"/>
  <c r="H11"/>
  <c r="J13" l="1"/>
  <c r="J12"/>
  <c r="G44" l="1"/>
  <c r="G35"/>
  <c r="G34"/>
  <c r="G30"/>
  <c r="G20"/>
  <c r="G18"/>
  <c r="G14"/>
  <c r="G13"/>
  <c r="G12"/>
  <c r="G10"/>
  <c r="G11"/>
  <c r="J37" l="1"/>
  <c r="I37"/>
  <c r="J36"/>
  <c r="I36"/>
  <c r="H29"/>
  <c r="G29"/>
  <c r="F35" l="1"/>
  <c r="F14" l="1"/>
  <c r="G43" l="1"/>
  <c r="G42"/>
  <c r="G41"/>
  <c r="G40"/>
  <c r="G39"/>
  <c r="F43"/>
  <c r="F41"/>
  <c r="F40"/>
  <c r="F39"/>
  <c r="G36"/>
  <c r="G32"/>
  <c r="G31"/>
  <c r="G28"/>
  <c r="G27"/>
  <c r="G26"/>
  <c r="G25"/>
  <c r="G24"/>
  <c r="G23"/>
  <c r="G22"/>
  <c r="G21"/>
  <c r="G19"/>
  <c r="G17"/>
  <c r="F29"/>
  <c r="F9" l="1"/>
  <c r="H38"/>
  <c r="G37"/>
  <c r="I35"/>
  <c r="J34"/>
  <c r="I34"/>
  <c r="J33"/>
  <c r="I32"/>
  <c r="J31"/>
  <c r="I31"/>
  <c r="I30"/>
  <c r="J30"/>
  <c r="I29"/>
  <c r="J28"/>
  <c r="I28"/>
  <c r="I27"/>
  <c r="J26"/>
  <c r="I25"/>
  <c r="J24"/>
  <c r="I23"/>
  <c r="J22"/>
  <c r="I21"/>
  <c r="J20"/>
  <c r="J19"/>
  <c r="I19"/>
  <c r="I18"/>
  <c r="F17"/>
  <c r="I17" s="1"/>
  <c r="G16"/>
  <c r="I16" s="1"/>
  <c r="G15"/>
  <c r="J15" s="1"/>
  <c r="I14"/>
  <c r="I12"/>
  <c r="J11"/>
  <c r="H9"/>
  <c r="H8" s="1"/>
  <c r="F8"/>
  <c r="H44" l="1"/>
  <c r="J44" s="1"/>
  <c r="I10"/>
  <c r="G9"/>
  <c r="G8" s="1"/>
  <c r="I11"/>
  <c r="J9"/>
  <c r="I33"/>
  <c r="J35"/>
  <c r="I26"/>
  <c r="I24"/>
  <c r="I22"/>
  <c r="J17"/>
  <c r="I20"/>
  <c r="I15"/>
  <c r="I13"/>
  <c r="I9" s="1"/>
  <c r="J39"/>
  <c r="I39"/>
  <c r="G38"/>
  <c r="I38" s="1"/>
  <c r="J41"/>
  <c r="I41"/>
  <c r="J43"/>
  <c r="I43"/>
  <c r="J40"/>
  <c r="I40"/>
  <c r="J42"/>
  <c r="I42"/>
  <c r="J10"/>
  <c r="J14"/>
  <c r="J16"/>
  <c r="J18"/>
  <c r="J21"/>
  <c r="J23"/>
  <c r="J25"/>
  <c r="J27"/>
  <c r="J29"/>
  <c r="J32"/>
  <c r="F38"/>
  <c r="F44" s="1"/>
  <c r="I8" l="1"/>
  <c r="J38"/>
  <c r="J8"/>
  <c r="I44" l="1"/>
</calcChain>
</file>

<file path=xl/sharedStrings.xml><?xml version="1.0" encoding="utf-8"?>
<sst xmlns="http://schemas.openxmlformats.org/spreadsheetml/2006/main" count="88" uniqueCount="88">
  <si>
    <t>Статті доходів</t>
  </si>
  <si>
    <t>Всього доходів, тис.грн.</t>
  </si>
  <si>
    <t>у тому числі</t>
  </si>
  <si>
    <t>відхилення  (+,-)</t>
  </si>
  <si>
    <t>виконання, %</t>
  </si>
  <si>
    <t>план</t>
  </si>
  <si>
    <t>факт</t>
  </si>
  <si>
    <t>Доходи УМГ</t>
  </si>
  <si>
    <t>1.1.</t>
  </si>
  <si>
    <t>Утримання доріг, тротуарів, мостів, шляхопроводів, зимове утримання доріг</t>
  </si>
  <si>
    <t>1.1.1.</t>
  </si>
  <si>
    <t>підмітання доріг , площ  міста</t>
  </si>
  <si>
    <t>1.1.2.</t>
  </si>
  <si>
    <t xml:space="preserve">поточне утримання вулиць </t>
  </si>
  <si>
    <t>1.1.3.</t>
  </si>
  <si>
    <t>прибирання та вивіз снігу (чергування)</t>
  </si>
  <si>
    <t>1.1.4.</t>
  </si>
  <si>
    <t>очистка колодців зливної каналізації</t>
  </si>
  <si>
    <t>1.1.5.</t>
  </si>
  <si>
    <t>фарбування пішохідних переходів, осьових ліній</t>
  </si>
  <si>
    <t>1.2.</t>
  </si>
  <si>
    <t>Утримання техзасобів дорожнього руху</t>
  </si>
  <si>
    <t>1.3.</t>
  </si>
  <si>
    <t>Утримання та ремонт зелених насаджень</t>
  </si>
  <si>
    <t>1.4.</t>
  </si>
  <si>
    <t>Утримання парків, скверів</t>
  </si>
  <si>
    <t>1.4.1.</t>
  </si>
  <si>
    <t>Утримання парків, скверів (озеленення)</t>
  </si>
  <si>
    <t>1.4.2.</t>
  </si>
  <si>
    <t>Утримання парків, скверів (прибирання)</t>
  </si>
  <si>
    <t>1.4.3.</t>
  </si>
  <si>
    <t>Утримання парків, скверів (охорона)</t>
  </si>
  <si>
    <t>1.4.4.</t>
  </si>
  <si>
    <t>Утримання парків, скверів (лісопаркова зона)</t>
  </si>
  <si>
    <t>1.5.</t>
  </si>
  <si>
    <t>Утримання дамб русла р.Латориці та Коропецького каналу</t>
  </si>
  <si>
    <t>1.6.</t>
  </si>
  <si>
    <t>Утримання кладовищ міста</t>
  </si>
  <si>
    <t>1.7.</t>
  </si>
  <si>
    <t xml:space="preserve">Поточний ремонт вуличного освітлення  </t>
  </si>
  <si>
    <t>1.8.</t>
  </si>
  <si>
    <t>Міська електроенергія</t>
  </si>
  <si>
    <t>1.9.</t>
  </si>
  <si>
    <t>Стихійні сміттєзвалища</t>
  </si>
  <si>
    <t>1.10.</t>
  </si>
  <si>
    <t xml:space="preserve">Поховання одиноких осіб   </t>
  </si>
  <si>
    <t>1.11.</t>
  </si>
  <si>
    <t>Улаштування посадкових майданчиків</t>
  </si>
  <si>
    <t>1.12.</t>
  </si>
  <si>
    <t xml:space="preserve">Інші витрати </t>
  </si>
  <si>
    <t>1.12.1.</t>
  </si>
  <si>
    <t>Влаштування урн та лавок</t>
  </si>
  <si>
    <t>1.12.2.</t>
  </si>
  <si>
    <t>Покоси трав</t>
  </si>
  <si>
    <t>1.12.3.</t>
  </si>
  <si>
    <t>Влаштування центральної ялинки</t>
  </si>
  <si>
    <t>1.12.4.</t>
  </si>
  <si>
    <t>Охорона об"єктів комунальної власності (Добролюбова)</t>
  </si>
  <si>
    <t>1.12.5.</t>
  </si>
  <si>
    <t>Влаштування майданчиків</t>
  </si>
  <si>
    <t>1.12.6.</t>
  </si>
  <si>
    <t>Утримання пам"ятників, обмежувачів руху, демонтаж та встановлення геонімів та інші</t>
  </si>
  <si>
    <t>1.13.</t>
  </si>
  <si>
    <t>Поточний ремонт  вулиць міста</t>
  </si>
  <si>
    <t xml:space="preserve">Інші доходи </t>
  </si>
  <si>
    <t>2.1.</t>
  </si>
  <si>
    <t>Диспетчерські послуги</t>
  </si>
  <si>
    <t>2.2.</t>
  </si>
  <si>
    <t>Ринок</t>
  </si>
  <si>
    <t>2.3.</t>
  </si>
  <si>
    <t>Інші послуги (по озелененню, відновлювальні роботи, транспортні, поточний ремонт та ін.комерційні доходи)</t>
  </si>
  <si>
    <t>2.4.</t>
  </si>
  <si>
    <t>Ритуальні послуги</t>
  </si>
  <si>
    <t>2.5.</t>
  </si>
  <si>
    <t>Інші (в т.ч. обслуговування електроопор)</t>
  </si>
  <si>
    <t>Всього доходів :</t>
  </si>
  <si>
    <t>Директор  ММКП "РБУ"</t>
  </si>
  <si>
    <t>Діус В.В.</t>
  </si>
  <si>
    <t>Головний бухгалтер</t>
  </si>
  <si>
    <t>Гонак Ю.І.</t>
  </si>
  <si>
    <t>Економіст</t>
  </si>
  <si>
    <t>Беца Г.І.</t>
  </si>
  <si>
    <t xml:space="preserve">Звіт по доходам  по ММКП "РБУ" за 2020 рік </t>
  </si>
  <si>
    <t>2020 рік</t>
  </si>
  <si>
    <t>Додаток № 1 до фінансового плану на 2020 рік</t>
  </si>
  <si>
    <t>Утримання інших об"єктів благоустрою (дільниця - евакуатор)</t>
  </si>
  <si>
    <t>1.12.7.</t>
  </si>
  <si>
    <t>IІI
квартал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</si>
</sst>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" fontId="1" fillId="0" borderId="18" xfId="0" applyNumberFormat="1" applyFont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2" borderId="0" xfId="0" applyNumberFormat="1" applyFill="1"/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3" borderId="30" xfId="0" applyNumberFormat="1" applyFill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showWhiteSpace="0" topLeftCell="A37" zoomScaleNormal="100" workbookViewId="0">
      <selection activeCell="N40" sqref="N40"/>
    </sheetView>
  </sheetViews>
  <sheetFormatPr defaultRowHeight="15"/>
  <cols>
    <col min="1" max="1" width="7" bestFit="1" customWidth="1"/>
    <col min="5" max="5" width="17.85546875" customWidth="1"/>
    <col min="6" max="6" width="11.140625" customWidth="1"/>
    <col min="7" max="8" width="9.140625" bestFit="1" customWidth="1"/>
    <col min="9" max="9" width="12.140625" customWidth="1"/>
    <col min="10" max="10" width="13.42578125" customWidth="1"/>
    <col min="12" max="12" width="9.140625" style="1"/>
    <col min="13" max="13" width="9.28515625" style="1" bestFit="1" customWidth="1"/>
    <col min="14" max="14" width="9.140625" style="1"/>
  </cols>
  <sheetData>
    <row r="1" spans="1:13">
      <c r="D1" s="56"/>
      <c r="E1" s="56"/>
      <c r="F1" s="56"/>
      <c r="G1" s="57" t="s">
        <v>84</v>
      </c>
      <c r="H1" s="57"/>
      <c r="I1" s="57"/>
      <c r="J1" s="58"/>
    </row>
    <row r="3" spans="1:13" ht="18.75">
      <c r="A3" s="59" t="s">
        <v>82</v>
      </c>
      <c r="B3" s="59"/>
      <c r="C3" s="59"/>
      <c r="D3" s="59"/>
      <c r="E3" s="59"/>
      <c r="F3" s="59"/>
      <c r="G3" s="60"/>
      <c r="H3" s="60"/>
      <c r="I3" s="60"/>
    </row>
    <row r="4" spans="1:13" ht="15.75" thickBot="1">
      <c r="D4" s="61"/>
      <c r="E4" s="61"/>
      <c r="F4" s="61"/>
    </row>
    <row r="5" spans="1:13" ht="15" customHeight="1" thickBot="1">
      <c r="A5" s="62"/>
      <c r="B5" s="65" t="s">
        <v>0</v>
      </c>
      <c r="C5" s="66"/>
      <c r="D5" s="66"/>
      <c r="E5" s="67"/>
      <c r="F5" s="74" t="s">
        <v>1</v>
      </c>
      <c r="G5" s="76" t="s">
        <v>2</v>
      </c>
      <c r="H5" s="77"/>
      <c r="I5" s="77"/>
      <c r="J5" s="78"/>
    </row>
    <row r="6" spans="1:13" ht="31.5" customHeight="1" thickBot="1">
      <c r="A6" s="63"/>
      <c r="B6" s="68"/>
      <c r="C6" s="69"/>
      <c r="D6" s="69"/>
      <c r="E6" s="70"/>
      <c r="F6" s="75"/>
      <c r="G6" s="79" t="s">
        <v>87</v>
      </c>
      <c r="H6" s="80"/>
      <c r="I6" s="81" t="s">
        <v>3</v>
      </c>
      <c r="J6" s="81" t="s">
        <v>4</v>
      </c>
    </row>
    <row r="7" spans="1:13" ht="20.25" customHeight="1" thickBot="1">
      <c r="A7" s="64"/>
      <c r="B7" s="71"/>
      <c r="C7" s="72"/>
      <c r="D7" s="72"/>
      <c r="E7" s="73"/>
      <c r="F7" s="2" t="s">
        <v>83</v>
      </c>
      <c r="G7" s="3" t="s">
        <v>5</v>
      </c>
      <c r="H7" s="3" t="s">
        <v>6</v>
      </c>
      <c r="I7" s="82"/>
      <c r="J7" s="83"/>
    </row>
    <row r="8" spans="1:13" ht="15.75" thickBot="1">
      <c r="A8" s="4">
        <v>1</v>
      </c>
      <c r="B8" s="45" t="s">
        <v>7</v>
      </c>
      <c r="C8" s="46"/>
      <c r="D8" s="46"/>
      <c r="E8" s="47"/>
      <c r="F8" s="5">
        <f>SUM(F9,F15:F17,F22:F29,F37)</f>
        <v>81120.3</v>
      </c>
      <c r="G8" s="6">
        <f>SUM(G9,G15:G17,G22:G29,G37)+0.1</f>
        <v>20280.125</v>
      </c>
      <c r="H8" s="7">
        <f>SUM(H9,H15:H17,H22:H29,H37)</f>
        <v>16077.000000000002</v>
      </c>
      <c r="I8" s="7">
        <f>G8-H8</f>
        <v>4203.1249999999982</v>
      </c>
      <c r="J8" s="7">
        <f>H8/G8*100</f>
        <v>79.274659303135465</v>
      </c>
    </row>
    <row r="9" spans="1:13" ht="45.75" customHeight="1">
      <c r="A9" s="8" t="s">
        <v>8</v>
      </c>
      <c r="B9" s="52" t="s">
        <v>9</v>
      </c>
      <c r="C9" s="53"/>
      <c r="D9" s="53"/>
      <c r="E9" s="53"/>
      <c r="F9" s="9">
        <f>SUM(F10:F14)</f>
        <v>31439.200000000001</v>
      </c>
      <c r="G9" s="10">
        <f>SUM(G10:G14)+0.1</f>
        <v>7859.8</v>
      </c>
      <c r="H9" s="10">
        <f>SUM(H10:H14)</f>
        <v>4643.8</v>
      </c>
      <c r="I9" s="10">
        <f>SUM(I10:I14)</f>
        <v>3215.8999999999996</v>
      </c>
      <c r="J9" s="11">
        <f>H9/G9*100</f>
        <v>59.082928318786742</v>
      </c>
    </row>
    <row r="10" spans="1:13" ht="16.5" customHeight="1">
      <c r="A10" s="12" t="s">
        <v>10</v>
      </c>
      <c r="B10" s="40" t="s">
        <v>11</v>
      </c>
      <c r="C10" s="41"/>
      <c r="D10" s="41"/>
      <c r="E10" s="41"/>
      <c r="F10" s="13">
        <v>23246.7</v>
      </c>
      <c r="G10" s="14">
        <f>F10/4-0.1</f>
        <v>5811.5749999999998</v>
      </c>
      <c r="H10" s="14">
        <v>3482.8</v>
      </c>
      <c r="I10" s="14">
        <f>G10-H10</f>
        <v>2328.7749999999996</v>
      </c>
      <c r="J10" s="14">
        <f t="shared" ref="J10:J34" si="0">H10/G10*100</f>
        <v>59.928676821687752</v>
      </c>
    </row>
    <row r="11" spans="1:13">
      <c r="A11" s="12" t="s">
        <v>12</v>
      </c>
      <c r="B11" s="40" t="s">
        <v>13</v>
      </c>
      <c r="C11" s="41"/>
      <c r="D11" s="41"/>
      <c r="E11" s="41"/>
      <c r="F11" s="13">
        <v>1114.7</v>
      </c>
      <c r="G11" s="14">
        <f>F11/4</f>
        <v>278.67500000000001</v>
      </c>
      <c r="H11" s="14">
        <f>365.5+189.8</f>
        <v>555.29999999999995</v>
      </c>
      <c r="I11" s="14">
        <f>G11-H11</f>
        <v>-276.62499999999994</v>
      </c>
      <c r="J11" s="14">
        <f t="shared" si="0"/>
        <v>199.26437606530902</v>
      </c>
      <c r="M11" s="15"/>
    </row>
    <row r="12" spans="1:13">
      <c r="A12" s="12" t="s">
        <v>14</v>
      </c>
      <c r="B12" s="54" t="s">
        <v>15</v>
      </c>
      <c r="C12" s="55"/>
      <c r="D12" s="55"/>
      <c r="E12" s="55"/>
      <c r="F12" s="13">
        <v>3837.8</v>
      </c>
      <c r="G12" s="14">
        <f>F12/4</f>
        <v>959.45</v>
      </c>
      <c r="H12" s="14">
        <v>0</v>
      </c>
      <c r="I12" s="14">
        <f>G12-H12</f>
        <v>959.45</v>
      </c>
      <c r="J12" s="14">
        <f t="shared" si="0"/>
        <v>0</v>
      </c>
      <c r="M12" s="15"/>
    </row>
    <row r="13" spans="1:13">
      <c r="A13" s="12" t="s">
        <v>16</v>
      </c>
      <c r="B13" s="40" t="s">
        <v>17</v>
      </c>
      <c r="C13" s="41"/>
      <c r="D13" s="41"/>
      <c r="E13" s="41"/>
      <c r="F13" s="13">
        <v>1270.0999999999999</v>
      </c>
      <c r="G13" s="14">
        <f>F13/4</f>
        <v>317.52499999999998</v>
      </c>
      <c r="H13" s="14">
        <v>0</v>
      </c>
      <c r="I13" s="14">
        <f>G13-H13</f>
        <v>317.52499999999998</v>
      </c>
      <c r="J13" s="14">
        <f t="shared" si="0"/>
        <v>0</v>
      </c>
      <c r="M13" s="15"/>
    </row>
    <row r="14" spans="1:13" ht="15" customHeight="1">
      <c r="A14" s="12" t="s">
        <v>18</v>
      </c>
      <c r="B14" s="40" t="s">
        <v>19</v>
      </c>
      <c r="C14" s="41"/>
      <c r="D14" s="41"/>
      <c r="E14" s="41"/>
      <c r="F14" s="13">
        <f>769.9+1200</f>
        <v>1969.9</v>
      </c>
      <c r="G14" s="14">
        <f>F14/4</f>
        <v>492.47500000000002</v>
      </c>
      <c r="H14" s="14">
        <v>605.70000000000005</v>
      </c>
      <c r="I14" s="14">
        <f t="shared" ref="I14:I35" si="1">G14-H14</f>
        <v>-113.22500000000002</v>
      </c>
      <c r="J14" s="14">
        <f t="shared" si="0"/>
        <v>122.99101477232348</v>
      </c>
      <c r="M14" s="15"/>
    </row>
    <row r="15" spans="1:13">
      <c r="A15" s="8" t="s">
        <v>20</v>
      </c>
      <c r="B15" s="50" t="s">
        <v>21</v>
      </c>
      <c r="C15" s="51"/>
      <c r="D15" s="51"/>
      <c r="E15" s="51"/>
      <c r="F15" s="13">
        <v>760.8</v>
      </c>
      <c r="G15" s="11">
        <f t="shared" ref="G15:G37" si="2">F15/4</f>
        <v>190.2</v>
      </c>
      <c r="H15" s="11">
        <v>256.8</v>
      </c>
      <c r="I15" s="11">
        <f t="shared" si="1"/>
        <v>-66.600000000000023</v>
      </c>
      <c r="J15" s="11">
        <f>H15/G15*100</f>
        <v>135.01577287066246</v>
      </c>
      <c r="M15" s="15"/>
    </row>
    <row r="16" spans="1:13">
      <c r="A16" s="16" t="s">
        <v>22</v>
      </c>
      <c r="B16" s="50" t="s">
        <v>23</v>
      </c>
      <c r="C16" s="51"/>
      <c r="D16" s="51"/>
      <c r="E16" s="51"/>
      <c r="F16" s="13">
        <v>4000</v>
      </c>
      <c r="G16" s="11">
        <f t="shared" si="2"/>
        <v>1000</v>
      </c>
      <c r="H16" s="11">
        <v>1176.5999999999999</v>
      </c>
      <c r="I16" s="11">
        <f t="shared" si="1"/>
        <v>-176.59999999999991</v>
      </c>
      <c r="J16" s="11">
        <f>H16/G16*100</f>
        <v>117.65999999999998</v>
      </c>
      <c r="M16" s="15"/>
    </row>
    <row r="17" spans="1:13">
      <c r="A17" s="16" t="s">
        <v>24</v>
      </c>
      <c r="B17" s="50" t="s">
        <v>25</v>
      </c>
      <c r="C17" s="51"/>
      <c r="D17" s="51"/>
      <c r="E17" s="51"/>
      <c r="F17" s="13">
        <f>SUM(F18:F21)</f>
        <v>7500</v>
      </c>
      <c r="G17" s="11">
        <f>F17/4</f>
        <v>1875</v>
      </c>
      <c r="H17" s="10">
        <f>SUM(H18:H21)</f>
        <v>1160.2</v>
      </c>
      <c r="I17" s="11">
        <f t="shared" si="1"/>
        <v>714.8</v>
      </c>
      <c r="J17" s="11">
        <f>H17/G17*100</f>
        <v>61.87733333333334</v>
      </c>
      <c r="M17" s="15"/>
    </row>
    <row r="18" spans="1:13">
      <c r="A18" s="17" t="s">
        <v>26</v>
      </c>
      <c r="B18" s="38" t="s">
        <v>27</v>
      </c>
      <c r="C18" s="39"/>
      <c r="D18" s="39"/>
      <c r="E18" s="39"/>
      <c r="F18" s="13">
        <v>3079.4</v>
      </c>
      <c r="G18" s="14">
        <f>F18/4-0.1</f>
        <v>769.75</v>
      </c>
      <c r="H18" s="14">
        <v>1160.2</v>
      </c>
      <c r="I18" s="14">
        <f t="shared" si="1"/>
        <v>-390.45000000000005</v>
      </c>
      <c r="J18" s="14">
        <f t="shared" si="0"/>
        <v>150.72426112374148</v>
      </c>
      <c r="M18" s="15"/>
    </row>
    <row r="19" spans="1:13">
      <c r="A19" s="17" t="s">
        <v>28</v>
      </c>
      <c r="B19" s="38" t="s">
        <v>29</v>
      </c>
      <c r="C19" s="39"/>
      <c r="D19" s="39"/>
      <c r="E19" s="39"/>
      <c r="F19" s="13">
        <v>1689.6</v>
      </c>
      <c r="G19" s="14">
        <f t="shared" si="2"/>
        <v>422.4</v>
      </c>
      <c r="H19" s="14">
        <v>0</v>
      </c>
      <c r="I19" s="14">
        <f t="shared" si="1"/>
        <v>422.4</v>
      </c>
      <c r="J19" s="14">
        <f t="shared" si="0"/>
        <v>0</v>
      </c>
      <c r="M19" s="15"/>
    </row>
    <row r="20" spans="1:13">
      <c r="A20" s="17" t="s">
        <v>30</v>
      </c>
      <c r="B20" s="38" t="s">
        <v>31</v>
      </c>
      <c r="C20" s="39"/>
      <c r="D20" s="39"/>
      <c r="E20" s="39"/>
      <c r="F20" s="13">
        <v>2321.4</v>
      </c>
      <c r="G20" s="14">
        <f>F20/4</f>
        <v>580.35</v>
      </c>
      <c r="H20" s="14">
        <v>0</v>
      </c>
      <c r="I20" s="14">
        <f t="shared" si="1"/>
        <v>580.35</v>
      </c>
      <c r="J20" s="14">
        <f t="shared" si="0"/>
        <v>0</v>
      </c>
      <c r="M20" s="15"/>
    </row>
    <row r="21" spans="1:13">
      <c r="A21" s="17" t="s">
        <v>32</v>
      </c>
      <c r="B21" s="38" t="s">
        <v>33</v>
      </c>
      <c r="C21" s="39"/>
      <c r="D21" s="39"/>
      <c r="E21" s="39"/>
      <c r="F21" s="13">
        <v>409.6</v>
      </c>
      <c r="G21" s="18">
        <f t="shared" ref="G21:G27" si="3">F21/4</f>
        <v>102.4</v>
      </c>
      <c r="H21" s="18">
        <v>0</v>
      </c>
      <c r="I21" s="14">
        <f t="shared" si="1"/>
        <v>102.4</v>
      </c>
      <c r="J21" s="14">
        <f t="shared" si="0"/>
        <v>0</v>
      </c>
      <c r="M21" s="15"/>
    </row>
    <row r="22" spans="1:13" ht="33" customHeight="1">
      <c r="A22" s="16" t="s">
        <v>34</v>
      </c>
      <c r="B22" s="52" t="s">
        <v>35</v>
      </c>
      <c r="C22" s="53"/>
      <c r="D22" s="53"/>
      <c r="E22" s="53"/>
      <c r="F22" s="13">
        <v>3050</v>
      </c>
      <c r="G22" s="11">
        <f t="shared" si="3"/>
        <v>762.5</v>
      </c>
      <c r="H22" s="11">
        <v>1373.5</v>
      </c>
      <c r="I22" s="11">
        <f t="shared" si="1"/>
        <v>-611</v>
      </c>
      <c r="J22" s="11">
        <f t="shared" si="0"/>
        <v>180.13114754098359</v>
      </c>
      <c r="M22" s="15"/>
    </row>
    <row r="23" spans="1:13">
      <c r="A23" s="16" t="s">
        <v>36</v>
      </c>
      <c r="B23" s="52" t="s">
        <v>37</v>
      </c>
      <c r="C23" s="53"/>
      <c r="D23" s="53"/>
      <c r="E23" s="53"/>
      <c r="F23" s="13">
        <v>3000</v>
      </c>
      <c r="G23" s="11">
        <f t="shared" si="3"/>
        <v>750</v>
      </c>
      <c r="H23" s="11">
        <v>2013.2</v>
      </c>
      <c r="I23" s="11">
        <f t="shared" si="1"/>
        <v>-1263.2</v>
      </c>
      <c r="J23" s="11">
        <f t="shared" si="0"/>
        <v>268.42666666666668</v>
      </c>
      <c r="M23" s="15"/>
    </row>
    <row r="24" spans="1:13">
      <c r="A24" s="16" t="s">
        <v>38</v>
      </c>
      <c r="B24" s="50" t="s">
        <v>39</v>
      </c>
      <c r="C24" s="51"/>
      <c r="D24" s="51"/>
      <c r="E24" s="51"/>
      <c r="F24" s="13">
        <v>5378.5</v>
      </c>
      <c r="G24" s="11">
        <f t="shared" si="3"/>
        <v>1344.625</v>
      </c>
      <c r="H24" s="11">
        <v>1356.3</v>
      </c>
      <c r="I24" s="11">
        <f t="shared" si="1"/>
        <v>-11.674999999999955</v>
      </c>
      <c r="J24" s="11">
        <f t="shared" si="0"/>
        <v>100.86827182299898</v>
      </c>
      <c r="M24" s="15"/>
    </row>
    <row r="25" spans="1:13">
      <c r="A25" s="16" t="s">
        <v>40</v>
      </c>
      <c r="B25" s="50" t="s">
        <v>41</v>
      </c>
      <c r="C25" s="51"/>
      <c r="D25" s="51"/>
      <c r="E25" s="51"/>
      <c r="F25" s="13">
        <v>5221.5</v>
      </c>
      <c r="G25" s="11">
        <f t="shared" si="3"/>
        <v>1305.375</v>
      </c>
      <c r="H25" s="11">
        <v>973.5</v>
      </c>
      <c r="I25" s="11">
        <f t="shared" si="1"/>
        <v>331.875</v>
      </c>
      <c r="J25" s="11">
        <f t="shared" si="0"/>
        <v>74.576271186440678</v>
      </c>
      <c r="M25" s="15"/>
    </row>
    <row r="26" spans="1:13">
      <c r="A26" s="16" t="s">
        <v>42</v>
      </c>
      <c r="B26" s="50" t="s">
        <v>43</v>
      </c>
      <c r="C26" s="51"/>
      <c r="D26" s="51"/>
      <c r="E26" s="51"/>
      <c r="F26" s="13">
        <v>150</v>
      </c>
      <c r="G26" s="11">
        <f t="shared" si="3"/>
        <v>37.5</v>
      </c>
      <c r="H26" s="11">
        <v>70.900000000000006</v>
      </c>
      <c r="I26" s="11">
        <f t="shared" si="1"/>
        <v>-33.400000000000006</v>
      </c>
      <c r="J26" s="11">
        <f t="shared" si="0"/>
        <v>189.06666666666666</v>
      </c>
      <c r="M26" s="15"/>
    </row>
    <row r="27" spans="1:13">
      <c r="A27" s="16" t="s">
        <v>44</v>
      </c>
      <c r="B27" s="50" t="s">
        <v>45</v>
      </c>
      <c r="C27" s="51"/>
      <c r="D27" s="51"/>
      <c r="E27" s="51"/>
      <c r="F27" s="13">
        <v>50.3</v>
      </c>
      <c r="G27" s="11">
        <f t="shared" si="3"/>
        <v>12.574999999999999</v>
      </c>
      <c r="H27" s="11">
        <v>7.9</v>
      </c>
      <c r="I27" s="11">
        <f t="shared" si="1"/>
        <v>4.6749999999999989</v>
      </c>
      <c r="J27" s="11">
        <f t="shared" si="0"/>
        <v>62.823061630218689</v>
      </c>
      <c r="M27" s="15"/>
    </row>
    <row r="28" spans="1:13">
      <c r="A28" s="16" t="s">
        <v>46</v>
      </c>
      <c r="B28" s="19" t="s">
        <v>47</v>
      </c>
      <c r="C28" s="20"/>
      <c r="D28" s="20"/>
      <c r="E28" s="20"/>
      <c r="F28" s="13">
        <v>1680</v>
      </c>
      <c r="G28" s="11">
        <f>F28/4</f>
        <v>420</v>
      </c>
      <c r="H28" s="11">
        <v>9.6999999999999993</v>
      </c>
      <c r="I28" s="11">
        <f t="shared" si="1"/>
        <v>410.3</v>
      </c>
      <c r="J28" s="11">
        <f t="shared" si="0"/>
        <v>2.3095238095238093</v>
      </c>
      <c r="M28" s="15"/>
    </row>
    <row r="29" spans="1:13">
      <c r="A29" s="16" t="s">
        <v>48</v>
      </c>
      <c r="B29" s="50" t="s">
        <v>49</v>
      </c>
      <c r="C29" s="51"/>
      <c r="D29" s="51"/>
      <c r="E29" s="51"/>
      <c r="F29" s="13">
        <f>SUM(F30:F36)</f>
        <v>8390</v>
      </c>
      <c r="G29" s="13">
        <f>SUM(G30:G36)</f>
        <v>2097.4500000000003</v>
      </c>
      <c r="H29" s="11">
        <f>SUM(H30:H36)</f>
        <v>2656.6</v>
      </c>
      <c r="I29" s="11">
        <f t="shared" si="1"/>
        <v>-559.14999999999964</v>
      </c>
      <c r="J29" s="11">
        <f t="shared" si="0"/>
        <v>126.65856158668858</v>
      </c>
      <c r="M29" s="15"/>
    </row>
    <row r="30" spans="1:13">
      <c r="A30" s="17" t="s">
        <v>50</v>
      </c>
      <c r="B30" s="38" t="s">
        <v>51</v>
      </c>
      <c r="C30" s="39"/>
      <c r="D30" s="39"/>
      <c r="E30" s="39"/>
      <c r="F30" s="13">
        <v>1236.5999999999999</v>
      </c>
      <c r="G30" s="14">
        <f>F30/4</f>
        <v>309.14999999999998</v>
      </c>
      <c r="H30" s="14">
        <v>278.89999999999998</v>
      </c>
      <c r="I30" s="14">
        <f t="shared" si="1"/>
        <v>30.25</v>
      </c>
      <c r="J30" s="14">
        <f t="shared" si="0"/>
        <v>90.215105935629964</v>
      </c>
      <c r="M30" s="15"/>
    </row>
    <row r="31" spans="1:13">
      <c r="A31" s="17" t="s">
        <v>52</v>
      </c>
      <c r="B31" s="38" t="s">
        <v>53</v>
      </c>
      <c r="C31" s="39"/>
      <c r="D31" s="39"/>
      <c r="E31" s="39"/>
      <c r="F31" s="13">
        <v>2889.3</v>
      </c>
      <c r="G31" s="14">
        <f>F31/4</f>
        <v>722.32500000000005</v>
      </c>
      <c r="H31" s="14">
        <v>1109.3</v>
      </c>
      <c r="I31" s="14">
        <f t="shared" si="1"/>
        <v>-386.97499999999991</v>
      </c>
      <c r="J31" s="14">
        <f t="shared" si="0"/>
        <v>153.57352992074203</v>
      </c>
      <c r="M31" s="15"/>
    </row>
    <row r="32" spans="1:13">
      <c r="A32" s="17" t="s">
        <v>54</v>
      </c>
      <c r="B32" s="38" t="s">
        <v>55</v>
      </c>
      <c r="C32" s="39"/>
      <c r="D32" s="39"/>
      <c r="E32" s="39"/>
      <c r="F32" s="13">
        <v>300</v>
      </c>
      <c r="G32" s="14">
        <f t="shared" ref="G32" si="4">F32/4</f>
        <v>75</v>
      </c>
      <c r="H32" s="14"/>
      <c r="I32" s="14">
        <f t="shared" si="1"/>
        <v>75</v>
      </c>
      <c r="J32" s="14">
        <f>H32/G32*100</f>
        <v>0</v>
      </c>
      <c r="M32" s="15"/>
    </row>
    <row r="33" spans="1:13" ht="32.25" customHeight="1">
      <c r="A33" s="17" t="s">
        <v>56</v>
      </c>
      <c r="B33" s="40" t="s">
        <v>57</v>
      </c>
      <c r="C33" s="41"/>
      <c r="D33" s="41"/>
      <c r="E33" s="41"/>
      <c r="F33" s="13">
        <v>199</v>
      </c>
      <c r="G33" s="14">
        <v>49.8</v>
      </c>
      <c r="H33" s="14">
        <v>168.4</v>
      </c>
      <c r="I33" s="14">
        <f t="shared" si="1"/>
        <v>-118.60000000000001</v>
      </c>
      <c r="J33" s="14">
        <f t="shared" si="0"/>
        <v>338.15261044176708</v>
      </c>
      <c r="M33" s="15"/>
    </row>
    <row r="34" spans="1:13">
      <c r="A34" s="17" t="s">
        <v>58</v>
      </c>
      <c r="B34" s="38" t="s">
        <v>59</v>
      </c>
      <c r="C34" s="39"/>
      <c r="D34" s="39"/>
      <c r="E34" s="39"/>
      <c r="F34" s="13">
        <v>1686.9</v>
      </c>
      <c r="G34" s="14">
        <f>F34/4</f>
        <v>421.72500000000002</v>
      </c>
      <c r="H34" s="14">
        <v>101.8</v>
      </c>
      <c r="I34" s="14">
        <f t="shared" si="1"/>
        <v>319.92500000000001</v>
      </c>
      <c r="J34" s="14">
        <f t="shared" si="0"/>
        <v>24.138953109253659</v>
      </c>
      <c r="M34" s="15"/>
    </row>
    <row r="35" spans="1:13" ht="30.75" customHeight="1">
      <c r="A35" s="17" t="s">
        <v>60</v>
      </c>
      <c r="B35" s="40" t="s">
        <v>61</v>
      </c>
      <c r="C35" s="41"/>
      <c r="D35" s="41"/>
      <c r="E35" s="41"/>
      <c r="F35" s="30">
        <f>231+100</f>
        <v>331</v>
      </c>
      <c r="G35" s="14">
        <f>F35/4-0.1</f>
        <v>82.65</v>
      </c>
      <c r="H35" s="14">
        <v>998.2</v>
      </c>
      <c r="I35" s="14">
        <f t="shared" si="1"/>
        <v>-915.55000000000007</v>
      </c>
      <c r="J35" s="14">
        <f>H35/G35*100</f>
        <v>1207.7434966727162</v>
      </c>
      <c r="M35" s="15"/>
    </row>
    <row r="36" spans="1:13" ht="30.75" customHeight="1">
      <c r="A36" s="17" t="s">
        <v>86</v>
      </c>
      <c r="B36" s="40" t="s">
        <v>85</v>
      </c>
      <c r="C36" s="41"/>
      <c r="D36" s="41"/>
      <c r="E36" s="41"/>
      <c r="F36" s="31">
        <v>1747.2</v>
      </c>
      <c r="G36" s="33">
        <f>F36/4</f>
        <v>436.8</v>
      </c>
      <c r="H36" s="32">
        <v>0</v>
      </c>
      <c r="I36" s="14">
        <f t="shared" ref="I36" si="5">G36-H36</f>
        <v>436.8</v>
      </c>
      <c r="J36" s="14">
        <f>H36/G36*100</f>
        <v>0</v>
      </c>
      <c r="M36" s="15"/>
    </row>
    <row r="37" spans="1:13" ht="15.75" thickBot="1">
      <c r="A37" s="16" t="s">
        <v>62</v>
      </c>
      <c r="B37" s="42" t="s">
        <v>63</v>
      </c>
      <c r="C37" s="43"/>
      <c r="D37" s="43"/>
      <c r="E37" s="44"/>
      <c r="F37" s="21">
        <v>10500</v>
      </c>
      <c r="G37" s="34">
        <f t="shared" si="2"/>
        <v>2625</v>
      </c>
      <c r="H37" s="34">
        <v>378</v>
      </c>
      <c r="I37" s="11">
        <f t="shared" ref="I37" si="6">G37-H37</f>
        <v>2247</v>
      </c>
      <c r="J37" s="11">
        <f>H37/G37*100</f>
        <v>14.399999999999999</v>
      </c>
      <c r="M37" s="15"/>
    </row>
    <row r="38" spans="1:13">
      <c r="A38" s="4">
        <v>2</v>
      </c>
      <c r="B38" s="45" t="s">
        <v>64</v>
      </c>
      <c r="C38" s="46"/>
      <c r="D38" s="46"/>
      <c r="E38" s="47"/>
      <c r="F38" s="22">
        <f>SUM(F39:F43)</f>
        <v>5529.7</v>
      </c>
      <c r="G38" s="22">
        <f>SUM(G39:G43)</f>
        <v>1382.425</v>
      </c>
      <c r="H38" s="22">
        <f>SUM(H39:H43)</f>
        <v>474.2</v>
      </c>
      <c r="I38" s="22">
        <f>G38-H38</f>
        <v>908.22499999999991</v>
      </c>
      <c r="J38" s="22">
        <f>H38/G38*100</f>
        <v>34.302041702081489</v>
      </c>
      <c r="M38" s="15"/>
    </row>
    <row r="39" spans="1:13">
      <c r="A39" s="17" t="s">
        <v>65</v>
      </c>
      <c r="B39" s="38" t="s">
        <v>66</v>
      </c>
      <c r="C39" s="39"/>
      <c r="D39" s="39"/>
      <c r="E39" s="48"/>
      <c r="F39" s="23">
        <f>(10*12)*120%</f>
        <v>144</v>
      </c>
      <c r="G39" s="24">
        <f t="shared" ref="G39:G43" si="7">F39/4</f>
        <v>36</v>
      </c>
      <c r="H39" s="24">
        <v>22.3</v>
      </c>
      <c r="I39" s="14">
        <f t="shared" ref="I39:I43" si="8">G39-H39</f>
        <v>13.7</v>
      </c>
      <c r="J39" s="14">
        <f t="shared" ref="J39:J43" si="9">H39/G39*100</f>
        <v>61.944444444444443</v>
      </c>
      <c r="M39" s="15"/>
    </row>
    <row r="40" spans="1:13">
      <c r="A40" s="17" t="s">
        <v>67</v>
      </c>
      <c r="B40" s="38" t="s">
        <v>68</v>
      </c>
      <c r="C40" s="39"/>
      <c r="D40" s="39"/>
      <c r="E40" s="48"/>
      <c r="F40" s="23">
        <f>26*12</f>
        <v>312</v>
      </c>
      <c r="G40" s="24">
        <f t="shared" si="7"/>
        <v>78</v>
      </c>
      <c r="H40" s="24">
        <v>75.2</v>
      </c>
      <c r="I40" s="14">
        <f t="shared" si="8"/>
        <v>2.7999999999999972</v>
      </c>
      <c r="J40" s="14">
        <f t="shared" si="9"/>
        <v>96.410256410256409</v>
      </c>
      <c r="M40" s="15"/>
    </row>
    <row r="41" spans="1:13" ht="45" customHeight="1">
      <c r="A41" s="17" t="s">
        <v>69</v>
      </c>
      <c r="B41" s="40" t="s">
        <v>70</v>
      </c>
      <c r="C41" s="41"/>
      <c r="D41" s="41"/>
      <c r="E41" s="49"/>
      <c r="F41" s="23">
        <f>2500*2</f>
        <v>5000</v>
      </c>
      <c r="G41" s="25">
        <f t="shared" si="7"/>
        <v>1250</v>
      </c>
      <c r="H41" s="25">
        <v>305.60000000000002</v>
      </c>
      <c r="I41" s="14">
        <f t="shared" si="8"/>
        <v>944.4</v>
      </c>
      <c r="J41" s="14">
        <f t="shared" si="9"/>
        <v>24.448000000000004</v>
      </c>
      <c r="M41" s="15"/>
    </row>
    <row r="42" spans="1:13">
      <c r="A42" s="17" t="s">
        <v>71</v>
      </c>
      <c r="B42" s="38" t="s">
        <v>72</v>
      </c>
      <c r="C42" s="39"/>
      <c r="D42" s="39"/>
      <c r="E42" s="48"/>
      <c r="F42" s="23">
        <v>50</v>
      </c>
      <c r="G42" s="25">
        <f t="shared" si="7"/>
        <v>12.5</v>
      </c>
      <c r="H42" s="25">
        <v>66.2</v>
      </c>
      <c r="I42" s="14">
        <f t="shared" si="8"/>
        <v>-53.7</v>
      </c>
      <c r="J42" s="14">
        <f t="shared" si="9"/>
        <v>529.6</v>
      </c>
      <c r="M42" s="15"/>
    </row>
    <row r="43" spans="1:13" ht="15.75" thickBot="1">
      <c r="A43" s="17" t="s">
        <v>73</v>
      </c>
      <c r="B43" s="38" t="s">
        <v>74</v>
      </c>
      <c r="C43" s="39"/>
      <c r="D43" s="39"/>
      <c r="E43" s="48"/>
      <c r="F43" s="23">
        <f>2*12-0.3</f>
        <v>23.7</v>
      </c>
      <c r="G43" s="25">
        <f t="shared" si="7"/>
        <v>5.9249999999999998</v>
      </c>
      <c r="H43" s="25">
        <v>4.9000000000000004</v>
      </c>
      <c r="I43" s="14">
        <f t="shared" si="8"/>
        <v>1.0249999999999995</v>
      </c>
      <c r="J43" s="14">
        <f t="shared" si="9"/>
        <v>82.70042194092828</v>
      </c>
      <c r="M43" s="15"/>
    </row>
    <row r="44" spans="1:13" ht="15.75" thickBot="1">
      <c r="A44" s="35" t="s">
        <v>75</v>
      </c>
      <c r="B44" s="36"/>
      <c r="C44" s="36"/>
      <c r="D44" s="36"/>
      <c r="E44" s="37"/>
      <c r="F44" s="26">
        <f>F8+F38</f>
        <v>86650</v>
      </c>
      <c r="G44" s="26">
        <f>G8+G38-0.1</f>
        <v>21662.45</v>
      </c>
      <c r="H44" s="26">
        <f>H8+H38</f>
        <v>16551.2</v>
      </c>
      <c r="I44" s="26">
        <f>G44-H44</f>
        <v>5111.25</v>
      </c>
      <c r="J44" s="26">
        <f>H44/G44*100</f>
        <v>76.405023439177015</v>
      </c>
      <c r="M44" s="15"/>
    </row>
    <row r="47" spans="1:13">
      <c r="B47" s="27" t="s">
        <v>76</v>
      </c>
      <c r="F47" s="27" t="s">
        <v>77</v>
      </c>
    </row>
    <row r="50" spans="2:6">
      <c r="B50" s="27" t="s">
        <v>78</v>
      </c>
      <c r="F50" s="28" t="s">
        <v>79</v>
      </c>
    </row>
    <row r="52" spans="2:6">
      <c r="B52" s="27" t="s">
        <v>80</v>
      </c>
      <c r="C52" s="27"/>
      <c r="D52" s="27"/>
      <c r="E52" s="27"/>
      <c r="F52" s="28" t="s">
        <v>81</v>
      </c>
    </row>
    <row r="54" spans="2:6">
      <c r="B54" s="27"/>
      <c r="F54" s="29"/>
    </row>
  </sheetData>
  <mergeCells count="47">
    <mergeCell ref="B8:E8"/>
    <mergeCell ref="B9:E9"/>
    <mergeCell ref="B10:E10"/>
    <mergeCell ref="D1:F1"/>
    <mergeCell ref="G1:J1"/>
    <mergeCell ref="A3:I3"/>
    <mergeCell ref="D4:F4"/>
    <mergeCell ref="A5:A7"/>
    <mergeCell ref="B5:E7"/>
    <mergeCell ref="F5:F6"/>
    <mergeCell ref="G5:J5"/>
    <mergeCell ref="G6:H6"/>
    <mergeCell ref="I6:I7"/>
    <mergeCell ref="J6:J7"/>
    <mergeCell ref="B11:E11"/>
    <mergeCell ref="B12:E12"/>
    <mergeCell ref="B13:E13"/>
    <mergeCell ref="B14:E14"/>
    <mergeCell ref="B15:E15"/>
    <mergeCell ref="B16:E16"/>
    <mergeCell ref="B17:E17"/>
    <mergeCell ref="B31:E31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30:E30"/>
    <mergeCell ref="B18:E18"/>
    <mergeCell ref="A44:E44"/>
    <mergeCell ref="B32:E32"/>
    <mergeCell ref="B33:E33"/>
    <mergeCell ref="B34:E34"/>
    <mergeCell ref="B35:E35"/>
    <mergeCell ref="B37:E37"/>
    <mergeCell ref="B38:E38"/>
    <mergeCell ref="B39:E39"/>
    <mergeCell ref="B40:E40"/>
    <mergeCell ref="B41:E41"/>
    <mergeCell ref="B42:E42"/>
    <mergeCell ref="B43:E43"/>
    <mergeCell ref="B36:E36"/>
  </mergeCells>
  <pageMargins left="0.70866141732283472" right="0.31496062992125984" top="0.55118110236220474" bottom="0.15748031496062992" header="0.31496062992125984" footer="0.31496062992125984"/>
  <pageSetup paperSize="9" scale="85" orientation="portrait" verticalDpi="0" r:id="rId1"/>
  <rowBreaks count="2" manualBreakCount="2">
    <brk id="52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2020 - 3 кв. </vt:lpstr>
      <vt:lpstr>'2020 - 3 кв.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2020-07-31T06:36:33Z</cp:lastPrinted>
  <dcterms:created xsi:type="dcterms:W3CDTF">2019-06-26T12:36:12Z</dcterms:created>
  <dcterms:modified xsi:type="dcterms:W3CDTF">2020-10-26T14:54:44Z</dcterms:modified>
</cp:coreProperties>
</file>