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9 міс." sheetId="1" r:id="rId1"/>
    <sheet name="доходи" sheetId="2" r:id="rId2"/>
    <sheet name=" витрати" sheetId="3" r:id="rId3"/>
  </sheets>
  <externalReferences>
    <externalReference r:id="rId4"/>
  </externalReferences>
  <definedNames>
    <definedName name="_xlnm._FilterDatabase" localSheetId="1" hidden="1">доходи!$A$6:$AM$43</definedName>
    <definedName name="_xlnm.Print_Area" localSheetId="2">' витрати'!$A$1:$L$133</definedName>
    <definedName name="_xlnm.Print_Area" localSheetId="0">'9 міс.'!$A$1:$F$70</definedName>
  </definedNames>
  <calcPr calcId="125725"/>
</workbook>
</file>

<file path=xl/calcChain.xml><?xml version="1.0" encoding="utf-8"?>
<calcChain xmlns="http://schemas.openxmlformats.org/spreadsheetml/2006/main">
  <c r="J119" i="3"/>
  <c r="J124"/>
  <c r="J123"/>
  <c r="D29" i="1"/>
  <c r="D37"/>
  <c r="I123" i="3" l="1"/>
  <c r="D46" i="1"/>
  <c r="D20"/>
  <c r="D26" l="1"/>
  <c r="J99" i="3"/>
  <c r="J97"/>
  <c r="J127"/>
  <c r="J51"/>
  <c r="J53"/>
  <c r="J67"/>
  <c r="I119" l="1"/>
  <c r="I127"/>
  <c r="I124"/>
  <c r="I122"/>
  <c r="I121"/>
  <c r="I99"/>
  <c r="I97"/>
  <c r="I67"/>
  <c r="I69"/>
  <c r="I68"/>
  <c r="I51"/>
  <c r="I50"/>
  <c r="I49"/>
  <c r="I41"/>
  <c r="I40"/>
  <c r="I6"/>
  <c r="I7"/>
  <c r="I37"/>
  <c r="I126"/>
  <c r="I125"/>
  <c r="I120"/>
  <c r="I86"/>
  <c r="I88"/>
  <c r="I89"/>
  <c r="I87"/>
  <c r="I78"/>
  <c r="I76"/>
  <c r="I75"/>
  <c r="I74"/>
  <c r="I73"/>
  <c r="I72"/>
  <c r="I71"/>
  <c r="I70"/>
  <c r="I61"/>
  <c r="I60"/>
  <c r="I59"/>
  <c r="I58"/>
  <c r="I57"/>
  <c r="I56"/>
  <c r="I45"/>
  <c r="I44"/>
  <c r="I43"/>
  <c r="I42"/>
  <c r="I39"/>
  <c r="I12"/>
  <c r="I11"/>
  <c r="I10"/>
  <c r="I9"/>
  <c r="I8"/>
  <c r="C41" i="1" l="1"/>
  <c r="C26"/>
  <c r="E16"/>
  <c r="AE36" i="2" l="1"/>
  <c r="AI36" l="1"/>
  <c r="AE26"/>
  <c r="AM12" l="1"/>
  <c r="AA43" l="1"/>
  <c r="AA42"/>
  <c r="AA41"/>
  <c r="AA40"/>
  <c r="AA39"/>
  <c r="AA38"/>
  <c r="AA36"/>
  <c r="AI31"/>
  <c r="AI32"/>
  <c r="AI33"/>
  <c r="AI34"/>
  <c r="AI30"/>
  <c r="AA35"/>
  <c r="AA32"/>
  <c r="AA31"/>
  <c r="AA30"/>
  <c r="AA29"/>
  <c r="AA28"/>
  <c r="AA27"/>
  <c r="AA25"/>
  <c r="AA24"/>
  <c r="AA23"/>
  <c r="AA22"/>
  <c r="AA21"/>
  <c r="AA20"/>
  <c r="AA18"/>
  <c r="AA17"/>
  <c r="AA16"/>
  <c r="AA15"/>
  <c r="AA14"/>
  <c r="AA10"/>
  <c r="AA9"/>
  <c r="J6" i="3"/>
  <c r="AA8" i="2"/>
  <c r="E37" i="3"/>
  <c r="E6"/>
  <c r="K79" l="1"/>
  <c r="K48"/>
  <c r="AE8" i="2"/>
  <c r="D19" i="1" l="1"/>
  <c r="D17"/>
  <c r="AI24" i="2" l="1"/>
  <c r="AM24"/>
  <c r="I53" i="3" l="1"/>
  <c r="E119"/>
  <c r="K6" l="1"/>
  <c r="C19" i="1" l="1"/>
  <c r="AA26" i="2" l="1"/>
  <c r="K62" i="3" l="1"/>
  <c r="K47"/>
  <c r="F40" i="1" l="1"/>
  <c r="F26" i="2" l="1"/>
  <c r="F8"/>
  <c r="K80" i="3" l="1"/>
  <c r="AM30" i="2" l="1"/>
  <c r="AM34"/>
  <c r="AI13"/>
  <c r="F60" i="1" l="1"/>
  <c r="F59"/>
  <c r="C17"/>
  <c r="F43" i="2" l="1"/>
  <c r="F36"/>
  <c r="W9"/>
  <c r="G9"/>
  <c r="F51" i="3" l="1"/>
  <c r="G53"/>
  <c r="H53"/>
  <c r="F53"/>
  <c r="H67"/>
  <c r="G67"/>
  <c r="F67"/>
  <c r="K78" l="1"/>
  <c r="L78" l="1"/>
  <c r="L39" l="1"/>
  <c r="H45"/>
  <c r="G45"/>
  <c r="H42"/>
  <c r="G42"/>
  <c r="H40"/>
  <c r="H51" s="1"/>
  <c r="G51" l="1"/>
  <c r="E54" i="1"/>
  <c r="F54"/>
  <c r="J37" i="3" l="1"/>
  <c r="L8"/>
  <c r="L9"/>
  <c r="L10"/>
  <c r="L11"/>
  <c r="L12"/>
  <c r="K7"/>
  <c r="J86"/>
  <c r="L61"/>
  <c r="L63"/>
  <c r="L64"/>
  <c r="L65"/>
  <c r="L81"/>
  <c r="L82"/>
  <c r="L83"/>
  <c r="L84"/>
  <c r="K81"/>
  <c r="K82"/>
  <c r="K83"/>
  <c r="K84"/>
  <c r="K85"/>
  <c r="K97" l="1"/>
  <c r="L7"/>
  <c r="K12"/>
  <c r="K11"/>
  <c r="K10"/>
  <c r="K9"/>
  <c r="K8"/>
  <c r="K61" l="1"/>
  <c r="K63"/>
  <c r="K64"/>
  <c r="K65"/>
  <c r="K46"/>
  <c r="K45"/>
  <c r="E17" i="1" l="1"/>
  <c r="L42" i="3"/>
  <c r="H126"/>
  <c r="G126"/>
  <c r="F126"/>
  <c r="H125"/>
  <c r="G125"/>
  <c r="F125"/>
  <c r="H124"/>
  <c r="G124"/>
  <c r="F124"/>
  <c r="H123"/>
  <c r="G123"/>
  <c r="F123"/>
  <c r="H122"/>
  <c r="G122"/>
  <c r="F122"/>
  <c r="H121"/>
  <c r="G121"/>
  <c r="F121"/>
  <c r="H120"/>
  <c r="G120"/>
  <c r="F120"/>
  <c r="E110"/>
  <c r="E107"/>
  <c r="E106"/>
  <c r="E105"/>
  <c r="H104"/>
  <c r="G104"/>
  <c r="F104"/>
  <c r="E104"/>
  <c r="E103"/>
  <c r="E102"/>
  <c r="E101" s="1"/>
  <c r="H101"/>
  <c r="G101"/>
  <c r="F101"/>
  <c r="E96"/>
  <c r="E95"/>
  <c r="H94"/>
  <c r="H86" s="1"/>
  <c r="G94"/>
  <c r="G86" s="1"/>
  <c r="F94"/>
  <c r="F86" s="1"/>
  <c r="E94"/>
  <c r="E93"/>
  <c r="E92"/>
  <c r="E91"/>
  <c r="E90"/>
  <c r="L89"/>
  <c r="L88"/>
  <c r="H97"/>
  <c r="G97"/>
  <c r="F97"/>
  <c r="E84"/>
  <c r="H83"/>
  <c r="G83"/>
  <c r="F83"/>
  <c r="E83" s="1"/>
  <c r="A83"/>
  <c r="A84" s="1"/>
  <c r="H82"/>
  <c r="H81" s="1"/>
  <c r="G82"/>
  <c r="G81" s="1"/>
  <c r="F82"/>
  <c r="E82" s="1"/>
  <c r="E81" s="1"/>
  <c r="L76"/>
  <c r="L74"/>
  <c r="L72"/>
  <c r="L70"/>
  <c r="E67"/>
  <c r="A69"/>
  <c r="A70" s="1"/>
  <c r="A71" s="1"/>
  <c r="A72" s="1"/>
  <c r="A73" s="1"/>
  <c r="A74" s="1"/>
  <c r="A75" s="1"/>
  <c r="A76" s="1"/>
  <c r="A77" s="1"/>
  <c r="L68"/>
  <c r="H65"/>
  <c r="G65"/>
  <c r="F65"/>
  <c r="E65" s="1"/>
  <c r="A65"/>
  <c r="H64"/>
  <c r="H63" s="1"/>
  <c r="G64"/>
  <c r="G63" s="1"/>
  <c r="F64"/>
  <c r="E64" s="1"/>
  <c r="E63" s="1"/>
  <c r="K60"/>
  <c r="L60"/>
  <c r="L58"/>
  <c r="L56"/>
  <c r="E53"/>
  <c r="A55"/>
  <c r="A56" s="1"/>
  <c r="A57" s="1"/>
  <c r="A58" s="1"/>
  <c r="A59" s="1"/>
  <c r="A60" s="1"/>
  <c r="L54"/>
  <c r="L50"/>
  <c r="L49"/>
  <c r="K42"/>
  <c r="K39"/>
  <c r="E36"/>
  <c r="E35"/>
  <c r="E34"/>
  <c r="E33"/>
  <c r="E32"/>
  <c r="E31"/>
  <c r="E30"/>
  <c r="H29"/>
  <c r="G29"/>
  <c r="F29"/>
  <c r="E28"/>
  <c r="E27"/>
  <c r="E26"/>
  <c r="H25"/>
  <c r="G25"/>
  <c r="F25"/>
  <c r="E24"/>
  <c r="E23"/>
  <c r="E22"/>
  <c r="E21"/>
  <c r="E20"/>
  <c r="E19"/>
  <c r="H18"/>
  <c r="G18"/>
  <c r="F18"/>
  <c r="E17"/>
  <c r="E16"/>
  <c r="E15"/>
  <c r="E14"/>
  <c r="G6"/>
  <c r="F6"/>
  <c r="F119" l="1"/>
  <c r="F127" s="1"/>
  <c r="H119"/>
  <c r="H127" s="1"/>
  <c r="G119"/>
  <c r="G127" s="1"/>
  <c r="L125"/>
  <c r="L124"/>
  <c r="L123"/>
  <c r="L86"/>
  <c r="K74"/>
  <c r="K89"/>
  <c r="K68"/>
  <c r="K70"/>
  <c r="K56"/>
  <c r="K54"/>
  <c r="K50"/>
  <c r="K40"/>
  <c r="L40"/>
  <c r="K43"/>
  <c r="L43"/>
  <c r="K44"/>
  <c r="L44"/>
  <c r="K55"/>
  <c r="L55"/>
  <c r="K59"/>
  <c r="L59"/>
  <c r="K69"/>
  <c r="L69"/>
  <c r="K73"/>
  <c r="L73"/>
  <c r="K77"/>
  <c r="K49"/>
  <c r="K58"/>
  <c r="L67"/>
  <c r="K72"/>
  <c r="K76"/>
  <c r="K41"/>
  <c r="L41"/>
  <c r="K57"/>
  <c r="L57"/>
  <c r="K71"/>
  <c r="L71"/>
  <c r="K75"/>
  <c r="L75"/>
  <c r="E86"/>
  <c r="K88"/>
  <c r="F37"/>
  <c r="E18"/>
  <c r="L53"/>
  <c r="L51"/>
  <c r="F81"/>
  <c r="L122"/>
  <c r="L126"/>
  <c r="E25"/>
  <c r="G37"/>
  <c r="G99" s="1"/>
  <c r="E29"/>
  <c r="H6"/>
  <c r="E51"/>
  <c r="K67"/>
  <c r="K123"/>
  <c r="K124"/>
  <c r="F63"/>
  <c r="F99" l="1"/>
  <c r="F108" s="1"/>
  <c r="F112" s="1"/>
  <c r="L120"/>
  <c r="L121"/>
  <c r="K86"/>
  <c r="E97"/>
  <c r="E99" s="1"/>
  <c r="E108" s="1"/>
  <c r="E112" s="1"/>
  <c r="H37"/>
  <c r="H99" s="1"/>
  <c r="K125"/>
  <c r="E127"/>
  <c r="K53"/>
  <c r="H108"/>
  <c r="H112" s="1"/>
  <c r="L97"/>
  <c r="K121"/>
  <c r="K51"/>
  <c r="K126"/>
  <c r="K122"/>
  <c r="K120"/>
  <c r="G108"/>
  <c r="G112" s="1"/>
  <c r="K37" l="1"/>
  <c r="L6"/>
  <c r="I112"/>
  <c r="I108"/>
  <c r="K119" l="1"/>
  <c r="L127"/>
  <c r="L119"/>
  <c r="K99"/>
  <c r="L99"/>
  <c r="L37"/>
  <c r="K127" l="1"/>
  <c r="W44" i="2"/>
  <c r="G44"/>
  <c r="E44"/>
  <c r="AL43"/>
  <c r="AK43"/>
  <c r="AJ43"/>
  <c r="AH43"/>
  <c r="AG43"/>
  <c r="AF43"/>
  <c r="AE43"/>
  <c r="AD43"/>
  <c r="AC43"/>
  <c r="AB43"/>
  <c r="AA44"/>
  <c r="W43"/>
  <c r="E43" s="1"/>
  <c r="G43"/>
  <c r="AM42"/>
  <c r="AI42"/>
  <c r="W42"/>
  <c r="E42" s="1"/>
  <c r="H42" s="1"/>
  <c r="G42"/>
  <c r="AM41"/>
  <c r="AI41"/>
  <c r="W41"/>
  <c r="E41" s="1"/>
  <c r="H41" s="1"/>
  <c r="G41"/>
  <c r="AM40"/>
  <c r="AI40"/>
  <c r="W40"/>
  <c r="E40" s="1"/>
  <c r="H40" s="1"/>
  <c r="G40"/>
  <c r="AM39"/>
  <c r="AI39"/>
  <c r="W39"/>
  <c r="E39" s="1"/>
  <c r="H39" s="1"/>
  <c r="G39"/>
  <c r="AM38"/>
  <c r="AI38"/>
  <c r="AI43" s="1"/>
  <c r="AI44" s="1"/>
  <c r="W38"/>
  <c r="E38" s="1"/>
  <c r="H38" s="1"/>
  <c r="G38"/>
  <c r="W37"/>
  <c r="E37" s="1"/>
  <c r="H37" s="1"/>
  <c r="G37"/>
  <c r="W35"/>
  <c r="H35"/>
  <c r="G35"/>
  <c r="W30"/>
  <c r="E30" s="1"/>
  <c r="H30" s="1"/>
  <c r="G30"/>
  <c r="AM29"/>
  <c r="AI29"/>
  <c r="W29"/>
  <c r="E29" s="1"/>
  <c r="H29" s="1"/>
  <c r="G29"/>
  <c r="AM28"/>
  <c r="AI28"/>
  <c r="W28"/>
  <c r="E28" s="1"/>
  <c r="H28" s="1"/>
  <c r="G28"/>
  <c r="AM27"/>
  <c r="AI27"/>
  <c r="AI26" s="1"/>
  <c r="W27"/>
  <c r="E27" s="1"/>
  <c r="H27" s="1"/>
  <c r="H26" s="1"/>
  <c r="G27"/>
  <c r="AL26"/>
  <c r="AL36" s="1"/>
  <c r="AL44" s="1"/>
  <c r="AK26"/>
  <c r="AK36" s="1"/>
  <c r="AK44" s="1"/>
  <c r="AJ26"/>
  <c r="AJ36" s="1"/>
  <c r="AJ44" s="1"/>
  <c r="AH26"/>
  <c r="AH36" s="1"/>
  <c r="AH44" s="1"/>
  <c r="AG26"/>
  <c r="AG36" s="1"/>
  <c r="AG44" s="1"/>
  <c r="AF26"/>
  <c r="AF36" s="1"/>
  <c r="AF44" s="1"/>
  <c r="AD26"/>
  <c r="AD36" s="1"/>
  <c r="AC26"/>
  <c r="AC36" s="1"/>
  <c r="AC44" s="1"/>
  <c r="AB26"/>
  <c r="AB36" s="1"/>
  <c r="Z26"/>
  <c r="Z36" s="1"/>
  <c r="Y26"/>
  <c r="Y36" s="1"/>
  <c r="X26"/>
  <c r="X36" s="1"/>
  <c r="W26"/>
  <c r="E26" s="1"/>
  <c r="V26"/>
  <c r="V36" s="1"/>
  <c r="U26"/>
  <c r="U36" s="1"/>
  <c r="T26"/>
  <c r="T36" s="1"/>
  <c r="S26"/>
  <c r="S36" s="1"/>
  <c r="R26"/>
  <c r="R36" s="1"/>
  <c r="Q26"/>
  <c r="Q36" s="1"/>
  <c r="P26"/>
  <c r="P36" s="1"/>
  <c r="O26"/>
  <c r="O36" s="1"/>
  <c r="N26"/>
  <c r="N36" s="1"/>
  <c r="M26"/>
  <c r="M36" s="1"/>
  <c r="L26"/>
  <c r="L36" s="1"/>
  <c r="K26"/>
  <c r="K36" s="1"/>
  <c r="J26"/>
  <c r="J36" s="1"/>
  <c r="I26"/>
  <c r="I36" s="1"/>
  <c r="G26"/>
  <c r="AM25"/>
  <c r="AI25"/>
  <c r="W25"/>
  <c r="G25"/>
  <c r="E25"/>
  <c r="H25" s="1"/>
  <c r="AM23"/>
  <c r="AI23"/>
  <c r="W23"/>
  <c r="G23"/>
  <c r="E23"/>
  <c r="H23" s="1"/>
  <c r="AM22"/>
  <c r="AI22"/>
  <c r="W22"/>
  <c r="G22"/>
  <c r="E22"/>
  <c r="H22" s="1"/>
  <c r="AM21"/>
  <c r="AI21"/>
  <c r="W21"/>
  <c r="G21"/>
  <c r="E21"/>
  <c r="H21" s="1"/>
  <c r="AM20"/>
  <c r="AI20"/>
  <c r="W20"/>
  <c r="G20"/>
  <c r="E20"/>
  <c r="H20" s="1"/>
  <c r="W19"/>
  <c r="G19"/>
  <c r="E19"/>
  <c r="AM18"/>
  <c r="AI18"/>
  <c r="W18"/>
  <c r="E18" s="1"/>
  <c r="H18" s="1"/>
  <c r="G18"/>
  <c r="AM17"/>
  <c r="AI17"/>
  <c r="E17"/>
  <c r="AM16"/>
  <c r="AI16"/>
  <c r="W16"/>
  <c r="E16" s="1"/>
  <c r="H16" s="1"/>
  <c r="G16"/>
  <c r="AM15"/>
  <c r="AI15"/>
  <c r="W15"/>
  <c r="E15" s="1"/>
  <c r="H15" s="1"/>
  <c r="G15"/>
  <c r="AM14"/>
  <c r="AI14"/>
  <c r="W14"/>
  <c r="E14" s="1"/>
  <c r="H14" s="1"/>
  <c r="G14"/>
  <c r="AI12"/>
  <c r="W12"/>
  <c r="G12"/>
  <c r="E12"/>
  <c r="H12" s="1"/>
  <c r="AM11"/>
  <c r="AI11"/>
  <c r="W11"/>
  <c r="G11"/>
  <c r="E11"/>
  <c r="H11" s="1"/>
  <c r="AM10"/>
  <c r="AI10"/>
  <c r="W10"/>
  <c r="G10"/>
  <c r="E10"/>
  <c r="H10" s="1"/>
  <c r="AM9"/>
  <c r="AI9"/>
  <c r="W36"/>
  <c r="E36" s="1"/>
  <c r="G36"/>
  <c r="E9"/>
  <c r="AL8"/>
  <c r="AK8"/>
  <c r="AJ8"/>
  <c r="AH8"/>
  <c r="AG8"/>
  <c r="AF8"/>
  <c r="AD8"/>
  <c r="AC8"/>
  <c r="AB8"/>
  <c r="W8"/>
  <c r="G8"/>
  <c r="E8"/>
  <c r="AI8" l="1"/>
  <c r="AM8"/>
  <c r="H43"/>
  <c r="H9"/>
  <c r="H36" s="1"/>
  <c r="F44"/>
  <c r="H44" s="1"/>
  <c r="AB44"/>
  <c r="AD44"/>
  <c r="AM43"/>
  <c r="AM36"/>
  <c r="AM26"/>
  <c r="H8"/>
  <c r="H19"/>
  <c r="AE44" l="1"/>
  <c r="AM44" s="1"/>
  <c r="D55" i="1"/>
  <c r="C46"/>
  <c r="C55" s="1"/>
  <c r="E60" l="1"/>
  <c r="E59"/>
  <c r="F53"/>
  <c r="E53"/>
  <c r="F52"/>
  <c r="E52"/>
  <c r="E51"/>
  <c r="F50"/>
  <c r="E50"/>
  <c r="F49"/>
  <c r="E49"/>
  <c r="F48"/>
  <c r="E48"/>
  <c r="F47"/>
  <c r="E47"/>
  <c r="F46"/>
  <c r="E46"/>
  <c r="D41"/>
  <c r="D42" s="1"/>
  <c r="C42"/>
  <c r="E40"/>
  <c r="E39"/>
  <c r="E38"/>
  <c r="C37"/>
  <c r="C36"/>
  <c r="D35"/>
  <c r="C35"/>
  <c r="E33"/>
  <c r="E32"/>
  <c r="E31"/>
  <c r="F25"/>
  <c r="E25"/>
  <c r="F24"/>
  <c r="E24"/>
  <c r="F23"/>
  <c r="E23"/>
  <c r="F22"/>
  <c r="E22"/>
  <c r="F19"/>
  <c r="F18"/>
  <c r="E18"/>
  <c r="C20"/>
  <c r="F16"/>
  <c r="F15"/>
  <c r="E15"/>
  <c r="D28" l="1"/>
  <c r="E37"/>
  <c r="F37"/>
  <c r="C28"/>
  <c r="C29" s="1"/>
  <c r="C30" s="1"/>
  <c r="E55"/>
  <c r="E26"/>
  <c r="E56" s="1"/>
  <c r="F26"/>
  <c r="F56" s="1"/>
  <c r="E35"/>
  <c r="D30"/>
  <c r="F20"/>
  <c r="E20"/>
  <c r="F42"/>
  <c r="E42"/>
  <c r="E19"/>
  <c r="F35"/>
  <c r="D36"/>
  <c r="E41"/>
  <c r="F55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<sst xmlns="http://schemas.openxmlformats.org/spreadsheetml/2006/main" count="393" uniqueCount="254">
  <si>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</si>
  <si>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</si>
  <si>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</si>
  <si>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</si>
  <si>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</si>
  <si>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</si>
  <si>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</si>
  <si>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</si>
  <si>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</si>
  <si>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</si>
  <si>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</si>
  <si>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</si>
  <si>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</si>
  <si>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</si>
  <si>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</si>
  <si>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</si>
  <si>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</si>
  <si>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</si>
  <si>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</si>
  <si>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</si>
  <si>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</si>
  <si>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</si>
  <si>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</si>
  <si>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</si>
  <si>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</si>
  <si>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</si>
  <si>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</si>
  <si>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</si>
  <si>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</si>
  <si>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</si>
  <si>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</si>
  <si>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</si>
  <si>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</si>
  <si>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</si>
  <si>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</si>
  <si>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</si>
  <si>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</si>
  <si>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</si>
  <si>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</si>
  <si>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</si>
  <si>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</si>
  <si>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</si>
  <si>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</si>
  <si>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</si>
  <si>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</si>
  <si>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</si>
  <si>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</si>
  <si>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</si>
  <si>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</si>
  <si>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</si>
  <si>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</si>
  <si>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</si>
  <si>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</si>
  <si>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</si>
  <si>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</si>
  <si>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</si>
  <si>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</si>
  <si>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</si>
  <si>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</si>
  <si>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</si>
  <si>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</si>
  <si>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</si>
  <si>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</si>
  <si>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</si>
  <si>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паливо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</si>
  <si>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</si>
  <si>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</si>
  <si>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</si>
  <si>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</si>
  <si>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</si>
  <si>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</si>
  <si>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</si>
  <si>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</si>
  <si>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</si>
  <si>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</si>
  <si>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</si>
  <si>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</si>
  <si>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</si>
  <si>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</si>
  <si>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</si>
  <si>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</si>
  <si>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</si>
  <si>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</si>
  <si>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</si>
  <si>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</si>
  <si>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</si>
  <si>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</si>
  <si>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</si>
  <si>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</si>
  <si>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</si>
  <si>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</si>
  <si>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</si>
  <si>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</si>
  <si>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</si>
  <si>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</si>
  <si>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</si>
  <si>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</si>
  <si>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</si>
  <si>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</si>
  <si>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</si>
  <si>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</si>
  <si>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</si>
  <si>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</si>
  <si>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</si>
  <si>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</si>
  <si>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</si>
  <si>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</si>
  <si>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</si>
  <si>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</si>
  <si>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</si>
  <si>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</si>
  <si>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</si>
  <si>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</si>
  <si>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</si>
  <si>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</si>
  <si>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</si>
  <si>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</si>
  <si>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</si>
  <si>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</si>
  <si>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</si>
  <si>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</si>
  <si>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</si>
  <si>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</si>
  <si>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</si>
  <si>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утримання пам"ятників,, ялинки, геонімів, обмежувачів руху, демонтаж рекламних конструкцій, щитів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</si>
  <si>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</si>
  <si>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</si>
  <si>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</si>
  <si>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</si>
  <si>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</si>
  <si>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</si>
  <si>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</si>
  <si>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</si>
  <si>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</si>
  <si>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</si>
  <si>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</si>
  <si>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</si>
  <si>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</si>
  <si>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</si>
  <si>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</si>
  <si>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</si>
  <si>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</si>
  <si>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</si>
  <si>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</si>
  <si>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</si>
  <si>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</si>
  <si>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</si>
  <si>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Показники</t>
  </si>
  <si>
    <t>Всего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</si>
  <si>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</si>
  <si>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</si>
  <si>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</si>
  <si>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</si>
  <si>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</si>
  <si>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</si>
  <si>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</si>
  <si>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</si>
  <si>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1.2</t>
  </si>
  <si>
    <t>Інші операційні доходи, без ПДВ</t>
  </si>
  <si>
    <t>1.3</t>
  </si>
  <si>
    <t xml:space="preserve">Інші фінансові доходи </t>
  </si>
  <si>
    <t>1.4</t>
  </si>
  <si>
    <t xml:space="preserve">Інші доходи 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</si>
  <si>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</si>
  <si>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</si>
  <si>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</si>
  <si>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</si>
  <si>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</si>
  <si>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</si>
  <si>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</si>
  <si>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</si>
  <si>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</si>
  <si>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</si>
  <si>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</si>
  <si>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</si>
  <si>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</si>
  <si>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</si>
  <si>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</si>
  <si>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</si>
  <si>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</si>
  <si>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</si>
  <si>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</si>
  <si>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</si>
  <si>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</si>
  <si>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</si>
  <si>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</si>
  <si>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</si>
  <si>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</si>
  <si>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</si>
  <si>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</si>
  <si>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</si>
  <si>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</si>
  <si>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</si>
  <si>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</si>
  <si>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</si>
  <si>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</si>
  <si>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</si>
  <si>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</si>
  <si>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</si>
  <si>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</si>
  <si>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</si>
  <si>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</si>
  <si>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</si>
  <si>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</si>
  <si>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</si>
  <si>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</si>
  <si>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</si>
  <si>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</si>
  <si>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</si>
  <si>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</si>
  <si>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</si>
  <si>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</si>
  <si>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</si>
  <si>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</si>
  <si>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</si>
  <si>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</si>
  <si>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</si>
  <si>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</si>
  <si>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</si>
  <si>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</si>
  <si>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</si>
  <si>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резерв відпусток</t>
  </si>
  <si>
    <t>Витрати  по ММКП "РБУ" на 2022 р.</t>
  </si>
  <si>
    <t>Доходи  по ММКП "РБУ" на 2022 рік</t>
  </si>
  <si>
    <t>Додаток № 1 до фінансового плану на 2022 рік</t>
  </si>
  <si>
    <t>2022 рік</t>
  </si>
  <si>
    <t>Всього доходів за 2022 рік</t>
  </si>
  <si>
    <t>___ ___________ 2022р.</t>
  </si>
  <si>
    <t xml:space="preserve">запчастини </t>
  </si>
  <si>
    <t>страхування /техогляд автомобілів</t>
  </si>
  <si>
    <t>відрядження</t>
  </si>
  <si>
    <t>9.1.</t>
  </si>
  <si>
    <t>11.5.</t>
  </si>
  <si>
    <t>виготовлення технічних паспортів вулиць (доріг)</t>
  </si>
  <si>
    <t>11.6.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</si>
  <si>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</si>
  <si>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</si>
  <si>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</si>
  <si>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</si>
  <si>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проведення аудиту з експертно-будівельно-технічних досліджень по об"єктам благоустрою</t>
  </si>
  <si>
    <t>1.5.</t>
  </si>
  <si>
    <t>проведення експертно-технічного обстеження шляхопроводу</t>
  </si>
  <si>
    <t>9</t>
  </si>
  <si>
    <t>страхування автотранспорту (ЦВ)</t>
  </si>
  <si>
    <t>Перепоховання останків жертв Другої світової війни</t>
  </si>
  <si>
    <t>Поточний ремонт вулиць міста</t>
  </si>
  <si>
    <t>амортизація доріг та ін.</t>
  </si>
  <si>
    <t>10</t>
  </si>
  <si>
    <t>ЗВІТ ПРО ВИКОНАННЯ ФІНАНСОВОГО ПЛАНУ ПІДПРИЄМСТВА за  9 місяців  2022 року</t>
  </si>
  <si>
    <t>План                  9 місяців 2022 року</t>
  </si>
  <si>
    <t>Факт                     9 місяців 2022 року</t>
  </si>
  <si>
    <t>Сабов Н.М.</t>
  </si>
  <si>
    <t xml:space="preserve"> 9 місяців </t>
  </si>
  <si>
    <t>9 місяців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</si>
</sst>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263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/>
    <xf numFmtId="0" fontId="0" fillId="0" borderId="0" xfId="0" applyBorder="1"/>
    <xf numFmtId="0" fontId="5" fillId="0" borderId="0" xfId="2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center" vertical="center"/>
    </xf>
    <xf numFmtId="0" fontId="5" fillId="4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/>
    </xf>
    <xf numFmtId="0" fontId="5" fillId="0" borderId="0" xfId="2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vertical="center"/>
    </xf>
    <xf numFmtId="0" fontId="8" fillId="4" borderId="3" xfId="0" applyFont="1" applyFill="1" applyBorder="1" applyAlignment="1" applyProtection="1">
      <alignment horizontal="left" wrapText="1"/>
    </xf>
    <xf numFmtId="1" fontId="9" fillId="4" borderId="3" xfId="0" applyNumberFormat="1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wrapText="1"/>
    </xf>
    <xf numFmtId="1" fontId="9" fillId="14" borderId="3" xfId="0" applyNumberFormat="1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>
      <alignment wrapText="1"/>
    </xf>
    <xf numFmtId="0" fontId="10" fillId="4" borderId="18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wrapText="1"/>
    </xf>
    <xf numFmtId="0" fontId="11" fillId="4" borderId="11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4" borderId="2" xfId="0" applyFont="1" applyFill="1" applyBorder="1" applyAlignment="1">
      <alignment horizontal="right" wrapText="1"/>
    </xf>
    <xf numFmtId="0" fontId="12" fillId="4" borderId="30" xfId="0" applyFont="1" applyFill="1" applyBorder="1" applyAlignment="1">
      <alignment wrapText="1"/>
    </xf>
    <xf numFmtId="0" fontId="11" fillId="4" borderId="30" xfId="0" applyFont="1" applyFill="1" applyBorder="1" applyAlignment="1">
      <alignment wrapText="1"/>
    </xf>
    <xf numFmtId="0" fontId="11" fillId="4" borderId="18" xfId="0" applyFont="1" applyFill="1" applyBorder="1" applyAlignment="1">
      <alignment horizontal="right" wrapText="1"/>
    </xf>
    <xf numFmtId="0" fontId="11" fillId="4" borderId="18" xfId="0" applyFont="1" applyFill="1" applyBorder="1" applyAlignment="1">
      <alignment wrapText="1"/>
    </xf>
    <xf numFmtId="0" fontId="9" fillId="8" borderId="4" xfId="2" applyNumberFormat="1" applyFont="1" applyFill="1" applyBorder="1" applyAlignment="1" applyProtection="1">
      <alignment vertical="top"/>
    </xf>
    <xf numFmtId="0" fontId="9" fillId="8" borderId="5" xfId="2" applyNumberFormat="1" applyFont="1" applyFill="1" applyBorder="1" applyAlignment="1" applyProtection="1">
      <alignment vertical="top"/>
    </xf>
    <xf numFmtId="0" fontId="9" fillId="8" borderId="5" xfId="2" applyNumberFormat="1" applyFont="1" applyFill="1" applyBorder="1" applyAlignment="1" applyProtection="1">
      <alignment horizontal="center" vertical="top"/>
    </xf>
    <xf numFmtId="0" fontId="13" fillId="8" borderId="3" xfId="2" applyNumberFormat="1" applyFont="1" applyFill="1" applyBorder="1" applyAlignment="1" applyProtection="1">
      <alignment horizontal="center" vertical="center"/>
    </xf>
    <xf numFmtId="0" fontId="9" fillId="8" borderId="1" xfId="2" applyNumberFormat="1" applyFont="1" applyFill="1" applyBorder="1" applyAlignment="1" applyProtection="1">
      <alignment horizontal="center" vertical="top"/>
    </xf>
    <xf numFmtId="49" fontId="9" fillId="0" borderId="3" xfId="2" applyNumberFormat="1" applyFont="1" applyFill="1" applyBorder="1" applyAlignment="1" applyProtection="1">
      <alignment horizontal="center"/>
    </xf>
    <xf numFmtId="0" fontId="14" fillId="0" borderId="3" xfId="2" applyNumberFormat="1" applyFont="1" applyFill="1" applyBorder="1" applyAlignment="1" applyProtection="1">
      <alignment wrapText="1"/>
    </xf>
    <xf numFmtId="2" fontId="15" fillId="0" borderId="25" xfId="2" applyNumberFormat="1" applyFont="1" applyFill="1" applyBorder="1" applyAlignment="1" applyProtection="1">
      <alignment horizontal="center"/>
    </xf>
    <xf numFmtId="2" fontId="16" fillId="0" borderId="25" xfId="2" applyNumberFormat="1" applyFont="1" applyFill="1" applyBorder="1" applyAlignment="1" applyProtection="1">
      <alignment horizontal="center"/>
    </xf>
    <xf numFmtId="49" fontId="9" fillId="0" borderId="3" xfId="2" applyNumberFormat="1" applyFont="1" applyFill="1" applyBorder="1" applyAlignment="1" applyProtection="1"/>
    <xf numFmtId="1" fontId="9" fillId="9" borderId="3" xfId="2" applyNumberFormat="1" applyFont="1" applyFill="1" applyBorder="1" applyAlignment="1" applyProtection="1">
      <alignment horizontal="left" vertical="center" wrapText="1"/>
    </xf>
    <xf numFmtId="1" fontId="9" fillId="9" borderId="3" xfId="2" applyNumberFormat="1" applyFont="1" applyFill="1" applyBorder="1" applyAlignment="1" applyProtection="1">
      <alignment horizontal="center" vertical="center"/>
    </xf>
    <xf numFmtId="1" fontId="9" fillId="12" borderId="3" xfId="0" applyNumberFormat="1" applyFont="1" applyFill="1" applyBorder="1" applyAlignment="1" applyProtection="1">
      <alignment horizontal="center" vertical="center"/>
    </xf>
    <xf numFmtId="166" fontId="9" fillId="12" borderId="3" xfId="0" applyNumberFormat="1" applyFont="1" applyFill="1" applyBorder="1" applyAlignment="1" applyProtection="1">
      <alignment horizontal="center" vertical="center"/>
    </xf>
    <xf numFmtId="1" fontId="9" fillId="4" borderId="3" xfId="0" applyNumberFormat="1" applyFont="1" applyFill="1" applyBorder="1" applyAlignment="1" applyProtection="1">
      <alignment horizontal="left" vertical="center"/>
    </xf>
    <xf numFmtId="1" fontId="9" fillId="5" borderId="3" xfId="0" applyNumberFormat="1" applyFont="1" applyFill="1" applyBorder="1" applyAlignment="1" applyProtection="1">
      <alignment horizontal="center" vertical="center"/>
    </xf>
    <xf numFmtId="166" fontId="9" fillId="4" borderId="3" xfId="0" applyNumberFormat="1" applyFont="1" applyFill="1" applyBorder="1" applyAlignment="1" applyProtection="1">
      <alignment horizontal="center" vertical="center"/>
    </xf>
    <xf numFmtId="1" fontId="15" fillId="10" borderId="3" xfId="0" applyNumberFormat="1" applyFont="1" applyFill="1" applyBorder="1" applyAlignment="1" applyProtection="1">
      <alignment horizontal="center" vertical="center"/>
    </xf>
    <xf numFmtId="49" fontId="17" fillId="0" borderId="3" xfId="2" applyNumberFormat="1" applyFont="1" applyFill="1" applyBorder="1" applyAlignment="1" applyProtection="1"/>
    <xf numFmtId="1" fontId="9" fillId="10" borderId="3" xfId="0" applyNumberFormat="1" applyFont="1" applyFill="1" applyBorder="1" applyAlignment="1" applyProtection="1">
      <alignment horizontal="center" vertical="center"/>
    </xf>
    <xf numFmtId="1" fontId="9" fillId="6" borderId="3" xfId="0" applyNumberFormat="1" applyFont="1" applyFill="1" applyBorder="1" applyAlignment="1" applyProtection="1">
      <alignment horizontal="center" vertical="center"/>
    </xf>
    <xf numFmtId="1" fontId="9" fillId="9" borderId="3" xfId="2" applyNumberFormat="1" applyFont="1" applyFill="1" applyBorder="1" applyAlignment="1" applyProtection="1">
      <alignment horizontal="left" vertical="center"/>
    </xf>
    <xf numFmtId="1" fontId="9" fillId="9" borderId="4" xfId="2" applyNumberFormat="1" applyFont="1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>
      <alignment vertical="top"/>
    </xf>
    <xf numFmtId="1" fontId="9" fillId="6" borderId="3" xfId="0" applyNumberFormat="1" applyFont="1" applyFill="1" applyBorder="1" applyAlignment="1" applyProtection="1">
      <alignment horizontal="left" vertical="center"/>
    </xf>
    <xf numFmtId="1" fontId="7" fillId="11" borderId="3" xfId="2" applyNumberFormat="1" applyFont="1" applyFill="1" applyBorder="1" applyAlignment="1" applyProtection="1">
      <alignment horizontal="center" vertical="center"/>
    </xf>
    <xf numFmtId="1" fontId="8" fillId="11" borderId="3" xfId="2" applyNumberFormat="1" applyFont="1" applyFill="1" applyBorder="1" applyAlignment="1" applyProtection="1">
      <alignment horizontal="center" vertical="center"/>
    </xf>
    <xf numFmtId="3" fontId="8" fillId="11" borderId="3" xfId="2" applyNumberFormat="1" applyFont="1" applyFill="1" applyBorder="1" applyAlignment="1" applyProtection="1">
      <alignment horizontal="center" vertical="center"/>
    </xf>
    <xf numFmtId="166" fontId="9" fillId="11" borderId="3" xfId="0" applyNumberFormat="1" applyFont="1" applyFill="1" applyBorder="1" applyAlignment="1" applyProtection="1">
      <alignment horizontal="center" vertical="center"/>
    </xf>
    <xf numFmtId="2" fontId="15" fillId="4" borderId="3" xfId="2" applyNumberFormat="1" applyFont="1" applyFill="1" applyBorder="1" applyAlignment="1" applyProtection="1">
      <alignment horizontal="center"/>
    </xf>
    <xf numFmtId="165" fontId="9" fillId="4" borderId="3" xfId="0" applyNumberFormat="1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wrapText="1"/>
    </xf>
    <xf numFmtId="0" fontId="9" fillId="14" borderId="3" xfId="0" applyFont="1" applyFill="1" applyBorder="1" applyAlignment="1" applyProtection="1">
      <alignment horizontal="center" wrapText="1"/>
    </xf>
    <xf numFmtId="166" fontId="9" fillId="14" borderId="3" xfId="0" applyNumberFormat="1" applyFont="1" applyFill="1" applyBorder="1" applyAlignment="1" applyProtection="1">
      <alignment horizontal="center" vertical="center"/>
    </xf>
    <xf numFmtId="1" fontId="9" fillId="5" borderId="3" xfId="2" applyNumberFormat="1" applyFont="1" applyFill="1" applyBorder="1" applyAlignment="1" applyProtection="1">
      <alignment horizontal="center" vertical="center" wrapText="1"/>
    </xf>
    <xf numFmtId="1" fontId="9" fillId="5" borderId="3" xfId="2" applyNumberFormat="1" applyFont="1" applyFill="1" applyBorder="1" applyAlignment="1" applyProtection="1">
      <alignment horizontal="center" vertical="center"/>
    </xf>
    <xf numFmtId="3" fontId="7" fillId="5" borderId="3" xfId="2" applyNumberFormat="1" applyFont="1" applyFill="1" applyBorder="1" applyAlignment="1" applyProtection="1">
      <alignment horizontal="center" vertical="center"/>
    </xf>
    <xf numFmtId="166" fontId="9" fillId="5" borderId="3" xfId="0" applyNumberFormat="1" applyFont="1" applyFill="1" applyBorder="1" applyAlignment="1" applyProtection="1">
      <alignment horizontal="center" vertical="center"/>
    </xf>
    <xf numFmtId="49" fontId="19" fillId="4" borderId="3" xfId="2" applyNumberFormat="1" applyFont="1" applyFill="1" applyBorder="1" applyAlignment="1" applyProtection="1"/>
    <xf numFmtId="1" fontId="19" fillId="4" borderId="3" xfId="2" applyNumberFormat="1" applyFont="1" applyFill="1" applyBorder="1" applyAlignment="1" applyProtection="1">
      <alignment horizontal="left" vertical="center"/>
    </xf>
    <xf numFmtId="1" fontId="19" fillId="4" borderId="3" xfId="2" applyNumberFormat="1" applyFont="1" applyFill="1" applyBorder="1" applyAlignment="1" applyProtection="1">
      <alignment horizontal="center" vertical="center"/>
    </xf>
    <xf numFmtId="1" fontId="7" fillId="5" borderId="3" xfId="2" applyNumberFormat="1" applyFont="1" applyFill="1" applyBorder="1" applyAlignment="1" applyProtection="1">
      <alignment horizontal="center" vertical="center" wrapText="1"/>
    </xf>
    <xf numFmtId="1" fontId="9" fillId="14" borderId="3" xfId="2" applyNumberFormat="1" applyFont="1" applyFill="1" applyBorder="1" applyAlignment="1" applyProtection="1">
      <alignment horizontal="center" vertical="center"/>
    </xf>
    <xf numFmtId="1" fontId="9" fillId="4" borderId="3" xfId="2" applyNumberFormat="1" applyFont="1" applyFill="1" applyBorder="1" applyAlignment="1" applyProtection="1">
      <alignment horizontal="center" vertical="center"/>
    </xf>
    <xf numFmtId="1" fontId="7" fillId="9" borderId="3" xfId="2" applyNumberFormat="1" applyFont="1" applyFill="1" applyBorder="1" applyAlignment="1" applyProtection="1">
      <alignment horizontal="center" vertical="center" wrapText="1"/>
    </xf>
    <xf numFmtId="0" fontId="9" fillId="13" borderId="3" xfId="0" applyFont="1" applyFill="1" applyBorder="1" applyAlignment="1" applyProtection="1">
      <alignment horizontal="center" wrapText="1"/>
    </xf>
    <xf numFmtId="1" fontId="9" fillId="13" borderId="3" xfId="0" applyNumberFormat="1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wrapText="1"/>
    </xf>
    <xf numFmtId="0" fontId="20" fillId="6" borderId="3" xfId="2" applyNumberFormat="1" applyFont="1" applyFill="1" applyBorder="1" applyAlignment="1" applyProtection="1">
      <alignment horizontal="left" wrapText="1"/>
    </xf>
    <xf numFmtId="0" fontId="20" fillId="0" borderId="3" xfId="2" applyNumberFormat="1" applyFont="1" applyFill="1" applyBorder="1" applyAlignment="1" applyProtection="1">
      <alignment horizontal="left" wrapText="1"/>
    </xf>
    <xf numFmtId="0" fontId="21" fillId="15" borderId="3" xfId="2" applyNumberFormat="1" applyFont="1" applyFill="1" applyBorder="1" applyAlignment="1" applyProtection="1">
      <alignment horizontal="center" vertical="center" wrapText="1"/>
    </xf>
    <xf numFmtId="3" fontId="8" fillId="15" borderId="3" xfId="2" applyNumberFormat="1" applyFont="1" applyFill="1" applyBorder="1" applyAlignment="1" applyProtection="1">
      <alignment horizontal="center" vertical="center"/>
    </xf>
    <xf numFmtId="1" fontId="8" fillId="15" borderId="3" xfId="2" applyNumberFormat="1" applyFont="1" applyFill="1" applyBorder="1" applyAlignment="1" applyProtection="1">
      <alignment horizontal="center" vertical="center"/>
    </xf>
    <xf numFmtId="166" fontId="9" fillId="15" borderId="3" xfId="0" applyNumberFormat="1" applyFont="1" applyFill="1" applyBorder="1" applyAlignment="1" applyProtection="1">
      <alignment horizontal="center" vertical="center"/>
    </xf>
    <xf numFmtId="0" fontId="22" fillId="14" borderId="3" xfId="2" applyNumberFormat="1" applyFont="1" applyFill="1" applyBorder="1" applyAlignment="1" applyProtection="1">
      <alignment horizontal="center" vertical="center" wrapText="1"/>
    </xf>
    <xf numFmtId="1" fontId="7" fillId="4" borderId="3" xfId="2" applyNumberFormat="1" applyFont="1" applyFill="1" applyBorder="1" applyAlignment="1" applyProtection="1">
      <alignment horizontal="center" vertical="center" wrapText="1"/>
    </xf>
    <xf numFmtId="0" fontId="9" fillId="15" borderId="3" xfId="0" applyFont="1" applyFill="1" applyBorder="1" applyAlignment="1" applyProtection="1">
      <alignment horizontal="center" wrapText="1"/>
    </xf>
    <xf numFmtId="0" fontId="18" fillId="0" borderId="3" xfId="0" applyFont="1" applyBorder="1" applyAlignment="1" applyProtection="1">
      <alignment horizontal="right" wrapText="1"/>
    </xf>
    <xf numFmtId="0" fontId="21" fillId="13" borderId="3" xfId="2" applyNumberFormat="1" applyFont="1" applyFill="1" applyBorder="1" applyAlignment="1" applyProtection="1">
      <alignment horizontal="center" vertical="center" wrapText="1"/>
    </xf>
    <xf numFmtId="1" fontId="8" fillId="13" borderId="3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top"/>
    </xf>
    <xf numFmtId="2" fontId="15" fillId="4" borderId="0" xfId="2" applyNumberFormat="1" applyFont="1" applyFill="1" applyBorder="1" applyAlignment="1" applyProtection="1">
      <alignment horizontal="center"/>
    </xf>
    <xf numFmtId="49" fontId="9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11" fillId="0" borderId="0" xfId="0" applyFont="1"/>
    <xf numFmtId="0" fontId="11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3" fillId="4" borderId="2" xfId="2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16" borderId="17" xfId="0" applyFont="1" applyFill="1" applyBorder="1" applyAlignment="1">
      <alignment horizontal="center" vertical="center" wrapText="1"/>
    </xf>
    <xf numFmtId="1" fontId="7" fillId="4" borderId="3" xfId="2" applyNumberFormat="1" applyFont="1" applyFill="1" applyBorder="1" applyAlignment="1" applyProtection="1">
      <alignment horizontal="center" vertical="center"/>
    </xf>
    <xf numFmtId="166" fontId="7" fillId="4" borderId="3" xfId="0" applyNumberFormat="1" applyFont="1" applyFill="1" applyBorder="1" applyAlignment="1" applyProtection="1">
      <alignment horizontal="center" vertical="center"/>
    </xf>
    <xf numFmtId="0" fontId="10" fillId="4" borderId="0" xfId="0" applyFont="1" applyFill="1"/>
    <xf numFmtId="0" fontId="9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horizontal="left" vertical="top"/>
    </xf>
    <xf numFmtId="0" fontId="15" fillId="0" borderId="0" xfId="2" applyNumberFormat="1" applyFont="1" applyFill="1" applyBorder="1" applyAlignment="1" applyProtection="1">
      <alignment horizontal="left"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6" xfId="0" applyFont="1" applyBorder="1" applyAlignment="1"/>
    <xf numFmtId="0" fontId="23" fillId="0" borderId="7" xfId="0" applyFont="1" applyBorder="1" applyAlignment="1">
      <alignment horizontal="center"/>
    </xf>
    <xf numFmtId="0" fontId="23" fillId="0" borderId="0" xfId="0" applyFont="1" applyBorder="1" applyAlignment="1"/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10" fillId="4" borderId="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0" fillId="4" borderId="16" xfId="0" applyFont="1" applyFill="1" applyBorder="1" applyAlignment="1">
      <alignment horizontal="right" wrapText="1"/>
    </xf>
    <xf numFmtId="0" fontId="10" fillId="4" borderId="16" xfId="0" applyFont="1" applyFill="1" applyBorder="1" applyAlignment="1">
      <alignment wrapText="1"/>
    </xf>
    <xf numFmtId="0" fontId="11" fillId="6" borderId="2" xfId="0" applyFont="1" applyFill="1" applyBorder="1"/>
    <xf numFmtId="0" fontId="23" fillId="7" borderId="2" xfId="0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4" fontId="23" fillId="7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11" fillId="6" borderId="2" xfId="1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/>
    <xf numFmtId="4" fontId="23" fillId="0" borderId="2" xfId="0" applyNumberFormat="1" applyFont="1" applyBorder="1" applyAlignment="1">
      <alignment horizontal="center" vertical="center"/>
    </xf>
    <xf numFmtId="4" fontId="11" fillId="4" borderId="2" xfId="0" applyNumberFormat="1" applyFont="1" applyFill="1" applyBorder="1"/>
    <xf numFmtId="3" fontId="23" fillId="5" borderId="2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165" fontId="23" fillId="5" borderId="2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right" wrapText="1"/>
    </xf>
    <xf numFmtId="0" fontId="11" fillId="6" borderId="3" xfId="0" applyFont="1" applyFill="1" applyBorder="1"/>
    <xf numFmtId="0" fontId="23" fillId="7" borderId="3" xfId="0" applyFont="1" applyFill="1" applyBorder="1" applyAlignment="1">
      <alignment horizontal="center" vertical="center"/>
    </xf>
    <xf numFmtId="3" fontId="23" fillId="5" borderId="3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" fontId="11" fillId="6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4" borderId="3" xfId="0" applyFont="1" applyFill="1" applyBorder="1"/>
    <xf numFmtId="3" fontId="11" fillId="4" borderId="3" xfId="0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/>
    <xf numFmtId="3" fontId="11" fillId="4" borderId="3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165" fontId="11" fillId="0" borderId="19" xfId="0" applyNumberFormat="1" applyFont="1" applyBorder="1" applyAlignment="1">
      <alignment horizontal="center" vertical="center"/>
    </xf>
    <xf numFmtId="0" fontId="10" fillId="4" borderId="18" xfId="0" applyFont="1" applyFill="1" applyBorder="1" applyAlignment="1">
      <alignment horizontal="right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right" wrapText="1"/>
    </xf>
    <xf numFmtId="4" fontId="23" fillId="5" borderId="3" xfId="0" applyNumberFormat="1" applyFont="1" applyFill="1" applyBorder="1" applyAlignment="1">
      <alignment horizontal="center" vertical="center"/>
    </xf>
    <xf numFmtId="3" fontId="23" fillId="5" borderId="3" xfId="0" applyNumberFormat="1" applyFont="1" applyFill="1" applyBorder="1" applyAlignment="1">
      <alignment horizontal="right" vertical="center"/>
    </xf>
    <xf numFmtId="0" fontId="23" fillId="5" borderId="3" xfId="0" applyFont="1" applyFill="1" applyBorder="1" applyAlignment="1">
      <alignment horizontal="center" vertical="center"/>
    </xf>
    <xf numFmtId="165" fontId="11" fillId="5" borderId="19" xfId="0" applyNumberFormat="1" applyFont="1" applyFill="1" applyBorder="1" applyAlignment="1">
      <alignment horizontal="center" vertical="center"/>
    </xf>
    <xf numFmtId="4" fontId="23" fillId="7" borderId="3" xfId="0" applyNumberFormat="1" applyFont="1" applyFill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center" vertical="center"/>
    </xf>
    <xf numFmtId="4" fontId="11" fillId="6" borderId="3" xfId="1" applyNumberFormat="1" applyFont="1" applyFill="1" applyBorder="1" applyAlignment="1">
      <alignment horizontal="center" vertical="center"/>
    </xf>
    <xf numFmtId="4" fontId="11" fillId="6" borderId="3" xfId="0" applyNumberFormat="1" applyFont="1" applyFill="1" applyBorder="1"/>
    <xf numFmtId="4" fontId="11" fillId="0" borderId="3" xfId="0" applyNumberFormat="1" applyFont="1" applyBorder="1" applyAlignment="1">
      <alignment horizontal="center" vertical="center"/>
    </xf>
    <xf numFmtId="4" fontId="11" fillId="4" borderId="3" xfId="0" applyNumberFormat="1" applyFont="1" applyFill="1" applyBorder="1"/>
    <xf numFmtId="0" fontId="11" fillId="6" borderId="9" xfId="0" applyFont="1" applyFill="1" applyBorder="1"/>
    <xf numFmtId="0" fontId="23" fillId="7" borderId="9" xfId="0" applyFont="1" applyFill="1" applyBorder="1" applyAlignment="1">
      <alignment horizontal="center" vertical="center"/>
    </xf>
    <xf numFmtId="0" fontId="10" fillId="4" borderId="3" xfId="0" applyFont="1" applyFill="1" applyBorder="1"/>
    <xf numFmtId="4" fontId="10" fillId="5" borderId="3" xfId="0" applyNumberFormat="1" applyFont="1" applyFill="1" applyBorder="1" applyAlignment="1">
      <alignment horizontal="center" vertical="center"/>
    </xf>
    <xf numFmtId="1" fontId="23" fillId="5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/>
    </xf>
    <xf numFmtId="0" fontId="24" fillId="4" borderId="3" xfId="0" applyFont="1" applyFill="1" applyBorder="1"/>
    <xf numFmtId="0" fontId="23" fillId="4" borderId="3" xfId="0" applyFont="1" applyFill="1" applyBorder="1" applyAlignment="1">
      <alignment horizontal="center" vertical="center"/>
    </xf>
    <xf numFmtId="4" fontId="23" fillId="4" borderId="3" xfId="0" applyNumberFormat="1" applyFont="1" applyFill="1" applyBorder="1" applyAlignment="1">
      <alignment horizontal="center" vertical="center"/>
    </xf>
    <xf numFmtId="4" fontId="11" fillId="4" borderId="3" xfId="1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/>
    </xf>
    <xf numFmtId="4" fontId="11" fillId="4" borderId="3" xfId="0" applyNumberFormat="1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1" fontId="15" fillId="4" borderId="3" xfId="0" applyNumberFormat="1" applyFont="1" applyFill="1" applyBorder="1" applyAlignment="1" applyProtection="1">
      <alignment horizontal="left" vertical="center"/>
    </xf>
    <xf numFmtId="3" fontId="11" fillId="4" borderId="3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 applyProtection="1">
      <alignment horizontal="left" vertical="center"/>
    </xf>
    <xf numFmtId="3" fontId="23" fillId="5" borderId="3" xfId="0" applyNumberFormat="1" applyFont="1" applyFill="1" applyBorder="1" applyAlignment="1">
      <alignment horizontal="center"/>
    </xf>
    <xf numFmtId="3" fontId="23" fillId="5" borderId="3" xfId="0" applyNumberFormat="1" applyFont="1" applyFill="1" applyBorder="1"/>
    <xf numFmtId="3" fontId="23" fillId="5" borderId="3" xfId="0" applyNumberFormat="1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1" fontId="11" fillId="4" borderId="3" xfId="1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3" fontId="24" fillId="5" borderId="3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vertical="center"/>
    </xf>
    <xf numFmtId="164" fontId="10" fillId="5" borderId="3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/>
    <xf numFmtId="0" fontId="10" fillId="0" borderId="0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" fontId="23" fillId="0" borderId="0" xfId="0" applyNumberFormat="1" applyFont="1"/>
    <xf numFmtId="1" fontId="11" fillId="0" borderId="0" xfId="0" applyNumberFormat="1" applyFont="1"/>
    <xf numFmtId="0" fontId="11" fillId="2" borderId="0" xfId="0" applyFont="1" applyFill="1"/>
    <xf numFmtId="0" fontId="23" fillId="2" borderId="0" xfId="0" applyFont="1" applyFill="1"/>
    <xf numFmtId="1" fontId="11" fillId="2" borderId="0" xfId="0" applyNumberFormat="1" applyFont="1" applyFill="1"/>
    <xf numFmtId="0" fontId="25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49" fontId="23" fillId="3" borderId="3" xfId="0" applyNumberFormat="1" applyFont="1" applyFill="1" applyBorder="1" applyAlignment="1">
      <alignment horizontal="center" vertical="center"/>
    </xf>
    <xf numFmtId="164" fontId="23" fillId="3" borderId="3" xfId="0" applyNumberFormat="1" applyFont="1" applyFill="1" applyBorder="1" applyAlignment="1">
      <alignment horizontal="center" vertical="center"/>
    </xf>
    <xf numFmtId="165" fontId="23" fillId="3" borderId="3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horizontal="center" vertical="center"/>
    </xf>
    <xf numFmtId="1" fontId="23" fillId="3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2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2" fontId="11" fillId="0" borderId="0" xfId="0" applyNumberFormat="1" applyFont="1"/>
    <xf numFmtId="0" fontId="23" fillId="0" borderId="0" xfId="0" applyFont="1"/>
    <xf numFmtId="3" fontId="9" fillId="4" borderId="3" xfId="0" applyNumberFormat="1" applyFont="1" applyFill="1" applyBorder="1" applyAlignment="1" applyProtection="1">
      <alignment horizontal="center" vertical="center"/>
    </xf>
    <xf numFmtId="3" fontId="9" fillId="5" borderId="3" xfId="2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3" fillId="2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4" borderId="27" xfId="2" applyNumberFormat="1" applyFont="1" applyFill="1" applyBorder="1" applyAlignment="1" applyProtection="1">
      <alignment horizontal="center" vertical="top"/>
    </xf>
    <xf numFmtId="0" fontId="9" fillId="4" borderId="28" xfId="2" applyNumberFormat="1" applyFont="1" applyFill="1" applyBorder="1" applyAlignment="1" applyProtection="1">
      <alignment horizontal="center" vertical="top"/>
    </xf>
    <xf numFmtId="0" fontId="9" fillId="4" borderId="29" xfId="2" applyNumberFormat="1" applyFont="1" applyFill="1" applyBorder="1" applyAlignment="1" applyProtection="1">
      <alignment horizontal="center" vertical="top"/>
    </xf>
    <xf numFmtId="0" fontId="9" fillId="8" borderId="8" xfId="2" applyNumberFormat="1" applyFont="1" applyFill="1" applyBorder="1" applyAlignment="1" applyProtection="1">
      <alignment horizontal="center" vertical="top"/>
    </xf>
    <xf numFmtId="0" fontId="9" fillId="8" borderId="10" xfId="2" applyNumberFormat="1" applyFont="1" applyFill="1" applyBorder="1" applyAlignment="1" applyProtection="1">
      <alignment horizontal="center" vertical="top"/>
    </xf>
    <xf numFmtId="0" fontId="9" fillId="8" borderId="23" xfId="2" applyNumberFormat="1" applyFont="1" applyFill="1" applyBorder="1" applyAlignment="1" applyProtection="1">
      <alignment horizontal="center" vertical="top"/>
    </xf>
    <xf numFmtId="0" fontId="9" fillId="8" borderId="24" xfId="2" applyNumberFormat="1" applyFont="1" applyFill="1" applyBorder="1" applyAlignment="1" applyProtection="1">
      <alignment horizontal="center" vertical="top"/>
    </xf>
    <xf numFmtId="0" fontId="9" fillId="8" borderId="5" xfId="2" applyNumberFormat="1" applyFont="1" applyFill="1" applyBorder="1" applyAlignment="1" applyProtection="1">
      <alignment horizontal="center" vertical="top"/>
    </xf>
    <xf numFmtId="0" fontId="9" fillId="8" borderId="4" xfId="2" applyNumberFormat="1" applyFont="1" applyFill="1" applyBorder="1" applyAlignment="1" applyProtection="1">
      <alignment horizontal="center" vertical="top"/>
    </xf>
    <xf numFmtId="0" fontId="9" fillId="8" borderId="11" xfId="2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U8">
            <v>8800</v>
          </cell>
          <cell r="DV8">
            <v>8800</v>
          </cell>
          <cell r="DW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U9">
            <v>6732</v>
          </cell>
          <cell r="DV9">
            <v>6732</v>
          </cell>
          <cell r="DW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U10">
            <v>6732</v>
          </cell>
          <cell r="DV10">
            <v>6732</v>
          </cell>
          <cell r="DW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U11">
            <v>6732</v>
          </cell>
          <cell r="DV11">
            <v>6732</v>
          </cell>
          <cell r="DW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U12">
            <v>7128</v>
          </cell>
          <cell r="DV12">
            <v>7128</v>
          </cell>
          <cell r="DW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U13">
            <v>5200.8</v>
          </cell>
          <cell r="DV13">
            <v>5200.8</v>
          </cell>
          <cell r="DW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U14">
            <v>5200.8</v>
          </cell>
          <cell r="DV14">
            <v>5200.8</v>
          </cell>
          <cell r="DW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U15">
            <v>5200.8</v>
          </cell>
          <cell r="DV15">
            <v>5200.8</v>
          </cell>
          <cell r="DW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U16">
            <v>5200.8</v>
          </cell>
          <cell r="DV16">
            <v>5200.8</v>
          </cell>
          <cell r="DW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U17">
            <v>6732</v>
          </cell>
          <cell r="DV17">
            <v>6732</v>
          </cell>
          <cell r="DW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U18">
            <v>4912.05</v>
          </cell>
          <cell r="DV18">
            <v>4912.05</v>
          </cell>
          <cell r="DW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U19">
            <v>4912.05</v>
          </cell>
          <cell r="DV19">
            <v>4912.05</v>
          </cell>
          <cell r="DW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U20">
            <v>4912.05</v>
          </cell>
          <cell r="DV20">
            <v>4912.05</v>
          </cell>
          <cell r="DW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U21">
            <v>5200.8</v>
          </cell>
          <cell r="DV21">
            <v>5200.8</v>
          </cell>
          <cell r="DW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U22">
            <v>4912.05</v>
          </cell>
          <cell r="DV22">
            <v>4912.05</v>
          </cell>
          <cell r="DW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U23">
            <v>3466.65</v>
          </cell>
          <cell r="DV23">
            <v>3466.65</v>
          </cell>
          <cell r="DW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U24">
            <v>3784.11</v>
          </cell>
          <cell r="DV24">
            <v>3784.11</v>
          </cell>
          <cell r="DW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U25">
            <v>3784.11</v>
          </cell>
          <cell r="DV25">
            <v>3784.11</v>
          </cell>
          <cell r="DW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U26">
            <v>3784.11</v>
          </cell>
          <cell r="DV26">
            <v>3784.11</v>
          </cell>
          <cell r="DW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U27">
            <v>3784.11</v>
          </cell>
          <cell r="DV27">
            <v>3784.11</v>
          </cell>
          <cell r="DW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U28">
            <v>2714.25</v>
          </cell>
          <cell r="DV28">
            <v>2714.25</v>
          </cell>
          <cell r="DW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U29">
            <v>3439.92</v>
          </cell>
          <cell r="DV29">
            <v>3439.92</v>
          </cell>
          <cell r="DW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U30">
            <v>3467.31</v>
          </cell>
          <cell r="DV30">
            <v>3467.31</v>
          </cell>
          <cell r="DW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U31">
            <v>1634.16</v>
          </cell>
          <cell r="DV31">
            <v>1634.16</v>
          </cell>
          <cell r="DW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U32">
            <v>3439.92</v>
          </cell>
          <cell r="DV32">
            <v>3439.92</v>
          </cell>
          <cell r="DW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U34">
            <v>2924.13</v>
          </cell>
          <cell r="DV34">
            <v>2924.13</v>
          </cell>
          <cell r="DW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U36">
            <v>3096.06</v>
          </cell>
          <cell r="DV36">
            <v>3096.06</v>
          </cell>
          <cell r="DW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U37">
            <v>5201.13</v>
          </cell>
          <cell r="DV37">
            <v>5201.13</v>
          </cell>
          <cell r="DW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U38">
            <v>5201.13</v>
          </cell>
          <cell r="DV38">
            <v>5201.13</v>
          </cell>
          <cell r="DW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U39">
            <v>1083.72</v>
          </cell>
          <cell r="DV39">
            <v>1083.72</v>
          </cell>
          <cell r="DW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U40">
            <v>990</v>
          </cell>
          <cell r="DV40">
            <v>990</v>
          </cell>
          <cell r="DW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U41">
            <v>990</v>
          </cell>
          <cell r="DV41">
            <v>990</v>
          </cell>
          <cell r="DW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U42">
            <v>2648.91</v>
          </cell>
          <cell r="DV42">
            <v>2648.91</v>
          </cell>
          <cell r="DW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U43">
            <v>2648.91</v>
          </cell>
          <cell r="DV43">
            <v>2648.91</v>
          </cell>
          <cell r="DW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U44">
            <v>3531.605</v>
          </cell>
          <cell r="DV44">
            <v>3531.605</v>
          </cell>
          <cell r="DW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U45">
            <v>3531.605</v>
          </cell>
          <cell r="DV45">
            <v>3531.605</v>
          </cell>
          <cell r="DW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U46">
            <v>3531.605</v>
          </cell>
          <cell r="DV46">
            <v>3531.605</v>
          </cell>
          <cell r="DW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U47">
            <v>3531.605</v>
          </cell>
          <cell r="DV47">
            <v>3531.605</v>
          </cell>
          <cell r="DW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U48">
            <v>3531.605</v>
          </cell>
          <cell r="DV48">
            <v>3531.605</v>
          </cell>
          <cell r="DW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U49">
            <v>3531.605</v>
          </cell>
          <cell r="DV49">
            <v>3531.605</v>
          </cell>
          <cell r="DW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U50">
            <v>3559.424</v>
          </cell>
          <cell r="DV50">
            <v>3559.424</v>
          </cell>
          <cell r="DW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U51">
            <v>3559.424</v>
          </cell>
          <cell r="DV51">
            <v>3559.424</v>
          </cell>
          <cell r="DW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U52">
            <v>3096.06</v>
          </cell>
          <cell r="DV52">
            <v>3096.06</v>
          </cell>
          <cell r="DW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U53">
            <v>7473.84</v>
          </cell>
          <cell r="DV53">
            <v>7473.84</v>
          </cell>
          <cell r="DW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U54">
            <v>3708.54</v>
          </cell>
          <cell r="DV54">
            <v>3708.54</v>
          </cell>
          <cell r="DW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U55">
            <v>3708.54</v>
          </cell>
          <cell r="DV55">
            <v>3708.54</v>
          </cell>
          <cell r="DW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U56">
            <v>3708.54</v>
          </cell>
          <cell r="DV56">
            <v>3708.54</v>
          </cell>
          <cell r="DW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U57">
            <v>3708.54</v>
          </cell>
          <cell r="DV57">
            <v>3708.54</v>
          </cell>
          <cell r="DW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U58">
            <v>3708.54</v>
          </cell>
          <cell r="DV58">
            <v>3708.54</v>
          </cell>
          <cell r="DW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U59">
            <v>3708.54</v>
          </cell>
          <cell r="DV59">
            <v>3708.54</v>
          </cell>
          <cell r="DW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U60">
            <v>3924.36</v>
          </cell>
          <cell r="DV60">
            <v>3924.36</v>
          </cell>
          <cell r="DW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U61">
            <v>3924.36</v>
          </cell>
          <cell r="DV61">
            <v>3924.36</v>
          </cell>
          <cell r="DW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U62">
            <v>3924.36</v>
          </cell>
          <cell r="DV62">
            <v>3924.36</v>
          </cell>
          <cell r="DW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U63">
            <v>3924.36</v>
          </cell>
          <cell r="DV63">
            <v>3924.36</v>
          </cell>
          <cell r="DW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U64">
            <v>3924.36</v>
          </cell>
          <cell r="DV64">
            <v>3924.36</v>
          </cell>
          <cell r="DW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U65">
            <v>3924.36</v>
          </cell>
          <cell r="DV65">
            <v>3924.36</v>
          </cell>
          <cell r="DW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U66">
            <v>3668.94</v>
          </cell>
          <cell r="DV66">
            <v>3668.94</v>
          </cell>
          <cell r="DW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U67">
            <v>3668.94</v>
          </cell>
          <cell r="DV67">
            <v>3668.94</v>
          </cell>
          <cell r="DW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U68">
            <v>3668.94</v>
          </cell>
          <cell r="DV68">
            <v>3668.94</v>
          </cell>
          <cell r="DW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U69">
            <v>3668.94</v>
          </cell>
          <cell r="DV69">
            <v>3668.94</v>
          </cell>
          <cell r="DW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U70">
            <v>3668.94</v>
          </cell>
          <cell r="DV70">
            <v>3668.94</v>
          </cell>
          <cell r="DW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U71">
            <v>2889.48</v>
          </cell>
          <cell r="DV71">
            <v>2889.48</v>
          </cell>
          <cell r="DW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U72">
            <v>2889.48</v>
          </cell>
          <cell r="DV72">
            <v>2889.48</v>
          </cell>
          <cell r="DW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U73">
            <v>2889.48</v>
          </cell>
          <cell r="DV73">
            <v>2889.48</v>
          </cell>
          <cell r="DW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U74">
            <v>2889.48</v>
          </cell>
          <cell r="DV74">
            <v>2889.48</v>
          </cell>
          <cell r="DW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U75">
            <v>3250.83</v>
          </cell>
          <cell r="DV75">
            <v>3250.83</v>
          </cell>
          <cell r="DW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U76">
            <v>3250.83</v>
          </cell>
          <cell r="DV76">
            <v>3250.83</v>
          </cell>
          <cell r="DW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U77">
            <v>3250.83</v>
          </cell>
          <cell r="DV77">
            <v>3250.83</v>
          </cell>
          <cell r="DW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U78">
            <v>3250.83</v>
          </cell>
          <cell r="DV78">
            <v>3250.83</v>
          </cell>
          <cell r="DW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U79">
            <v>3708.54</v>
          </cell>
          <cell r="DV79">
            <v>3708.54</v>
          </cell>
          <cell r="DW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U80">
            <v>3708.54</v>
          </cell>
          <cell r="DV80">
            <v>3708.54</v>
          </cell>
          <cell r="DW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U81">
            <v>3708.54</v>
          </cell>
          <cell r="DV81">
            <v>3708.54</v>
          </cell>
          <cell r="DW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U82">
            <v>3708.54</v>
          </cell>
          <cell r="DV82">
            <v>3708.54</v>
          </cell>
          <cell r="DW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U83">
            <v>3708.54</v>
          </cell>
          <cell r="DV83">
            <v>3708.54</v>
          </cell>
          <cell r="DW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U84">
            <v>3708.54</v>
          </cell>
          <cell r="DV84">
            <v>3708.54</v>
          </cell>
          <cell r="DW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U85">
            <v>3708.54</v>
          </cell>
          <cell r="DV85">
            <v>3708.54</v>
          </cell>
          <cell r="DW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U86">
            <v>3708.54</v>
          </cell>
          <cell r="DV86">
            <v>3708.54</v>
          </cell>
          <cell r="DW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U87">
            <v>3096.06</v>
          </cell>
          <cell r="DV87">
            <v>3096.06</v>
          </cell>
          <cell r="DW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U88">
            <v>3096.06</v>
          </cell>
          <cell r="DV88">
            <v>3096.06</v>
          </cell>
          <cell r="DW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U89">
            <v>3096.06</v>
          </cell>
          <cell r="DV89">
            <v>3096.06</v>
          </cell>
          <cell r="DW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U90">
            <v>3096.06</v>
          </cell>
          <cell r="DV90">
            <v>3096.06</v>
          </cell>
          <cell r="DW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U91">
            <v>3867.27</v>
          </cell>
          <cell r="DV91">
            <v>3867.27</v>
          </cell>
          <cell r="DW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U92">
            <v>2167.11</v>
          </cell>
          <cell r="DV92">
            <v>2167.11</v>
          </cell>
          <cell r="DW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U93">
            <v>2167.11</v>
          </cell>
          <cell r="DV93">
            <v>2167.11</v>
          </cell>
          <cell r="DW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U94">
            <v>2167.11</v>
          </cell>
          <cell r="DV94">
            <v>2167.11</v>
          </cell>
          <cell r="DW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U95">
            <v>2167.11</v>
          </cell>
          <cell r="DV95">
            <v>2167.11</v>
          </cell>
          <cell r="DW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U96">
            <v>2167.11</v>
          </cell>
          <cell r="DV96">
            <v>2167.11</v>
          </cell>
          <cell r="DW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U97">
            <v>3708.54</v>
          </cell>
          <cell r="DV97">
            <v>3708.54</v>
          </cell>
          <cell r="DW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U98">
            <v>3708.54</v>
          </cell>
          <cell r="DV98">
            <v>3708.54</v>
          </cell>
          <cell r="DW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U99">
            <v>3708.54</v>
          </cell>
          <cell r="DV99">
            <v>3708.54</v>
          </cell>
          <cell r="DW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U100">
            <v>3708.54</v>
          </cell>
          <cell r="DV100">
            <v>3708.54</v>
          </cell>
          <cell r="DW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U101">
            <v>3708.54</v>
          </cell>
          <cell r="DV101">
            <v>3708.54</v>
          </cell>
          <cell r="DW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U102">
            <v>3708.54</v>
          </cell>
          <cell r="DV102">
            <v>3708.54</v>
          </cell>
          <cell r="DW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U103">
            <v>3708.54</v>
          </cell>
          <cell r="DV103">
            <v>3708.54</v>
          </cell>
          <cell r="DW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U104">
            <v>3708.54</v>
          </cell>
          <cell r="DV104">
            <v>3708.54</v>
          </cell>
          <cell r="DW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U105">
            <v>3708.54</v>
          </cell>
          <cell r="DV105">
            <v>3708.54</v>
          </cell>
          <cell r="DW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U106">
            <v>3708.54</v>
          </cell>
          <cell r="DV106">
            <v>3708.54</v>
          </cell>
          <cell r="DW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U107">
            <v>3708.54</v>
          </cell>
          <cell r="DV107">
            <v>3708.54</v>
          </cell>
          <cell r="DW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U108">
            <v>3708.54</v>
          </cell>
          <cell r="DV108">
            <v>3708.54</v>
          </cell>
          <cell r="DW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U109">
            <v>3708.54</v>
          </cell>
          <cell r="DV109">
            <v>3708.54</v>
          </cell>
          <cell r="DW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U110">
            <v>3708.54</v>
          </cell>
          <cell r="DV110">
            <v>3708.54</v>
          </cell>
          <cell r="DW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U111">
            <v>3250.83</v>
          </cell>
          <cell r="DV111">
            <v>3250.83</v>
          </cell>
          <cell r="DW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U112">
            <v>3708.54</v>
          </cell>
          <cell r="DV112">
            <v>3708.54</v>
          </cell>
          <cell r="DW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U113">
            <v>3708.54</v>
          </cell>
          <cell r="DV113">
            <v>3708.54</v>
          </cell>
          <cell r="DW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U114">
            <v>3708.54</v>
          </cell>
          <cell r="DV114">
            <v>3708.54</v>
          </cell>
          <cell r="DW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U115">
            <v>3708.54</v>
          </cell>
          <cell r="DV115">
            <v>3708.54</v>
          </cell>
          <cell r="DW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U116">
            <v>3708.54</v>
          </cell>
          <cell r="DV116">
            <v>3708.54</v>
          </cell>
          <cell r="DW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U117">
            <v>3708.54</v>
          </cell>
          <cell r="DV117">
            <v>3708.54</v>
          </cell>
          <cell r="DW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U118">
            <v>3708.54</v>
          </cell>
          <cell r="DV118">
            <v>3708.54</v>
          </cell>
          <cell r="DW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U119">
            <v>3708.54</v>
          </cell>
          <cell r="DV119">
            <v>3708.54</v>
          </cell>
          <cell r="DW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U120">
            <v>3708.54</v>
          </cell>
          <cell r="DV120">
            <v>3708.54</v>
          </cell>
          <cell r="DW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U121">
            <v>3708.54</v>
          </cell>
          <cell r="DV121">
            <v>3708.54</v>
          </cell>
          <cell r="DW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U122">
            <v>3708.54</v>
          </cell>
          <cell r="DV122">
            <v>3708.54</v>
          </cell>
          <cell r="DW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U123">
            <v>3708.54</v>
          </cell>
          <cell r="DV123">
            <v>3708.54</v>
          </cell>
          <cell r="DW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U124">
            <v>3708.54</v>
          </cell>
          <cell r="DV124">
            <v>3708.54</v>
          </cell>
          <cell r="DW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U125">
            <v>3708.54</v>
          </cell>
          <cell r="DV125">
            <v>3708.54</v>
          </cell>
          <cell r="DW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U126">
            <v>3708.54</v>
          </cell>
          <cell r="DV126">
            <v>3708.54</v>
          </cell>
          <cell r="DW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U127">
            <v>3708.54</v>
          </cell>
          <cell r="DV127">
            <v>3708.54</v>
          </cell>
          <cell r="DW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U128">
            <v>0</v>
          </cell>
          <cell r="DV128">
            <v>0</v>
          </cell>
          <cell r="DW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U129">
            <v>0</v>
          </cell>
          <cell r="DV129">
            <v>0</v>
          </cell>
          <cell r="DW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U130">
            <v>0</v>
          </cell>
          <cell r="DV130">
            <v>0</v>
          </cell>
          <cell r="DW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U131">
            <v>0</v>
          </cell>
          <cell r="DV131">
            <v>0</v>
          </cell>
          <cell r="DW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U132">
            <v>0</v>
          </cell>
          <cell r="DV132">
            <v>0</v>
          </cell>
          <cell r="DW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U133">
            <v>0</v>
          </cell>
          <cell r="DV133">
            <v>0</v>
          </cell>
          <cell r="DW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U134">
            <v>0</v>
          </cell>
          <cell r="DV134">
            <v>0</v>
          </cell>
          <cell r="DW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U135">
            <v>0</v>
          </cell>
          <cell r="DV135">
            <v>0</v>
          </cell>
          <cell r="DW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U136">
            <v>0</v>
          </cell>
          <cell r="DV136">
            <v>0</v>
          </cell>
          <cell r="DW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U137">
            <v>0</v>
          </cell>
          <cell r="DV137">
            <v>0</v>
          </cell>
          <cell r="DW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U138">
            <v>0</v>
          </cell>
          <cell r="DV138">
            <v>0</v>
          </cell>
          <cell r="DW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U139">
            <v>0</v>
          </cell>
          <cell r="DV139">
            <v>0</v>
          </cell>
          <cell r="DW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U140">
            <v>0</v>
          </cell>
          <cell r="DV140">
            <v>0</v>
          </cell>
          <cell r="DW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U141">
            <v>0</v>
          </cell>
          <cell r="DV141">
            <v>0</v>
          </cell>
          <cell r="DW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U142">
            <v>0</v>
          </cell>
          <cell r="DV142">
            <v>0</v>
          </cell>
          <cell r="DW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U143">
            <v>0</v>
          </cell>
          <cell r="DV143">
            <v>0</v>
          </cell>
          <cell r="DW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U144">
            <v>0</v>
          </cell>
          <cell r="DV144">
            <v>0</v>
          </cell>
          <cell r="DW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U145">
            <v>0</v>
          </cell>
          <cell r="DV145">
            <v>0</v>
          </cell>
          <cell r="DW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U146">
            <v>0</v>
          </cell>
          <cell r="DV146">
            <v>0</v>
          </cell>
          <cell r="DW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U147">
            <v>0</v>
          </cell>
          <cell r="DV147">
            <v>0</v>
          </cell>
          <cell r="DW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U148">
            <v>0</v>
          </cell>
          <cell r="DV148">
            <v>0</v>
          </cell>
          <cell r="DW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U149">
            <v>0</v>
          </cell>
          <cell r="DV149">
            <v>0</v>
          </cell>
          <cell r="DW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U150">
            <v>0</v>
          </cell>
          <cell r="DV150">
            <v>0</v>
          </cell>
          <cell r="DW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U151">
            <v>0</v>
          </cell>
          <cell r="DV151">
            <v>0</v>
          </cell>
          <cell r="DW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U152">
            <v>0</v>
          </cell>
          <cell r="DV152">
            <v>0</v>
          </cell>
          <cell r="DW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U153">
            <v>0</v>
          </cell>
          <cell r="DV153">
            <v>0</v>
          </cell>
          <cell r="DW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U154">
            <v>0</v>
          </cell>
          <cell r="DV154">
            <v>0</v>
          </cell>
          <cell r="DW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U155">
            <v>0</v>
          </cell>
          <cell r="DV155">
            <v>0</v>
          </cell>
          <cell r="DW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U156">
            <v>0</v>
          </cell>
          <cell r="DV156">
            <v>0</v>
          </cell>
          <cell r="DW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U157">
            <v>0</v>
          </cell>
          <cell r="DV157">
            <v>0</v>
          </cell>
          <cell r="DW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U158">
            <v>0</v>
          </cell>
          <cell r="DV158">
            <v>0</v>
          </cell>
          <cell r="DW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U159">
            <v>0</v>
          </cell>
          <cell r="DV159">
            <v>0</v>
          </cell>
          <cell r="DW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U160">
            <v>0</v>
          </cell>
          <cell r="DV160">
            <v>0</v>
          </cell>
          <cell r="DW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U161">
            <v>0</v>
          </cell>
          <cell r="DV161">
            <v>0</v>
          </cell>
          <cell r="DW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U162">
            <v>0</v>
          </cell>
          <cell r="DV162">
            <v>0</v>
          </cell>
          <cell r="DW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U163">
            <v>0</v>
          </cell>
          <cell r="DV163">
            <v>0</v>
          </cell>
          <cell r="DW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U164">
            <v>0</v>
          </cell>
          <cell r="DV164">
            <v>0</v>
          </cell>
          <cell r="DW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U165">
            <v>0</v>
          </cell>
          <cell r="DV165">
            <v>0</v>
          </cell>
          <cell r="DW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U166">
            <v>0</v>
          </cell>
          <cell r="DV166">
            <v>0</v>
          </cell>
          <cell r="DW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U167">
            <v>0</v>
          </cell>
          <cell r="DV167">
            <v>0</v>
          </cell>
          <cell r="DW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U168">
            <v>0</v>
          </cell>
          <cell r="DV168">
            <v>0</v>
          </cell>
          <cell r="DW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U169">
            <v>0</v>
          </cell>
          <cell r="DV169">
            <v>0</v>
          </cell>
          <cell r="DW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U170">
            <v>0</v>
          </cell>
          <cell r="DV170">
            <v>0</v>
          </cell>
          <cell r="DW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U171">
            <v>0</v>
          </cell>
          <cell r="DV171">
            <v>0</v>
          </cell>
          <cell r="DW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U172">
            <v>0</v>
          </cell>
          <cell r="DV172">
            <v>0</v>
          </cell>
          <cell r="DW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U173">
            <v>0</v>
          </cell>
          <cell r="DV173">
            <v>0</v>
          </cell>
          <cell r="DW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U174">
            <v>0</v>
          </cell>
          <cell r="DV174">
            <v>0</v>
          </cell>
          <cell r="DW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U175">
            <v>0</v>
          </cell>
          <cell r="DV175">
            <v>0</v>
          </cell>
          <cell r="DW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U176">
            <v>0</v>
          </cell>
          <cell r="DV176">
            <v>0</v>
          </cell>
          <cell r="DW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U177">
            <v>0</v>
          </cell>
          <cell r="DV177">
            <v>0</v>
          </cell>
          <cell r="DW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U178">
            <v>0</v>
          </cell>
          <cell r="DV178">
            <v>0</v>
          </cell>
          <cell r="DW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U179">
            <v>0</v>
          </cell>
          <cell r="DV179">
            <v>0</v>
          </cell>
          <cell r="DW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U180">
            <v>0</v>
          </cell>
          <cell r="DV180">
            <v>0</v>
          </cell>
          <cell r="DW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U181">
            <v>0</v>
          </cell>
          <cell r="DV181">
            <v>0</v>
          </cell>
          <cell r="DW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U182">
            <v>0</v>
          </cell>
          <cell r="DV182">
            <v>0</v>
          </cell>
          <cell r="DW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U183">
            <v>0</v>
          </cell>
          <cell r="DV183">
            <v>0</v>
          </cell>
          <cell r="DW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U184">
            <v>0</v>
          </cell>
          <cell r="DV184">
            <v>0</v>
          </cell>
          <cell r="DW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U185">
            <v>0</v>
          </cell>
          <cell r="DV185">
            <v>0</v>
          </cell>
          <cell r="DW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U186">
            <v>0</v>
          </cell>
          <cell r="DV186">
            <v>0</v>
          </cell>
          <cell r="DW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U187">
            <v>0</v>
          </cell>
          <cell r="DV187">
            <v>0</v>
          </cell>
          <cell r="DW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U188">
            <v>0</v>
          </cell>
          <cell r="DV188">
            <v>0</v>
          </cell>
          <cell r="DW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U189">
            <v>0</v>
          </cell>
          <cell r="DV189">
            <v>0</v>
          </cell>
          <cell r="DW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U190">
            <v>0</v>
          </cell>
          <cell r="DV190">
            <v>0</v>
          </cell>
          <cell r="DW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U191">
            <v>0</v>
          </cell>
          <cell r="DV191">
            <v>0</v>
          </cell>
          <cell r="DW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U192">
            <v>0</v>
          </cell>
          <cell r="DV192">
            <v>0</v>
          </cell>
          <cell r="DW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U193">
            <v>0</v>
          </cell>
          <cell r="DV193">
            <v>0</v>
          </cell>
          <cell r="DW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U194">
            <v>0</v>
          </cell>
          <cell r="DV194">
            <v>0</v>
          </cell>
          <cell r="DW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U195">
            <v>0</v>
          </cell>
          <cell r="DV195">
            <v>0</v>
          </cell>
          <cell r="DW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U196">
            <v>0</v>
          </cell>
          <cell r="DV196">
            <v>0</v>
          </cell>
          <cell r="DW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U197">
            <v>0</v>
          </cell>
          <cell r="DV197">
            <v>0</v>
          </cell>
          <cell r="DW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U198">
            <v>0</v>
          </cell>
          <cell r="DV198">
            <v>0</v>
          </cell>
          <cell r="DW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U199">
            <v>0</v>
          </cell>
          <cell r="DV199">
            <v>0</v>
          </cell>
          <cell r="DW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U200">
            <v>0</v>
          </cell>
          <cell r="DV200">
            <v>0</v>
          </cell>
          <cell r="DW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U201">
            <v>0</v>
          </cell>
          <cell r="DV201">
            <v>0</v>
          </cell>
          <cell r="DW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U202">
            <v>0</v>
          </cell>
          <cell r="DV202">
            <v>0</v>
          </cell>
          <cell r="DW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U203">
            <v>0</v>
          </cell>
          <cell r="DV203">
            <v>0</v>
          </cell>
          <cell r="DW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U204">
            <v>0</v>
          </cell>
          <cell r="DV204">
            <v>0</v>
          </cell>
          <cell r="DW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U205">
            <v>0</v>
          </cell>
          <cell r="DV205">
            <v>0</v>
          </cell>
          <cell r="DW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U206">
            <v>0</v>
          </cell>
          <cell r="DV206">
            <v>0</v>
          </cell>
          <cell r="DW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U207">
            <v>0</v>
          </cell>
          <cell r="DV207">
            <v>0</v>
          </cell>
          <cell r="DW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U208">
            <v>0</v>
          </cell>
          <cell r="DV208">
            <v>0</v>
          </cell>
          <cell r="DW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U209">
            <v>0</v>
          </cell>
          <cell r="DV209">
            <v>0</v>
          </cell>
          <cell r="DW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U210">
            <v>0</v>
          </cell>
          <cell r="DV210">
            <v>0</v>
          </cell>
          <cell r="DW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U211">
            <v>0</v>
          </cell>
          <cell r="DV211">
            <v>0</v>
          </cell>
          <cell r="DW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U212">
            <v>0</v>
          </cell>
          <cell r="DV212">
            <v>0</v>
          </cell>
          <cell r="DW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U213">
            <v>0</v>
          </cell>
          <cell r="DV213">
            <v>0</v>
          </cell>
          <cell r="DW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U214">
            <v>0</v>
          </cell>
          <cell r="DV214">
            <v>0</v>
          </cell>
          <cell r="DW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U215">
            <v>0</v>
          </cell>
          <cell r="DV215">
            <v>0</v>
          </cell>
          <cell r="DW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U216">
            <v>0</v>
          </cell>
          <cell r="DV216">
            <v>0</v>
          </cell>
          <cell r="DW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U217">
            <v>0</v>
          </cell>
          <cell r="DV217">
            <v>0</v>
          </cell>
          <cell r="DW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U218">
            <v>0</v>
          </cell>
          <cell r="DV218">
            <v>0</v>
          </cell>
          <cell r="DW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U219">
            <v>0</v>
          </cell>
          <cell r="DV219">
            <v>0</v>
          </cell>
          <cell r="DW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U220">
            <v>0</v>
          </cell>
          <cell r="DV220">
            <v>0</v>
          </cell>
          <cell r="DW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U221">
            <v>0</v>
          </cell>
          <cell r="DV221">
            <v>0</v>
          </cell>
          <cell r="DW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U222">
            <v>0</v>
          </cell>
          <cell r="DV222">
            <v>0</v>
          </cell>
          <cell r="DW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U223">
            <v>0</v>
          </cell>
          <cell r="DV223">
            <v>0</v>
          </cell>
          <cell r="DW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U224">
            <v>0</v>
          </cell>
          <cell r="DV224">
            <v>0</v>
          </cell>
          <cell r="DW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U225">
            <v>0</v>
          </cell>
          <cell r="DV225">
            <v>0</v>
          </cell>
          <cell r="DW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U226">
            <v>0</v>
          </cell>
          <cell r="DV226">
            <v>0</v>
          </cell>
          <cell r="DW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U227">
            <v>0</v>
          </cell>
          <cell r="DV227">
            <v>0</v>
          </cell>
          <cell r="DW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U228">
            <v>0</v>
          </cell>
          <cell r="DV228">
            <v>0</v>
          </cell>
          <cell r="DW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U229">
            <v>0</v>
          </cell>
          <cell r="DV229">
            <v>0</v>
          </cell>
          <cell r="DW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U230">
            <v>0</v>
          </cell>
          <cell r="DV230">
            <v>0</v>
          </cell>
          <cell r="DW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U231">
            <v>0</v>
          </cell>
          <cell r="DV231">
            <v>0</v>
          </cell>
          <cell r="DW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U232">
            <v>0</v>
          </cell>
          <cell r="DV232">
            <v>0</v>
          </cell>
          <cell r="DW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U233">
            <v>0</v>
          </cell>
          <cell r="DV233">
            <v>0</v>
          </cell>
          <cell r="DW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U234">
            <v>0</v>
          </cell>
          <cell r="DV234">
            <v>0</v>
          </cell>
          <cell r="DW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U235">
            <v>0</v>
          </cell>
          <cell r="DV235">
            <v>0</v>
          </cell>
          <cell r="DW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U236">
            <v>0</v>
          </cell>
          <cell r="DV236">
            <v>0</v>
          </cell>
          <cell r="DW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U237">
            <v>0</v>
          </cell>
          <cell r="DV237">
            <v>0</v>
          </cell>
          <cell r="DW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U238">
            <v>0</v>
          </cell>
          <cell r="DV238">
            <v>0</v>
          </cell>
          <cell r="DW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U239">
            <v>0</v>
          </cell>
          <cell r="DV239">
            <v>0</v>
          </cell>
          <cell r="DW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U240">
            <v>0</v>
          </cell>
          <cell r="DV240">
            <v>0</v>
          </cell>
          <cell r="DW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U241">
            <v>0</v>
          </cell>
          <cell r="DV241">
            <v>0</v>
          </cell>
          <cell r="DW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U242">
            <v>0</v>
          </cell>
          <cell r="DV242">
            <v>0</v>
          </cell>
          <cell r="DW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U243">
            <v>0</v>
          </cell>
          <cell r="DV243">
            <v>0</v>
          </cell>
          <cell r="DW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U244">
            <v>0</v>
          </cell>
          <cell r="DV244">
            <v>0</v>
          </cell>
          <cell r="DW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U245">
            <v>0</v>
          </cell>
          <cell r="DV245">
            <v>0</v>
          </cell>
          <cell r="DW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U246">
            <v>0</v>
          </cell>
          <cell r="DV246">
            <v>0</v>
          </cell>
          <cell r="DW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U247">
            <v>0</v>
          </cell>
          <cell r="DV247">
            <v>0</v>
          </cell>
          <cell r="DW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U248">
            <v>0</v>
          </cell>
          <cell r="DV248">
            <v>0</v>
          </cell>
          <cell r="DW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U249">
            <v>0</v>
          </cell>
          <cell r="DV249">
            <v>0</v>
          </cell>
          <cell r="DW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U250">
            <v>0</v>
          </cell>
          <cell r="DV250">
            <v>0</v>
          </cell>
          <cell r="DW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U251">
            <v>0</v>
          </cell>
          <cell r="DV251">
            <v>0</v>
          </cell>
          <cell r="DW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U252">
            <v>0</v>
          </cell>
          <cell r="DV252">
            <v>0</v>
          </cell>
          <cell r="DW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U253">
            <v>0</v>
          </cell>
          <cell r="DV253">
            <v>0</v>
          </cell>
          <cell r="DW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U254">
            <v>0</v>
          </cell>
          <cell r="DV254">
            <v>0</v>
          </cell>
          <cell r="DW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U255">
            <v>0</v>
          </cell>
          <cell r="DV255">
            <v>0</v>
          </cell>
          <cell r="DW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U256">
            <v>0</v>
          </cell>
          <cell r="DV256">
            <v>0</v>
          </cell>
          <cell r="DW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U257">
            <v>0</v>
          </cell>
          <cell r="DV257">
            <v>0</v>
          </cell>
          <cell r="DW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U258">
            <v>0</v>
          </cell>
          <cell r="DV258">
            <v>0</v>
          </cell>
          <cell r="DW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U259">
            <v>0</v>
          </cell>
          <cell r="DV259">
            <v>0</v>
          </cell>
          <cell r="DW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U260">
            <v>0</v>
          </cell>
          <cell r="DV260">
            <v>0</v>
          </cell>
          <cell r="DW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U261">
            <v>0</v>
          </cell>
          <cell r="DV261">
            <v>0</v>
          </cell>
          <cell r="DW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U262">
            <v>0</v>
          </cell>
          <cell r="DV262">
            <v>0</v>
          </cell>
          <cell r="DW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U263">
            <v>0</v>
          </cell>
          <cell r="DV263">
            <v>0</v>
          </cell>
          <cell r="DW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U264">
            <v>0</v>
          </cell>
          <cell r="DV264">
            <v>0</v>
          </cell>
          <cell r="DW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U265">
            <v>0</v>
          </cell>
          <cell r="DV265">
            <v>0</v>
          </cell>
          <cell r="DW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U266">
            <v>0</v>
          </cell>
          <cell r="DV266">
            <v>0</v>
          </cell>
          <cell r="DW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U267">
            <v>0</v>
          </cell>
          <cell r="DV267">
            <v>0</v>
          </cell>
          <cell r="DW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U268">
            <v>0</v>
          </cell>
          <cell r="DV268">
            <v>0</v>
          </cell>
          <cell r="DW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U269">
            <v>0</v>
          </cell>
          <cell r="DV269">
            <v>0</v>
          </cell>
          <cell r="DW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U270">
            <v>0</v>
          </cell>
          <cell r="DV270">
            <v>0</v>
          </cell>
          <cell r="DW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U271">
            <v>0</v>
          </cell>
          <cell r="DV271">
            <v>0</v>
          </cell>
          <cell r="DW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U272">
            <v>0</v>
          </cell>
          <cell r="DV272">
            <v>0</v>
          </cell>
          <cell r="DW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U273">
            <v>0</v>
          </cell>
          <cell r="DV273">
            <v>0</v>
          </cell>
          <cell r="DW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U274">
            <v>0</v>
          </cell>
          <cell r="DV274">
            <v>0</v>
          </cell>
          <cell r="DW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U275">
            <v>0</v>
          </cell>
          <cell r="DV275">
            <v>0</v>
          </cell>
          <cell r="DW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U276">
            <v>0</v>
          </cell>
          <cell r="DV276">
            <v>0</v>
          </cell>
          <cell r="DW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U277">
            <v>0</v>
          </cell>
          <cell r="DV277">
            <v>0</v>
          </cell>
          <cell r="DW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U278">
            <v>0</v>
          </cell>
          <cell r="DV278">
            <v>0</v>
          </cell>
          <cell r="DW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U279">
            <v>0</v>
          </cell>
          <cell r="DV279">
            <v>0</v>
          </cell>
          <cell r="DW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U280">
            <v>0</v>
          </cell>
          <cell r="DV280">
            <v>0</v>
          </cell>
          <cell r="DW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U281">
            <v>0</v>
          </cell>
          <cell r="DV281">
            <v>0</v>
          </cell>
          <cell r="DW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U282">
            <v>0</v>
          </cell>
          <cell r="DV282">
            <v>0</v>
          </cell>
          <cell r="DW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U283">
            <v>0</v>
          </cell>
          <cell r="DV283">
            <v>0</v>
          </cell>
          <cell r="DW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U284">
            <v>0</v>
          </cell>
          <cell r="DV284">
            <v>0</v>
          </cell>
          <cell r="DW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U285">
            <v>0</v>
          </cell>
          <cell r="DV285">
            <v>0</v>
          </cell>
          <cell r="DW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U286">
            <v>0</v>
          </cell>
          <cell r="DV286">
            <v>0</v>
          </cell>
          <cell r="DW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U287">
            <v>0</v>
          </cell>
          <cell r="DV287">
            <v>0</v>
          </cell>
          <cell r="DW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U288">
            <v>0</v>
          </cell>
          <cell r="DV288">
            <v>0</v>
          </cell>
          <cell r="DW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U289">
            <v>0</v>
          </cell>
          <cell r="DV289">
            <v>0</v>
          </cell>
          <cell r="DW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U290">
            <v>0</v>
          </cell>
          <cell r="DV290">
            <v>0</v>
          </cell>
          <cell r="DW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U291">
            <v>0</v>
          </cell>
          <cell r="DV291">
            <v>0</v>
          </cell>
          <cell r="DW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U292">
            <v>0</v>
          </cell>
          <cell r="DV292">
            <v>0</v>
          </cell>
          <cell r="DW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U293">
            <v>0</v>
          </cell>
          <cell r="DV293">
            <v>0</v>
          </cell>
          <cell r="DW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U294">
            <v>0</v>
          </cell>
          <cell r="DV294">
            <v>0</v>
          </cell>
          <cell r="DW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U295">
            <v>0</v>
          </cell>
          <cell r="DV295">
            <v>0</v>
          </cell>
          <cell r="DW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U296">
            <v>0</v>
          </cell>
          <cell r="DV296">
            <v>0</v>
          </cell>
          <cell r="DW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U297">
            <v>0</v>
          </cell>
          <cell r="DV297">
            <v>0</v>
          </cell>
          <cell r="DW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U298">
            <v>0</v>
          </cell>
          <cell r="DV298">
            <v>0</v>
          </cell>
          <cell r="DW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U299">
            <v>0</v>
          </cell>
          <cell r="DV299">
            <v>0</v>
          </cell>
          <cell r="DW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U300">
            <v>0</v>
          </cell>
          <cell r="DV300">
            <v>0</v>
          </cell>
          <cell r="DW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U301">
            <v>0</v>
          </cell>
          <cell r="DV301">
            <v>0</v>
          </cell>
          <cell r="DW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U302">
            <v>0</v>
          </cell>
          <cell r="DV302">
            <v>0</v>
          </cell>
          <cell r="DW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U303">
            <v>0</v>
          </cell>
          <cell r="DV303">
            <v>0</v>
          </cell>
          <cell r="DW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U304">
            <v>0</v>
          </cell>
          <cell r="DV304">
            <v>0</v>
          </cell>
          <cell r="DW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U305">
            <v>0</v>
          </cell>
          <cell r="DV305">
            <v>0</v>
          </cell>
          <cell r="DW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U306">
            <v>0</v>
          </cell>
          <cell r="DV306">
            <v>0</v>
          </cell>
          <cell r="DW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U307">
            <v>0</v>
          </cell>
          <cell r="DV307">
            <v>0</v>
          </cell>
          <cell r="DW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U308">
            <v>0</v>
          </cell>
          <cell r="DV308">
            <v>0</v>
          </cell>
          <cell r="DW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U309">
            <v>0</v>
          </cell>
          <cell r="DV309">
            <v>0</v>
          </cell>
          <cell r="DW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U310">
            <v>0</v>
          </cell>
          <cell r="DV310">
            <v>0</v>
          </cell>
          <cell r="DW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U311">
            <v>0</v>
          </cell>
          <cell r="DV311">
            <v>0</v>
          </cell>
          <cell r="DW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U312">
            <v>0</v>
          </cell>
          <cell r="DV312">
            <v>0</v>
          </cell>
          <cell r="DW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U313">
            <v>0</v>
          </cell>
          <cell r="DV313">
            <v>0</v>
          </cell>
          <cell r="DW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U314">
            <v>0</v>
          </cell>
          <cell r="DV314">
            <v>0</v>
          </cell>
          <cell r="DW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U315">
            <v>0</v>
          </cell>
          <cell r="DV315">
            <v>0</v>
          </cell>
          <cell r="DW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U316">
            <v>0</v>
          </cell>
          <cell r="DV316">
            <v>0</v>
          </cell>
          <cell r="DW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U317">
            <v>0</v>
          </cell>
          <cell r="DV317">
            <v>0</v>
          </cell>
          <cell r="DW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U318">
            <v>0</v>
          </cell>
          <cell r="DV318">
            <v>0</v>
          </cell>
          <cell r="DW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U319">
            <v>0</v>
          </cell>
          <cell r="DV319">
            <v>0</v>
          </cell>
          <cell r="DW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U320">
            <v>0</v>
          </cell>
          <cell r="DV320">
            <v>0</v>
          </cell>
          <cell r="DW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U321">
            <v>0</v>
          </cell>
          <cell r="DV321">
            <v>0</v>
          </cell>
          <cell r="DW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U322">
            <v>0</v>
          </cell>
          <cell r="DV322">
            <v>0</v>
          </cell>
          <cell r="DW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U323">
            <v>0</v>
          </cell>
          <cell r="DV323">
            <v>0</v>
          </cell>
          <cell r="DW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U324">
            <v>0</v>
          </cell>
          <cell r="DV324">
            <v>0</v>
          </cell>
          <cell r="DW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U325">
            <v>0</v>
          </cell>
          <cell r="DV325">
            <v>0</v>
          </cell>
          <cell r="DW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U326">
            <v>0</v>
          </cell>
          <cell r="DV326">
            <v>0</v>
          </cell>
          <cell r="DW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U327">
            <v>0</v>
          </cell>
          <cell r="DV327">
            <v>0</v>
          </cell>
          <cell r="DW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U328">
            <v>0</v>
          </cell>
          <cell r="DV328">
            <v>0</v>
          </cell>
          <cell r="DW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U329">
            <v>0</v>
          </cell>
          <cell r="DV329">
            <v>0</v>
          </cell>
          <cell r="DW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U330">
            <v>0</v>
          </cell>
          <cell r="DV330">
            <v>0</v>
          </cell>
          <cell r="DW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U331">
            <v>0</v>
          </cell>
          <cell r="DV331">
            <v>0</v>
          </cell>
          <cell r="DW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U332">
            <v>0</v>
          </cell>
          <cell r="DV332">
            <v>0</v>
          </cell>
          <cell r="DW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U333">
            <v>0</v>
          </cell>
          <cell r="DV333">
            <v>0</v>
          </cell>
          <cell r="DW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U334">
            <v>0</v>
          </cell>
          <cell r="DV334">
            <v>0</v>
          </cell>
          <cell r="DW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U335">
            <v>0</v>
          </cell>
          <cell r="DV335">
            <v>0</v>
          </cell>
          <cell r="DW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U336">
            <v>0</v>
          </cell>
          <cell r="DV336">
            <v>0</v>
          </cell>
          <cell r="DW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U337">
            <v>0</v>
          </cell>
          <cell r="DV337">
            <v>0</v>
          </cell>
          <cell r="DW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U338">
            <v>0</v>
          </cell>
          <cell r="DV338">
            <v>0</v>
          </cell>
          <cell r="DW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U339">
            <v>0</v>
          </cell>
          <cell r="DV339">
            <v>0</v>
          </cell>
          <cell r="DW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U340">
            <v>0</v>
          </cell>
          <cell r="DV340">
            <v>0</v>
          </cell>
          <cell r="DW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U341">
            <v>0</v>
          </cell>
          <cell r="DV341">
            <v>0</v>
          </cell>
          <cell r="DW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U342">
            <v>0</v>
          </cell>
          <cell r="DV342">
            <v>0</v>
          </cell>
          <cell r="DW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U343">
            <v>0</v>
          </cell>
          <cell r="DV343">
            <v>0</v>
          </cell>
          <cell r="DW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U344">
            <v>0</v>
          </cell>
          <cell r="DV344">
            <v>0</v>
          </cell>
          <cell r="DW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U345">
            <v>0</v>
          </cell>
          <cell r="DV345">
            <v>0</v>
          </cell>
          <cell r="DW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U346">
            <v>0</v>
          </cell>
          <cell r="DV346">
            <v>0</v>
          </cell>
          <cell r="DW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U347">
            <v>0</v>
          </cell>
          <cell r="DV347">
            <v>0</v>
          </cell>
          <cell r="DW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U348">
            <v>0</v>
          </cell>
          <cell r="DV348">
            <v>0</v>
          </cell>
          <cell r="DW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U349">
            <v>0</v>
          </cell>
          <cell r="DV349">
            <v>0</v>
          </cell>
          <cell r="DW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U350">
            <v>0</v>
          </cell>
          <cell r="DV350">
            <v>0</v>
          </cell>
          <cell r="DW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U351">
            <v>0</v>
          </cell>
          <cell r="DV351">
            <v>0</v>
          </cell>
          <cell r="DW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U352">
            <v>0</v>
          </cell>
          <cell r="DV352">
            <v>0</v>
          </cell>
          <cell r="DW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U353">
            <v>0</v>
          </cell>
          <cell r="DV353">
            <v>0</v>
          </cell>
          <cell r="DW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U354">
            <v>0</v>
          </cell>
          <cell r="DV354">
            <v>0</v>
          </cell>
          <cell r="DW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U355">
            <v>0</v>
          </cell>
          <cell r="DV355">
            <v>0</v>
          </cell>
          <cell r="DW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U356">
            <v>0</v>
          </cell>
          <cell r="DV356">
            <v>0</v>
          </cell>
          <cell r="DW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U357">
            <v>0</v>
          </cell>
          <cell r="DV357">
            <v>0</v>
          </cell>
          <cell r="DW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U358">
            <v>0</v>
          </cell>
          <cell r="DV358">
            <v>0</v>
          </cell>
          <cell r="DW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U359">
            <v>0</v>
          </cell>
          <cell r="DV359">
            <v>0</v>
          </cell>
          <cell r="DW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U360">
            <v>0</v>
          </cell>
          <cell r="DV360">
            <v>0</v>
          </cell>
          <cell r="DW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U361">
            <v>0</v>
          </cell>
          <cell r="DV361">
            <v>0</v>
          </cell>
          <cell r="DW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U362">
            <v>0</v>
          </cell>
          <cell r="DV362">
            <v>0</v>
          </cell>
          <cell r="DW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U363">
            <v>0</v>
          </cell>
          <cell r="DV363">
            <v>0</v>
          </cell>
          <cell r="DW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U364">
            <v>0</v>
          </cell>
          <cell r="DV364">
            <v>0</v>
          </cell>
          <cell r="DW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U365">
            <v>0</v>
          </cell>
          <cell r="DV365">
            <v>0</v>
          </cell>
          <cell r="DW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U366">
            <v>0</v>
          </cell>
          <cell r="DV366">
            <v>0</v>
          </cell>
          <cell r="DW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U367">
            <v>0</v>
          </cell>
          <cell r="DV367">
            <v>0</v>
          </cell>
          <cell r="DW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U368">
            <v>0</v>
          </cell>
          <cell r="DV368">
            <v>0</v>
          </cell>
          <cell r="DW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U369">
            <v>0</v>
          </cell>
          <cell r="DV369">
            <v>0</v>
          </cell>
          <cell r="DW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U370">
            <v>0</v>
          </cell>
          <cell r="DV370">
            <v>0</v>
          </cell>
          <cell r="DW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U371">
            <v>0</v>
          </cell>
          <cell r="DV371">
            <v>0</v>
          </cell>
          <cell r="DW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U372">
            <v>0</v>
          </cell>
          <cell r="DV372">
            <v>0</v>
          </cell>
          <cell r="DW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U373">
            <v>0</v>
          </cell>
          <cell r="DV373">
            <v>0</v>
          </cell>
          <cell r="DW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U374">
            <v>0</v>
          </cell>
          <cell r="DV374">
            <v>0</v>
          </cell>
          <cell r="DW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U375">
            <v>0</v>
          </cell>
          <cell r="DV375">
            <v>0</v>
          </cell>
          <cell r="DW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U376">
            <v>0</v>
          </cell>
          <cell r="DV376">
            <v>0</v>
          </cell>
          <cell r="DW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U377">
            <v>0</v>
          </cell>
          <cell r="DV377">
            <v>0</v>
          </cell>
          <cell r="DW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U378">
            <v>0</v>
          </cell>
          <cell r="DV378">
            <v>0</v>
          </cell>
          <cell r="DW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U379">
            <v>0</v>
          </cell>
          <cell r="DV379">
            <v>0</v>
          </cell>
          <cell r="DW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U380">
            <v>0</v>
          </cell>
          <cell r="DV380">
            <v>0</v>
          </cell>
          <cell r="DW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U381">
            <v>0</v>
          </cell>
          <cell r="DV381">
            <v>0</v>
          </cell>
          <cell r="DW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U382">
            <v>0</v>
          </cell>
          <cell r="DV382">
            <v>0</v>
          </cell>
          <cell r="DW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U383">
            <v>0</v>
          </cell>
          <cell r="DV383">
            <v>0</v>
          </cell>
          <cell r="DW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U384">
            <v>0</v>
          </cell>
          <cell r="DV384">
            <v>0</v>
          </cell>
          <cell r="DW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U385">
            <v>0</v>
          </cell>
          <cell r="DV385">
            <v>0</v>
          </cell>
          <cell r="DW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U386">
            <v>0</v>
          </cell>
          <cell r="DV386">
            <v>0</v>
          </cell>
          <cell r="DW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U387">
            <v>0</v>
          </cell>
          <cell r="DV387">
            <v>0</v>
          </cell>
          <cell r="DW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U388">
            <v>0</v>
          </cell>
          <cell r="DV388">
            <v>0</v>
          </cell>
          <cell r="DW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U389">
            <v>0</v>
          </cell>
          <cell r="DV389">
            <v>0</v>
          </cell>
          <cell r="DW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U390">
            <v>0</v>
          </cell>
          <cell r="DV390">
            <v>0</v>
          </cell>
          <cell r="DW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U391">
            <v>0</v>
          </cell>
          <cell r="DV391">
            <v>0</v>
          </cell>
          <cell r="DW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U392">
            <v>0</v>
          </cell>
          <cell r="DV392">
            <v>0</v>
          </cell>
          <cell r="DW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U393">
            <v>0</v>
          </cell>
          <cell r="DV393">
            <v>0</v>
          </cell>
          <cell r="DW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U394">
            <v>0</v>
          </cell>
          <cell r="DV394">
            <v>0</v>
          </cell>
          <cell r="DW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U395">
            <v>0</v>
          </cell>
          <cell r="DV395">
            <v>0</v>
          </cell>
          <cell r="DW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U396">
            <v>0</v>
          </cell>
          <cell r="DV396">
            <v>0</v>
          </cell>
          <cell r="DW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U397">
            <v>0</v>
          </cell>
          <cell r="DV397">
            <v>0</v>
          </cell>
          <cell r="DW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U398">
            <v>0</v>
          </cell>
          <cell r="DV398">
            <v>0</v>
          </cell>
          <cell r="DW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U399">
            <v>0</v>
          </cell>
          <cell r="DV399">
            <v>0</v>
          </cell>
          <cell r="DW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U400">
            <v>0</v>
          </cell>
          <cell r="DV400">
            <v>0</v>
          </cell>
          <cell r="DW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U401">
            <v>0</v>
          </cell>
          <cell r="DV401">
            <v>0</v>
          </cell>
          <cell r="DW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U402">
            <v>0</v>
          </cell>
          <cell r="DV402">
            <v>0</v>
          </cell>
          <cell r="DW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U403">
            <v>0</v>
          </cell>
          <cell r="DV403">
            <v>0</v>
          </cell>
          <cell r="DW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U404">
            <v>0</v>
          </cell>
          <cell r="DV404">
            <v>0</v>
          </cell>
          <cell r="DW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U405">
            <v>0</v>
          </cell>
          <cell r="DV405">
            <v>0</v>
          </cell>
          <cell r="DW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U406">
            <v>0</v>
          </cell>
          <cell r="DV406">
            <v>0</v>
          </cell>
          <cell r="DW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U407">
            <v>0</v>
          </cell>
          <cell r="DV407">
            <v>0</v>
          </cell>
          <cell r="DW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U408">
            <v>0</v>
          </cell>
          <cell r="DV408">
            <v>0</v>
          </cell>
          <cell r="DW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U409">
            <v>0</v>
          </cell>
          <cell r="DV409">
            <v>0</v>
          </cell>
          <cell r="DW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U410">
            <v>0</v>
          </cell>
          <cell r="DV410">
            <v>0</v>
          </cell>
          <cell r="DW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U411">
            <v>0</v>
          </cell>
          <cell r="DV411">
            <v>0</v>
          </cell>
          <cell r="DW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U412">
            <v>0</v>
          </cell>
          <cell r="DV412">
            <v>0</v>
          </cell>
          <cell r="DW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U413">
            <v>0</v>
          </cell>
          <cell r="DV413">
            <v>0</v>
          </cell>
          <cell r="DW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U414">
            <v>0</v>
          </cell>
          <cell r="DV414">
            <v>0</v>
          </cell>
          <cell r="DW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U415">
            <v>0</v>
          </cell>
          <cell r="DV415">
            <v>0</v>
          </cell>
          <cell r="DW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U416">
            <v>0</v>
          </cell>
          <cell r="DV416">
            <v>0</v>
          </cell>
          <cell r="DW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U417">
            <v>0</v>
          </cell>
          <cell r="DV417">
            <v>0</v>
          </cell>
          <cell r="DW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U418">
            <v>0</v>
          </cell>
          <cell r="DV418">
            <v>0</v>
          </cell>
          <cell r="DW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U419">
            <v>0</v>
          </cell>
          <cell r="DV419">
            <v>0</v>
          </cell>
          <cell r="DW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U420">
            <v>0</v>
          </cell>
          <cell r="DV420">
            <v>0</v>
          </cell>
          <cell r="DW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U421">
            <v>0</v>
          </cell>
          <cell r="DV421">
            <v>0</v>
          </cell>
          <cell r="DW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U422">
            <v>0</v>
          </cell>
          <cell r="DV422">
            <v>0</v>
          </cell>
          <cell r="DW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U423">
            <v>0</v>
          </cell>
          <cell r="DV423">
            <v>0</v>
          </cell>
          <cell r="DW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U424">
            <v>0</v>
          </cell>
          <cell r="DV424">
            <v>0</v>
          </cell>
          <cell r="DW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U425">
            <v>0</v>
          </cell>
          <cell r="DV425">
            <v>0</v>
          </cell>
          <cell r="DW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U426">
            <v>0</v>
          </cell>
          <cell r="DV426">
            <v>0</v>
          </cell>
          <cell r="DW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U427">
            <v>0</v>
          </cell>
          <cell r="DV427">
            <v>0</v>
          </cell>
          <cell r="DW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U428">
            <v>0</v>
          </cell>
          <cell r="DV428">
            <v>0</v>
          </cell>
          <cell r="DW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U429">
            <v>0</v>
          </cell>
          <cell r="DV429">
            <v>0</v>
          </cell>
          <cell r="DW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U430">
            <v>0</v>
          </cell>
          <cell r="DV430">
            <v>0</v>
          </cell>
          <cell r="DW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U431">
            <v>0</v>
          </cell>
          <cell r="DV431">
            <v>0</v>
          </cell>
          <cell r="DW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U432">
            <v>0</v>
          </cell>
          <cell r="DV432">
            <v>0</v>
          </cell>
          <cell r="DW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U433">
            <v>0</v>
          </cell>
          <cell r="DV433">
            <v>0</v>
          </cell>
          <cell r="DW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U434">
            <v>0</v>
          </cell>
          <cell r="DV434">
            <v>0</v>
          </cell>
          <cell r="DW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U435">
            <v>0</v>
          </cell>
          <cell r="DV435">
            <v>0</v>
          </cell>
          <cell r="DW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U436">
            <v>0</v>
          </cell>
          <cell r="DV436">
            <v>0</v>
          </cell>
          <cell r="DW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U437">
            <v>0</v>
          </cell>
          <cell r="DV437">
            <v>0</v>
          </cell>
          <cell r="DW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U438">
            <v>0</v>
          </cell>
          <cell r="DV438">
            <v>0</v>
          </cell>
          <cell r="DW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U439">
            <v>0</v>
          </cell>
          <cell r="DV439">
            <v>0</v>
          </cell>
          <cell r="DW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U440">
            <v>0</v>
          </cell>
          <cell r="DV440">
            <v>0</v>
          </cell>
          <cell r="DW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U441">
            <v>0</v>
          </cell>
          <cell r="DV441">
            <v>0</v>
          </cell>
          <cell r="DW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U442">
            <v>0</v>
          </cell>
          <cell r="DV442">
            <v>0</v>
          </cell>
          <cell r="DW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U443">
            <v>0</v>
          </cell>
          <cell r="DV443">
            <v>0</v>
          </cell>
          <cell r="DW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U444">
            <v>0</v>
          </cell>
          <cell r="DV444">
            <v>0</v>
          </cell>
          <cell r="DW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U445">
            <v>0</v>
          </cell>
          <cell r="DV445">
            <v>0</v>
          </cell>
          <cell r="DW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U446">
            <v>0</v>
          </cell>
          <cell r="DV446">
            <v>0</v>
          </cell>
          <cell r="DW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U447">
            <v>0</v>
          </cell>
          <cell r="DV447">
            <v>0</v>
          </cell>
          <cell r="DW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U448">
            <v>0</v>
          </cell>
          <cell r="DV448">
            <v>0</v>
          </cell>
          <cell r="DW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U449">
            <v>0</v>
          </cell>
          <cell r="DV449">
            <v>0</v>
          </cell>
          <cell r="DW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U450">
            <v>0</v>
          </cell>
          <cell r="DV450">
            <v>0</v>
          </cell>
          <cell r="DW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U451">
            <v>0</v>
          </cell>
          <cell r="DV451">
            <v>0</v>
          </cell>
          <cell r="DW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U452">
            <v>0</v>
          </cell>
          <cell r="DV452">
            <v>0</v>
          </cell>
          <cell r="DW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U453">
            <v>0</v>
          </cell>
          <cell r="DV453">
            <v>0</v>
          </cell>
          <cell r="DW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U454">
            <v>0</v>
          </cell>
          <cell r="DV454">
            <v>0</v>
          </cell>
          <cell r="DW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U455">
            <v>0</v>
          </cell>
          <cell r="DV455">
            <v>0</v>
          </cell>
          <cell r="DW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U456">
            <v>0</v>
          </cell>
          <cell r="DV456">
            <v>0</v>
          </cell>
          <cell r="DW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U457">
            <v>0</v>
          </cell>
          <cell r="DV457">
            <v>0</v>
          </cell>
          <cell r="DW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U458">
            <v>0</v>
          </cell>
          <cell r="DV458">
            <v>0</v>
          </cell>
          <cell r="DW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U459">
            <v>0</v>
          </cell>
          <cell r="DV459">
            <v>0</v>
          </cell>
          <cell r="DW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U460">
            <v>0</v>
          </cell>
          <cell r="DV460">
            <v>0</v>
          </cell>
          <cell r="DW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U461">
            <v>0</v>
          </cell>
          <cell r="DV461">
            <v>0</v>
          </cell>
          <cell r="DW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U462">
            <v>0</v>
          </cell>
          <cell r="DV462">
            <v>0</v>
          </cell>
          <cell r="DW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U463">
            <v>0</v>
          </cell>
          <cell r="DV463">
            <v>0</v>
          </cell>
          <cell r="DW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U464">
            <v>0</v>
          </cell>
          <cell r="DV464">
            <v>0</v>
          </cell>
          <cell r="DW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U465">
            <v>0</v>
          </cell>
          <cell r="DV465">
            <v>0</v>
          </cell>
          <cell r="DW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U466">
            <v>0</v>
          </cell>
          <cell r="DV466">
            <v>0</v>
          </cell>
          <cell r="DW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U467">
            <v>0</v>
          </cell>
          <cell r="DV467">
            <v>0</v>
          </cell>
          <cell r="DW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U468">
            <v>0</v>
          </cell>
          <cell r="DV468">
            <v>0</v>
          </cell>
          <cell r="DW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U469">
            <v>0</v>
          </cell>
          <cell r="DV469">
            <v>0</v>
          </cell>
          <cell r="DW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U470">
            <v>0</v>
          </cell>
          <cell r="DV470">
            <v>0</v>
          </cell>
          <cell r="DW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U471">
            <v>0</v>
          </cell>
          <cell r="DV471">
            <v>0</v>
          </cell>
          <cell r="DW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U472">
            <v>0</v>
          </cell>
          <cell r="DV472">
            <v>0</v>
          </cell>
          <cell r="DW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U473">
            <v>0</v>
          </cell>
          <cell r="DV473">
            <v>0</v>
          </cell>
          <cell r="DW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U474">
            <v>0</v>
          </cell>
          <cell r="DV474">
            <v>0</v>
          </cell>
          <cell r="DW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U475">
            <v>0</v>
          </cell>
          <cell r="DV475">
            <v>0</v>
          </cell>
          <cell r="DW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U476">
            <v>0</v>
          </cell>
          <cell r="DV476">
            <v>0</v>
          </cell>
          <cell r="DW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U477">
            <v>0</v>
          </cell>
          <cell r="DV477">
            <v>0</v>
          </cell>
          <cell r="DW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U478">
            <v>0</v>
          </cell>
          <cell r="DV478">
            <v>0</v>
          </cell>
          <cell r="DW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U479">
            <v>0</v>
          </cell>
          <cell r="DV479">
            <v>0</v>
          </cell>
          <cell r="DW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U480">
            <v>0</v>
          </cell>
          <cell r="DV480">
            <v>0</v>
          </cell>
          <cell r="DW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U481">
            <v>0</v>
          </cell>
          <cell r="DV481">
            <v>0</v>
          </cell>
          <cell r="DW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U482">
            <v>0</v>
          </cell>
          <cell r="DV482">
            <v>0</v>
          </cell>
          <cell r="DW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U483">
            <v>0</v>
          </cell>
          <cell r="DV483">
            <v>0</v>
          </cell>
          <cell r="DW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U484">
            <v>0</v>
          </cell>
          <cell r="DV484">
            <v>0</v>
          </cell>
          <cell r="DW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U485">
            <v>0</v>
          </cell>
          <cell r="DV485">
            <v>0</v>
          </cell>
          <cell r="DW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U486">
            <v>0</v>
          </cell>
          <cell r="DV486">
            <v>0</v>
          </cell>
          <cell r="DW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U487">
            <v>0</v>
          </cell>
          <cell r="DV487">
            <v>0</v>
          </cell>
          <cell r="DW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U488">
            <v>0</v>
          </cell>
          <cell r="DV488">
            <v>0</v>
          </cell>
          <cell r="DW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U489">
            <v>0</v>
          </cell>
          <cell r="DV489">
            <v>0</v>
          </cell>
          <cell r="DW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U490">
            <v>0</v>
          </cell>
          <cell r="DV490">
            <v>0</v>
          </cell>
          <cell r="DW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U491">
            <v>0</v>
          </cell>
          <cell r="DV491">
            <v>0</v>
          </cell>
          <cell r="DW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U492">
            <v>0</v>
          </cell>
          <cell r="DV492">
            <v>0</v>
          </cell>
          <cell r="DW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U493">
            <v>0</v>
          </cell>
          <cell r="DV493">
            <v>0</v>
          </cell>
          <cell r="DW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U494">
            <v>0</v>
          </cell>
          <cell r="DV494">
            <v>0</v>
          </cell>
          <cell r="DW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U495">
            <v>0</v>
          </cell>
          <cell r="DV495">
            <v>0</v>
          </cell>
          <cell r="DW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U496">
            <v>0</v>
          </cell>
          <cell r="DV496">
            <v>0</v>
          </cell>
          <cell r="DW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U497">
            <v>0</v>
          </cell>
          <cell r="DV497">
            <v>0</v>
          </cell>
          <cell r="DW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U498">
            <v>0</v>
          </cell>
          <cell r="DV498">
            <v>0</v>
          </cell>
          <cell r="DW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U499">
            <v>0</v>
          </cell>
          <cell r="DV499">
            <v>0</v>
          </cell>
          <cell r="DW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U500">
            <v>0</v>
          </cell>
          <cell r="DV500">
            <v>0</v>
          </cell>
          <cell r="DW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U501">
            <v>0</v>
          </cell>
          <cell r="DV501">
            <v>0</v>
          </cell>
          <cell r="DW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U502">
            <v>0</v>
          </cell>
          <cell r="DV502">
            <v>0</v>
          </cell>
          <cell r="DW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U503">
            <v>0</v>
          </cell>
          <cell r="DV503">
            <v>0</v>
          </cell>
          <cell r="DW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U504">
            <v>0</v>
          </cell>
          <cell r="DV504">
            <v>0</v>
          </cell>
          <cell r="DW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U505">
            <v>0</v>
          </cell>
          <cell r="DV505">
            <v>0</v>
          </cell>
          <cell r="DW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U506">
            <v>0</v>
          </cell>
          <cell r="DV506">
            <v>0</v>
          </cell>
          <cell r="DW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U507">
            <v>0</v>
          </cell>
          <cell r="DV507">
            <v>0</v>
          </cell>
          <cell r="DW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U508">
            <v>0</v>
          </cell>
          <cell r="DV508">
            <v>0</v>
          </cell>
          <cell r="DW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U509">
            <v>0</v>
          </cell>
          <cell r="DV509">
            <v>0</v>
          </cell>
          <cell r="DW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U510">
            <v>0</v>
          </cell>
          <cell r="DV510">
            <v>0</v>
          </cell>
          <cell r="DW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U511">
            <v>0</v>
          </cell>
          <cell r="DV511">
            <v>0</v>
          </cell>
          <cell r="DW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U512">
            <v>0</v>
          </cell>
          <cell r="DV512">
            <v>0</v>
          </cell>
          <cell r="DW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U513">
            <v>0</v>
          </cell>
          <cell r="DV513">
            <v>0</v>
          </cell>
          <cell r="DW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U514">
            <v>0</v>
          </cell>
          <cell r="DV514">
            <v>0</v>
          </cell>
          <cell r="DW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U515">
            <v>0</v>
          </cell>
          <cell r="DV515">
            <v>0</v>
          </cell>
          <cell r="DW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U516">
            <v>0</v>
          </cell>
          <cell r="DV516">
            <v>0</v>
          </cell>
          <cell r="DW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U517">
            <v>0</v>
          </cell>
          <cell r="DV517">
            <v>0</v>
          </cell>
          <cell r="DW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U518">
            <v>0</v>
          </cell>
          <cell r="DV518">
            <v>0</v>
          </cell>
          <cell r="DW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U519">
            <v>0</v>
          </cell>
          <cell r="DV519">
            <v>0</v>
          </cell>
          <cell r="DW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U520">
            <v>0</v>
          </cell>
          <cell r="DV520">
            <v>0</v>
          </cell>
          <cell r="DW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U521">
            <v>0</v>
          </cell>
          <cell r="DV521">
            <v>0</v>
          </cell>
          <cell r="DW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U522">
            <v>0</v>
          </cell>
          <cell r="DV522">
            <v>0</v>
          </cell>
          <cell r="DW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U523">
            <v>0</v>
          </cell>
          <cell r="DV523">
            <v>0</v>
          </cell>
          <cell r="DW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U524">
            <v>0</v>
          </cell>
          <cell r="DV524">
            <v>0</v>
          </cell>
          <cell r="DW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U525">
            <v>0</v>
          </cell>
          <cell r="DV525">
            <v>0</v>
          </cell>
          <cell r="DW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U526">
            <v>0</v>
          </cell>
          <cell r="DV526">
            <v>0</v>
          </cell>
          <cell r="DW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U527">
            <v>0</v>
          </cell>
          <cell r="DV527">
            <v>0</v>
          </cell>
          <cell r="DW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U528">
            <v>0</v>
          </cell>
          <cell r="DV528">
            <v>0</v>
          </cell>
          <cell r="DW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U529">
            <v>0</v>
          </cell>
          <cell r="DV529">
            <v>0</v>
          </cell>
          <cell r="DW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U530">
            <v>0</v>
          </cell>
          <cell r="DV530">
            <v>0</v>
          </cell>
          <cell r="DW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U531">
            <v>0</v>
          </cell>
          <cell r="DV531">
            <v>0</v>
          </cell>
          <cell r="DW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U532">
            <v>0</v>
          </cell>
          <cell r="DV532">
            <v>0</v>
          </cell>
          <cell r="DW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U533">
            <v>0</v>
          </cell>
          <cell r="DV533">
            <v>0</v>
          </cell>
          <cell r="DW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U534">
            <v>0</v>
          </cell>
          <cell r="DV534">
            <v>0</v>
          </cell>
          <cell r="DW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U535">
            <v>0</v>
          </cell>
          <cell r="DV535">
            <v>0</v>
          </cell>
          <cell r="DW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U536">
            <v>0</v>
          </cell>
          <cell r="DV536">
            <v>0</v>
          </cell>
          <cell r="DW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U537">
            <v>0</v>
          </cell>
          <cell r="DV537">
            <v>0</v>
          </cell>
          <cell r="DW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U538">
            <v>0</v>
          </cell>
          <cell r="DV538">
            <v>0</v>
          </cell>
          <cell r="DW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U539">
            <v>0</v>
          </cell>
          <cell r="DV539">
            <v>0</v>
          </cell>
          <cell r="DW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U540">
            <v>0</v>
          </cell>
          <cell r="DV540">
            <v>0</v>
          </cell>
          <cell r="DW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U541">
            <v>0</v>
          </cell>
          <cell r="DV541">
            <v>0</v>
          </cell>
          <cell r="DW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U542">
            <v>0</v>
          </cell>
          <cell r="DV542">
            <v>0</v>
          </cell>
          <cell r="DW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U543">
            <v>0</v>
          </cell>
          <cell r="DV543">
            <v>0</v>
          </cell>
          <cell r="DW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U544">
            <v>0</v>
          </cell>
          <cell r="DV544">
            <v>0</v>
          </cell>
          <cell r="DW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U545">
            <v>0</v>
          </cell>
          <cell r="DV545">
            <v>0</v>
          </cell>
          <cell r="DW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U546">
            <v>0</v>
          </cell>
          <cell r="DV546">
            <v>0</v>
          </cell>
          <cell r="DW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U547">
            <v>0</v>
          </cell>
          <cell r="DV547">
            <v>0</v>
          </cell>
          <cell r="DW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U548">
            <v>0</v>
          </cell>
          <cell r="DV548">
            <v>0</v>
          </cell>
          <cell r="DW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U549">
            <v>0</v>
          </cell>
          <cell r="DV549">
            <v>0</v>
          </cell>
          <cell r="DW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U550">
            <v>0</v>
          </cell>
          <cell r="DV550">
            <v>0</v>
          </cell>
          <cell r="DW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U551">
            <v>0</v>
          </cell>
          <cell r="DV551">
            <v>0</v>
          </cell>
          <cell r="DW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U552">
            <v>0</v>
          </cell>
          <cell r="DV552">
            <v>0</v>
          </cell>
          <cell r="DW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U553">
            <v>0</v>
          </cell>
          <cell r="DV553">
            <v>0</v>
          </cell>
          <cell r="DW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U554">
            <v>0</v>
          </cell>
          <cell r="DV554">
            <v>0</v>
          </cell>
          <cell r="DW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U555">
            <v>0</v>
          </cell>
          <cell r="DV555">
            <v>0</v>
          </cell>
          <cell r="DW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U556">
            <v>0</v>
          </cell>
          <cell r="DV556">
            <v>0</v>
          </cell>
          <cell r="DW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U557">
            <v>0</v>
          </cell>
          <cell r="DV557">
            <v>0</v>
          </cell>
          <cell r="DW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U558">
            <v>0</v>
          </cell>
          <cell r="DV558">
            <v>0</v>
          </cell>
          <cell r="DW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U559">
            <v>0</v>
          </cell>
          <cell r="DV559">
            <v>0</v>
          </cell>
          <cell r="DW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U560">
            <v>0</v>
          </cell>
          <cell r="DV560">
            <v>0</v>
          </cell>
          <cell r="DW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U561">
            <v>0</v>
          </cell>
          <cell r="DV561">
            <v>0</v>
          </cell>
          <cell r="DW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U562">
            <v>0</v>
          </cell>
          <cell r="DV562">
            <v>0</v>
          </cell>
          <cell r="DW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U563">
            <v>0</v>
          </cell>
          <cell r="DV563">
            <v>0</v>
          </cell>
          <cell r="DW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U564">
            <v>0</v>
          </cell>
          <cell r="DV564">
            <v>0</v>
          </cell>
          <cell r="DW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U565">
            <v>0</v>
          </cell>
          <cell r="DV565">
            <v>0</v>
          </cell>
          <cell r="DW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U566">
            <v>0</v>
          </cell>
          <cell r="DV566">
            <v>0</v>
          </cell>
          <cell r="DW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U567">
            <v>0</v>
          </cell>
          <cell r="DV567">
            <v>0</v>
          </cell>
          <cell r="DW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U568">
            <v>0</v>
          </cell>
          <cell r="DV568">
            <v>0</v>
          </cell>
          <cell r="DW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U569">
            <v>0</v>
          </cell>
          <cell r="DV569">
            <v>0</v>
          </cell>
          <cell r="DW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U570">
            <v>0</v>
          </cell>
          <cell r="DV570">
            <v>0</v>
          </cell>
          <cell r="DW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U571">
            <v>0</v>
          </cell>
          <cell r="DV571">
            <v>0</v>
          </cell>
          <cell r="DW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U572">
            <v>0</v>
          </cell>
          <cell r="DV572">
            <v>0</v>
          </cell>
          <cell r="DW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U573">
            <v>0</v>
          </cell>
          <cell r="DV573">
            <v>0</v>
          </cell>
          <cell r="DW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U574">
            <v>0</v>
          </cell>
          <cell r="DV574">
            <v>0</v>
          </cell>
          <cell r="DW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U575">
            <v>0</v>
          </cell>
          <cell r="DV575">
            <v>0</v>
          </cell>
          <cell r="DW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U576">
            <v>0</v>
          </cell>
          <cell r="DV576">
            <v>0</v>
          </cell>
          <cell r="DW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U577">
            <v>0</v>
          </cell>
          <cell r="DV577">
            <v>0</v>
          </cell>
          <cell r="DW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U578">
            <v>0</v>
          </cell>
          <cell r="DV578">
            <v>0</v>
          </cell>
          <cell r="DW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U579">
            <v>0</v>
          </cell>
          <cell r="DV579">
            <v>0</v>
          </cell>
          <cell r="DW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U580">
            <v>0</v>
          </cell>
          <cell r="DV580">
            <v>0</v>
          </cell>
          <cell r="DW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U581">
            <v>0</v>
          </cell>
          <cell r="DV581">
            <v>0</v>
          </cell>
          <cell r="DW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U582">
            <v>0</v>
          </cell>
          <cell r="DV582">
            <v>0</v>
          </cell>
          <cell r="DW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U583">
            <v>0</v>
          </cell>
          <cell r="DV583">
            <v>0</v>
          </cell>
          <cell r="DW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U584">
            <v>0</v>
          </cell>
          <cell r="DV584">
            <v>0</v>
          </cell>
          <cell r="DW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U585">
            <v>0</v>
          </cell>
          <cell r="DV585">
            <v>0</v>
          </cell>
          <cell r="DW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U586">
            <v>0</v>
          </cell>
          <cell r="DV586">
            <v>0</v>
          </cell>
          <cell r="DW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U587">
            <v>0</v>
          </cell>
          <cell r="DV587">
            <v>0</v>
          </cell>
          <cell r="DW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U588">
            <v>0</v>
          </cell>
          <cell r="DV588">
            <v>0</v>
          </cell>
          <cell r="DW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U589">
            <v>0</v>
          </cell>
          <cell r="DV589">
            <v>0</v>
          </cell>
          <cell r="DW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U590">
            <v>0</v>
          </cell>
          <cell r="DV590">
            <v>0</v>
          </cell>
          <cell r="DW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U591">
            <v>0</v>
          </cell>
          <cell r="DV591">
            <v>0</v>
          </cell>
          <cell r="DW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U592">
            <v>0</v>
          </cell>
          <cell r="DV592">
            <v>0</v>
          </cell>
          <cell r="DW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U593">
            <v>0</v>
          </cell>
          <cell r="DV593">
            <v>0</v>
          </cell>
          <cell r="DW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U594">
            <v>0</v>
          </cell>
          <cell r="DV594">
            <v>0</v>
          </cell>
          <cell r="DW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U595">
            <v>0</v>
          </cell>
          <cell r="DV595">
            <v>0</v>
          </cell>
          <cell r="DW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U596">
            <v>0</v>
          </cell>
          <cell r="DV596">
            <v>0</v>
          </cell>
          <cell r="DW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U597">
            <v>0</v>
          </cell>
          <cell r="DV597">
            <v>0</v>
          </cell>
          <cell r="DW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U598">
            <v>0</v>
          </cell>
          <cell r="DV598">
            <v>0</v>
          </cell>
          <cell r="DW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U599">
            <v>0</v>
          </cell>
          <cell r="DV599">
            <v>0</v>
          </cell>
          <cell r="DW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U600">
            <v>0</v>
          </cell>
          <cell r="DV600">
            <v>0</v>
          </cell>
          <cell r="DW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U601">
            <v>0</v>
          </cell>
          <cell r="DV601">
            <v>0</v>
          </cell>
          <cell r="DW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U602">
            <v>0</v>
          </cell>
          <cell r="DV602">
            <v>0</v>
          </cell>
          <cell r="DW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U603">
            <v>0</v>
          </cell>
          <cell r="DV603">
            <v>0</v>
          </cell>
          <cell r="DW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U604">
            <v>0</v>
          </cell>
          <cell r="DV604">
            <v>0</v>
          </cell>
          <cell r="DW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U605">
            <v>0</v>
          </cell>
          <cell r="DV605">
            <v>0</v>
          </cell>
          <cell r="DW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U606">
            <v>0</v>
          </cell>
          <cell r="DV606">
            <v>0</v>
          </cell>
          <cell r="DW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U607">
            <v>0</v>
          </cell>
          <cell r="DV607">
            <v>0</v>
          </cell>
          <cell r="DW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U608">
            <v>0</v>
          </cell>
          <cell r="DV608">
            <v>0</v>
          </cell>
          <cell r="DW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U609">
            <v>0</v>
          </cell>
          <cell r="DV609">
            <v>0</v>
          </cell>
          <cell r="DW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U610">
            <v>0</v>
          </cell>
          <cell r="DV610">
            <v>0</v>
          </cell>
          <cell r="DW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U611">
            <v>0</v>
          </cell>
          <cell r="DV611">
            <v>0</v>
          </cell>
          <cell r="DW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U612">
            <v>0</v>
          </cell>
          <cell r="DV612">
            <v>0</v>
          </cell>
          <cell r="DW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U613">
            <v>0</v>
          </cell>
          <cell r="DV613">
            <v>0</v>
          </cell>
          <cell r="DW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U614">
            <v>0</v>
          </cell>
          <cell r="DV614">
            <v>0</v>
          </cell>
          <cell r="DW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U615">
            <v>0</v>
          </cell>
          <cell r="DV615">
            <v>0</v>
          </cell>
          <cell r="DW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U616">
            <v>0</v>
          </cell>
          <cell r="DV616">
            <v>0</v>
          </cell>
          <cell r="DW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U617">
            <v>0</v>
          </cell>
          <cell r="DV617">
            <v>0</v>
          </cell>
          <cell r="DW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U618">
            <v>0</v>
          </cell>
          <cell r="DV618">
            <v>0</v>
          </cell>
          <cell r="DW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U619">
            <v>0</v>
          </cell>
          <cell r="DV619">
            <v>0</v>
          </cell>
          <cell r="DW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U620">
            <v>0</v>
          </cell>
          <cell r="DV620">
            <v>0</v>
          </cell>
          <cell r="DW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U621">
            <v>0</v>
          </cell>
          <cell r="DV621">
            <v>0</v>
          </cell>
          <cell r="DW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U622">
            <v>0</v>
          </cell>
          <cell r="DV622">
            <v>0</v>
          </cell>
          <cell r="DW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U623">
            <v>0</v>
          </cell>
          <cell r="DV623">
            <v>0</v>
          </cell>
          <cell r="DW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U624">
            <v>0</v>
          </cell>
          <cell r="DV624">
            <v>0</v>
          </cell>
          <cell r="DW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U625">
            <v>0</v>
          </cell>
          <cell r="DV625">
            <v>0</v>
          </cell>
          <cell r="DW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U626">
            <v>0</v>
          </cell>
          <cell r="DV626">
            <v>0</v>
          </cell>
          <cell r="DW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U627">
            <v>0</v>
          </cell>
          <cell r="DV627">
            <v>0</v>
          </cell>
          <cell r="DW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U628">
            <v>0</v>
          </cell>
          <cell r="DV628">
            <v>0</v>
          </cell>
          <cell r="DW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U629">
            <v>0</v>
          </cell>
          <cell r="DV629">
            <v>0</v>
          </cell>
          <cell r="DW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U630">
            <v>0</v>
          </cell>
          <cell r="DV630">
            <v>0</v>
          </cell>
          <cell r="DW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U631">
            <v>0</v>
          </cell>
          <cell r="DV631">
            <v>0</v>
          </cell>
          <cell r="DW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U632">
            <v>0</v>
          </cell>
          <cell r="DV632">
            <v>0</v>
          </cell>
          <cell r="DW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U633">
            <v>0</v>
          </cell>
          <cell r="DV633">
            <v>0</v>
          </cell>
          <cell r="DW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U634">
            <v>0</v>
          </cell>
          <cell r="DV634">
            <v>0</v>
          </cell>
          <cell r="DW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U635">
            <v>0</v>
          </cell>
          <cell r="DV635">
            <v>0</v>
          </cell>
          <cell r="DW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U636">
            <v>0</v>
          </cell>
          <cell r="DV636">
            <v>0</v>
          </cell>
          <cell r="DW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U637">
            <v>0</v>
          </cell>
          <cell r="DV637">
            <v>0</v>
          </cell>
          <cell r="DW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U638">
            <v>0</v>
          </cell>
          <cell r="DV638">
            <v>0</v>
          </cell>
          <cell r="DW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U639">
            <v>0</v>
          </cell>
          <cell r="DV639">
            <v>0</v>
          </cell>
          <cell r="DW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U640">
            <v>0</v>
          </cell>
          <cell r="DV640">
            <v>0</v>
          </cell>
          <cell r="DW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U641">
            <v>0</v>
          </cell>
          <cell r="DV641">
            <v>0</v>
          </cell>
          <cell r="DW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U642">
            <v>0</v>
          </cell>
          <cell r="DV642">
            <v>0</v>
          </cell>
          <cell r="DW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U643">
            <v>0</v>
          </cell>
          <cell r="DV643">
            <v>0</v>
          </cell>
          <cell r="DW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U644">
            <v>0</v>
          </cell>
          <cell r="DV644">
            <v>0</v>
          </cell>
          <cell r="DW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U645">
            <v>0</v>
          </cell>
          <cell r="DV645">
            <v>0</v>
          </cell>
          <cell r="DW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U646">
            <v>0</v>
          </cell>
          <cell r="DV646">
            <v>0</v>
          </cell>
          <cell r="DW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U647">
            <v>0</v>
          </cell>
          <cell r="DV647">
            <v>0</v>
          </cell>
          <cell r="DW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U648">
            <v>0</v>
          </cell>
          <cell r="DV648">
            <v>0</v>
          </cell>
          <cell r="DW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U649">
            <v>0</v>
          </cell>
          <cell r="DV649">
            <v>0</v>
          </cell>
          <cell r="DW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U650">
            <v>0</v>
          </cell>
          <cell r="DV650">
            <v>0</v>
          </cell>
          <cell r="DW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U651">
            <v>0</v>
          </cell>
          <cell r="DV651">
            <v>0</v>
          </cell>
          <cell r="DW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U652">
            <v>0</v>
          </cell>
          <cell r="DV652">
            <v>0</v>
          </cell>
          <cell r="DW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U653">
            <v>0</v>
          </cell>
          <cell r="DV653">
            <v>0</v>
          </cell>
          <cell r="DW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U654">
            <v>0</v>
          </cell>
          <cell r="DV654">
            <v>0</v>
          </cell>
          <cell r="DW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U655">
            <v>0</v>
          </cell>
          <cell r="DV655">
            <v>0</v>
          </cell>
          <cell r="DW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U656">
            <v>0</v>
          </cell>
          <cell r="DV656">
            <v>0</v>
          </cell>
          <cell r="DW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U657">
            <v>0</v>
          </cell>
          <cell r="DV657">
            <v>0</v>
          </cell>
          <cell r="DW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U658">
            <v>0</v>
          </cell>
          <cell r="DV658">
            <v>0</v>
          </cell>
          <cell r="DW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U659">
            <v>0</v>
          </cell>
          <cell r="DV659">
            <v>0</v>
          </cell>
          <cell r="DW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U660">
            <v>0</v>
          </cell>
          <cell r="DV660">
            <v>0</v>
          </cell>
          <cell r="DW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U661">
            <v>0</v>
          </cell>
          <cell r="DV661">
            <v>0</v>
          </cell>
          <cell r="DW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U662">
            <v>0</v>
          </cell>
          <cell r="DV662">
            <v>0</v>
          </cell>
          <cell r="DW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U663">
            <v>0</v>
          </cell>
          <cell r="DV663">
            <v>0</v>
          </cell>
          <cell r="DW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U664">
            <v>0</v>
          </cell>
          <cell r="DV664">
            <v>0</v>
          </cell>
          <cell r="DW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U665">
            <v>0</v>
          </cell>
          <cell r="DV665">
            <v>0</v>
          </cell>
          <cell r="DW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U666">
            <v>0</v>
          </cell>
          <cell r="DV666">
            <v>0</v>
          </cell>
          <cell r="DW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U667">
            <v>0</v>
          </cell>
          <cell r="DV667">
            <v>0</v>
          </cell>
          <cell r="DW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U668">
            <v>0</v>
          </cell>
          <cell r="DV668">
            <v>0</v>
          </cell>
          <cell r="DW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U669">
            <v>0</v>
          </cell>
          <cell r="DV669">
            <v>0</v>
          </cell>
          <cell r="DW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U670">
            <v>0</v>
          </cell>
          <cell r="DV670">
            <v>0</v>
          </cell>
          <cell r="DW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U671">
            <v>0</v>
          </cell>
          <cell r="DV671">
            <v>0</v>
          </cell>
          <cell r="DW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U672">
            <v>0</v>
          </cell>
          <cell r="DV672">
            <v>0</v>
          </cell>
          <cell r="DW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U673">
            <v>0</v>
          </cell>
          <cell r="DV673">
            <v>0</v>
          </cell>
          <cell r="DW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U674">
            <v>0</v>
          </cell>
          <cell r="DV674">
            <v>0</v>
          </cell>
          <cell r="DW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U675">
            <v>0</v>
          </cell>
          <cell r="DV675">
            <v>0</v>
          </cell>
          <cell r="DW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U676">
            <v>0</v>
          </cell>
          <cell r="DV676">
            <v>0</v>
          </cell>
          <cell r="DW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U677">
            <v>0</v>
          </cell>
          <cell r="DV677">
            <v>0</v>
          </cell>
          <cell r="DW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U678">
            <v>0</v>
          </cell>
          <cell r="DV678">
            <v>0</v>
          </cell>
          <cell r="DW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U679">
            <v>0</v>
          </cell>
          <cell r="DV679">
            <v>0</v>
          </cell>
          <cell r="DW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U680">
            <v>0</v>
          </cell>
          <cell r="DV680">
            <v>0</v>
          </cell>
          <cell r="DW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U681">
            <v>0</v>
          </cell>
          <cell r="DV681">
            <v>0</v>
          </cell>
          <cell r="DW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U682">
            <v>0</v>
          </cell>
          <cell r="DV682">
            <v>0</v>
          </cell>
          <cell r="DW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U683">
            <v>0</v>
          </cell>
          <cell r="DV683">
            <v>0</v>
          </cell>
          <cell r="DW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U684">
            <v>0</v>
          </cell>
          <cell r="DV684">
            <v>0</v>
          </cell>
          <cell r="DW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U685">
            <v>0</v>
          </cell>
          <cell r="DV685">
            <v>0</v>
          </cell>
          <cell r="DW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U686">
            <v>0</v>
          </cell>
          <cell r="DV686">
            <v>0</v>
          </cell>
          <cell r="DW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U687">
            <v>0</v>
          </cell>
          <cell r="DV687">
            <v>0</v>
          </cell>
          <cell r="DW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U688">
            <v>0</v>
          </cell>
          <cell r="DV688">
            <v>0</v>
          </cell>
          <cell r="DW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U689">
            <v>0</v>
          </cell>
          <cell r="DV689">
            <v>0</v>
          </cell>
          <cell r="DW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U690">
            <v>0</v>
          </cell>
          <cell r="DV690">
            <v>0</v>
          </cell>
          <cell r="DW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U691">
            <v>0</v>
          </cell>
          <cell r="DV691">
            <v>0</v>
          </cell>
          <cell r="DW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U692">
            <v>0</v>
          </cell>
          <cell r="DV692">
            <v>0</v>
          </cell>
          <cell r="DW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U693">
            <v>0</v>
          </cell>
          <cell r="DV693">
            <v>0</v>
          </cell>
          <cell r="DW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U694">
            <v>0</v>
          </cell>
          <cell r="DV694">
            <v>0</v>
          </cell>
          <cell r="DW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U695">
            <v>0</v>
          </cell>
          <cell r="DV695">
            <v>0</v>
          </cell>
          <cell r="DW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U696">
            <v>0</v>
          </cell>
          <cell r="DV696">
            <v>0</v>
          </cell>
          <cell r="DW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U697">
            <v>0</v>
          </cell>
          <cell r="DV697">
            <v>0</v>
          </cell>
          <cell r="DW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U698">
            <v>0</v>
          </cell>
          <cell r="DV698">
            <v>0</v>
          </cell>
          <cell r="DW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U699">
            <v>0</v>
          </cell>
          <cell r="DV699">
            <v>0</v>
          </cell>
          <cell r="DW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U700">
            <v>0</v>
          </cell>
          <cell r="DV700">
            <v>0</v>
          </cell>
          <cell r="DW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U701">
            <v>0</v>
          </cell>
          <cell r="DV701">
            <v>0</v>
          </cell>
          <cell r="DW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U702">
            <v>0</v>
          </cell>
          <cell r="DV702">
            <v>0</v>
          </cell>
          <cell r="DW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U703">
            <v>0</v>
          </cell>
          <cell r="DV703">
            <v>0</v>
          </cell>
          <cell r="DW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U704">
            <v>0</v>
          </cell>
          <cell r="DV704">
            <v>0</v>
          </cell>
          <cell r="DW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U705">
            <v>0</v>
          </cell>
          <cell r="DV705">
            <v>0</v>
          </cell>
          <cell r="DW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U706">
            <v>0</v>
          </cell>
          <cell r="DV706">
            <v>0</v>
          </cell>
          <cell r="DW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U707">
            <v>0</v>
          </cell>
          <cell r="DV707">
            <v>0</v>
          </cell>
          <cell r="DW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U708">
            <v>0</v>
          </cell>
          <cell r="DV708">
            <v>0</v>
          </cell>
          <cell r="DW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U709">
            <v>0</v>
          </cell>
          <cell r="DV709">
            <v>0</v>
          </cell>
          <cell r="DW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U710">
            <v>0</v>
          </cell>
          <cell r="DV710">
            <v>0</v>
          </cell>
          <cell r="DW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U711">
            <v>0</v>
          </cell>
          <cell r="DV711">
            <v>0</v>
          </cell>
          <cell r="DW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U712">
            <v>0</v>
          </cell>
          <cell r="DV712">
            <v>0</v>
          </cell>
          <cell r="DW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U713">
            <v>0</v>
          </cell>
          <cell r="DV713">
            <v>0</v>
          </cell>
          <cell r="DW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U714">
            <v>0</v>
          </cell>
          <cell r="DV714">
            <v>0</v>
          </cell>
          <cell r="DW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U715">
            <v>0</v>
          </cell>
          <cell r="DV715">
            <v>0</v>
          </cell>
          <cell r="DW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U716">
            <v>0</v>
          </cell>
          <cell r="DV716">
            <v>0</v>
          </cell>
          <cell r="DW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U717">
            <v>0</v>
          </cell>
          <cell r="DV717">
            <v>0</v>
          </cell>
          <cell r="DW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U718">
            <v>0</v>
          </cell>
          <cell r="DV718">
            <v>0</v>
          </cell>
          <cell r="DW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U719">
            <v>0</v>
          </cell>
          <cell r="DV719">
            <v>0</v>
          </cell>
          <cell r="DW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U720">
            <v>0</v>
          </cell>
          <cell r="DV720">
            <v>0</v>
          </cell>
          <cell r="DW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U721">
            <v>0</v>
          </cell>
          <cell r="DV721">
            <v>0</v>
          </cell>
          <cell r="DW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U722">
            <v>0</v>
          </cell>
          <cell r="DV722">
            <v>0</v>
          </cell>
          <cell r="DW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U723">
            <v>0</v>
          </cell>
          <cell r="DV723">
            <v>0</v>
          </cell>
          <cell r="DW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U724">
            <v>0</v>
          </cell>
          <cell r="DV724">
            <v>0</v>
          </cell>
          <cell r="DW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U725">
            <v>0</v>
          </cell>
          <cell r="DV725">
            <v>0</v>
          </cell>
          <cell r="DW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U726">
            <v>0</v>
          </cell>
          <cell r="DV726">
            <v>0</v>
          </cell>
          <cell r="DW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U727">
            <v>0</v>
          </cell>
          <cell r="DV727">
            <v>0</v>
          </cell>
          <cell r="DW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U728">
            <v>0</v>
          </cell>
          <cell r="DV728">
            <v>0</v>
          </cell>
          <cell r="DW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U729">
            <v>0</v>
          </cell>
          <cell r="DV729">
            <v>0</v>
          </cell>
          <cell r="DW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U730">
            <v>0</v>
          </cell>
          <cell r="DV730">
            <v>0</v>
          </cell>
          <cell r="DW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U731">
            <v>0</v>
          </cell>
          <cell r="DV731">
            <v>0</v>
          </cell>
          <cell r="DW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U732">
            <v>0</v>
          </cell>
          <cell r="DV732">
            <v>0</v>
          </cell>
          <cell r="DW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U733">
            <v>0</v>
          </cell>
          <cell r="DV733">
            <v>0</v>
          </cell>
          <cell r="DW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U734">
            <v>0</v>
          </cell>
          <cell r="DV734">
            <v>0</v>
          </cell>
          <cell r="DW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U735">
            <v>0</v>
          </cell>
          <cell r="DV735">
            <v>0</v>
          </cell>
          <cell r="DW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U736">
            <v>0</v>
          </cell>
          <cell r="DV736">
            <v>0</v>
          </cell>
          <cell r="DW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U737">
            <v>0</v>
          </cell>
          <cell r="DV737">
            <v>0</v>
          </cell>
          <cell r="DW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U738">
            <v>0</v>
          </cell>
          <cell r="DV738">
            <v>0</v>
          </cell>
          <cell r="DW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U739">
            <v>0</v>
          </cell>
          <cell r="DV739">
            <v>0</v>
          </cell>
          <cell r="DW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U740">
            <v>0</v>
          </cell>
          <cell r="DV740">
            <v>0</v>
          </cell>
          <cell r="DW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U741">
            <v>0</v>
          </cell>
          <cell r="DV741">
            <v>0</v>
          </cell>
          <cell r="DW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U742">
            <v>0</v>
          </cell>
          <cell r="DV742">
            <v>0</v>
          </cell>
          <cell r="DW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U743">
            <v>0</v>
          </cell>
          <cell r="DV743">
            <v>0</v>
          </cell>
          <cell r="DW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U744">
            <v>0</v>
          </cell>
          <cell r="DV744">
            <v>0</v>
          </cell>
          <cell r="DW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U745">
            <v>0</v>
          </cell>
          <cell r="DV745">
            <v>0</v>
          </cell>
          <cell r="DW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U746">
            <v>0</v>
          </cell>
          <cell r="DV746">
            <v>0</v>
          </cell>
          <cell r="DW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U747">
            <v>0</v>
          </cell>
          <cell r="DV747">
            <v>0</v>
          </cell>
          <cell r="DW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U748">
            <v>0</v>
          </cell>
          <cell r="DV748">
            <v>0</v>
          </cell>
          <cell r="DW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U749">
            <v>0</v>
          </cell>
          <cell r="DV749">
            <v>0</v>
          </cell>
          <cell r="DW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U750">
            <v>0</v>
          </cell>
          <cell r="DV750">
            <v>0</v>
          </cell>
          <cell r="DW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U751">
            <v>0</v>
          </cell>
          <cell r="DV751">
            <v>0</v>
          </cell>
          <cell r="DW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U752">
            <v>0</v>
          </cell>
          <cell r="DV752">
            <v>0</v>
          </cell>
          <cell r="DW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U753">
            <v>0</v>
          </cell>
          <cell r="DV753">
            <v>0</v>
          </cell>
          <cell r="DW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U754">
            <v>0</v>
          </cell>
          <cell r="DV754">
            <v>0</v>
          </cell>
          <cell r="DW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U755">
            <v>0</v>
          </cell>
          <cell r="DV755">
            <v>0</v>
          </cell>
          <cell r="DW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U756">
            <v>0</v>
          </cell>
          <cell r="DV756">
            <v>0</v>
          </cell>
          <cell r="DW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U757">
            <v>0</v>
          </cell>
          <cell r="DV757">
            <v>0</v>
          </cell>
          <cell r="DW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U758">
            <v>0</v>
          </cell>
          <cell r="DV758">
            <v>0</v>
          </cell>
          <cell r="DW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U759">
            <v>0</v>
          </cell>
          <cell r="DV759">
            <v>0</v>
          </cell>
          <cell r="DW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U760">
            <v>0</v>
          </cell>
          <cell r="DV760">
            <v>0</v>
          </cell>
          <cell r="DW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U761">
            <v>0</v>
          </cell>
          <cell r="DV761">
            <v>0</v>
          </cell>
          <cell r="DW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U762">
            <v>0</v>
          </cell>
          <cell r="DV762">
            <v>0</v>
          </cell>
          <cell r="DW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U763">
            <v>0</v>
          </cell>
          <cell r="DV763">
            <v>0</v>
          </cell>
          <cell r="DW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U764">
            <v>0</v>
          </cell>
          <cell r="DV764">
            <v>0</v>
          </cell>
          <cell r="DW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U765">
            <v>0</v>
          </cell>
          <cell r="DV765">
            <v>0</v>
          </cell>
          <cell r="DW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U766">
            <v>0</v>
          </cell>
          <cell r="DV766">
            <v>0</v>
          </cell>
          <cell r="DW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U767">
            <v>0</v>
          </cell>
          <cell r="DV767">
            <v>0</v>
          </cell>
          <cell r="DW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U768">
            <v>0</v>
          </cell>
          <cell r="DV768">
            <v>0</v>
          </cell>
          <cell r="DW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U769">
            <v>0</v>
          </cell>
          <cell r="DV769">
            <v>0</v>
          </cell>
          <cell r="DW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U770">
            <v>0</v>
          </cell>
          <cell r="DV770">
            <v>0</v>
          </cell>
          <cell r="DW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U771">
            <v>0</v>
          </cell>
          <cell r="DV771">
            <v>0</v>
          </cell>
          <cell r="DW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U772">
            <v>0</v>
          </cell>
          <cell r="DV772">
            <v>0</v>
          </cell>
          <cell r="DW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U773">
            <v>0</v>
          </cell>
          <cell r="DV773">
            <v>0</v>
          </cell>
          <cell r="DW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U774">
            <v>0</v>
          </cell>
          <cell r="DV774">
            <v>0</v>
          </cell>
          <cell r="DW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U775">
            <v>0</v>
          </cell>
          <cell r="DV775">
            <v>0</v>
          </cell>
          <cell r="DW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U776">
            <v>0</v>
          </cell>
          <cell r="DV776">
            <v>0</v>
          </cell>
          <cell r="DW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U777">
            <v>0</v>
          </cell>
          <cell r="DV777">
            <v>0</v>
          </cell>
          <cell r="DW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U778">
            <v>0</v>
          </cell>
          <cell r="DV778">
            <v>0</v>
          </cell>
          <cell r="DW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U779">
            <v>0</v>
          </cell>
          <cell r="DV779">
            <v>0</v>
          </cell>
          <cell r="DW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U780">
            <v>0</v>
          </cell>
          <cell r="DV780">
            <v>0</v>
          </cell>
          <cell r="DW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U781">
            <v>0</v>
          </cell>
          <cell r="DV781">
            <v>0</v>
          </cell>
          <cell r="DW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U782">
            <v>0</v>
          </cell>
          <cell r="DV782">
            <v>0</v>
          </cell>
          <cell r="DW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U783">
            <v>0</v>
          </cell>
          <cell r="DV783">
            <v>0</v>
          </cell>
          <cell r="DW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U784">
            <v>0</v>
          </cell>
          <cell r="DV784">
            <v>0</v>
          </cell>
          <cell r="DW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U785">
            <v>0</v>
          </cell>
          <cell r="DV785">
            <v>0</v>
          </cell>
          <cell r="DW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U786">
            <v>0</v>
          </cell>
          <cell r="DV786">
            <v>0</v>
          </cell>
          <cell r="DW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U787">
            <v>0</v>
          </cell>
          <cell r="DV787">
            <v>0</v>
          </cell>
          <cell r="DW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U788">
            <v>0</v>
          </cell>
          <cell r="DV788">
            <v>0</v>
          </cell>
          <cell r="DW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U789">
            <v>0</v>
          </cell>
          <cell r="DV789">
            <v>0</v>
          </cell>
          <cell r="DW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U790">
            <v>0</v>
          </cell>
          <cell r="DV790">
            <v>0</v>
          </cell>
          <cell r="DW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U791">
            <v>0</v>
          </cell>
          <cell r="DV791">
            <v>0</v>
          </cell>
          <cell r="DW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U792">
            <v>0</v>
          </cell>
          <cell r="DV792">
            <v>0</v>
          </cell>
          <cell r="DW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U793">
            <v>0</v>
          </cell>
          <cell r="DV793">
            <v>0</v>
          </cell>
          <cell r="DW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U794">
            <v>0</v>
          </cell>
          <cell r="DV794">
            <v>0</v>
          </cell>
          <cell r="DW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U795">
            <v>0</v>
          </cell>
          <cell r="DV795">
            <v>0</v>
          </cell>
          <cell r="DW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U796">
            <v>0</v>
          </cell>
          <cell r="DV796">
            <v>0</v>
          </cell>
          <cell r="DW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U797">
            <v>0</v>
          </cell>
          <cell r="DV797">
            <v>0</v>
          </cell>
          <cell r="DW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U798">
            <v>0</v>
          </cell>
          <cell r="DV798">
            <v>0</v>
          </cell>
          <cell r="DW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U799">
            <v>0</v>
          </cell>
          <cell r="DV799">
            <v>0</v>
          </cell>
          <cell r="DW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U800">
            <v>0</v>
          </cell>
          <cell r="DV800">
            <v>0</v>
          </cell>
          <cell r="DW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U801">
            <v>0</v>
          </cell>
          <cell r="DV801">
            <v>0</v>
          </cell>
          <cell r="DW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U802">
            <v>0</v>
          </cell>
          <cell r="DV802">
            <v>0</v>
          </cell>
          <cell r="DW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U803">
            <v>0</v>
          </cell>
          <cell r="DV803">
            <v>0</v>
          </cell>
          <cell r="DW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U804">
            <v>0</v>
          </cell>
          <cell r="DV804">
            <v>0</v>
          </cell>
          <cell r="DW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U805">
            <v>0</v>
          </cell>
          <cell r="DV805">
            <v>0</v>
          </cell>
          <cell r="DW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U806">
            <v>0</v>
          </cell>
          <cell r="DV806">
            <v>0</v>
          </cell>
          <cell r="DW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U807">
            <v>0</v>
          </cell>
          <cell r="DV807">
            <v>0</v>
          </cell>
          <cell r="DW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U808">
            <v>0</v>
          </cell>
          <cell r="DV808">
            <v>0</v>
          </cell>
          <cell r="DW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U809">
            <v>0</v>
          </cell>
          <cell r="DV809">
            <v>0</v>
          </cell>
          <cell r="DW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U810">
            <v>0</v>
          </cell>
          <cell r="DV810">
            <v>0</v>
          </cell>
          <cell r="DW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U811">
            <v>0</v>
          </cell>
          <cell r="DV811">
            <v>0</v>
          </cell>
          <cell r="DW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U812">
            <v>0</v>
          </cell>
          <cell r="DV812">
            <v>0</v>
          </cell>
          <cell r="DW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U813">
            <v>0</v>
          </cell>
          <cell r="DV813">
            <v>0</v>
          </cell>
          <cell r="DW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U814">
            <v>0</v>
          </cell>
          <cell r="DV814">
            <v>0</v>
          </cell>
          <cell r="DW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U815">
            <v>0</v>
          </cell>
          <cell r="DV815">
            <v>0</v>
          </cell>
          <cell r="DW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U816">
            <v>0</v>
          </cell>
          <cell r="DV816">
            <v>0</v>
          </cell>
          <cell r="DW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U817">
            <v>0</v>
          </cell>
          <cell r="DV817">
            <v>0</v>
          </cell>
          <cell r="DW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U818">
            <v>0</v>
          </cell>
          <cell r="DV818">
            <v>0</v>
          </cell>
          <cell r="DW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U819">
            <v>0</v>
          </cell>
          <cell r="DV819">
            <v>0</v>
          </cell>
          <cell r="DW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U820">
            <v>0</v>
          </cell>
          <cell r="DV820">
            <v>0</v>
          </cell>
          <cell r="DW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U821">
            <v>0</v>
          </cell>
          <cell r="DV821">
            <v>0</v>
          </cell>
          <cell r="DW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U822">
            <v>0</v>
          </cell>
          <cell r="DV822">
            <v>0</v>
          </cell>
          <cell r="DW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U823">
            <v>0</v>
          </cell>
          <cell r="DV823">
            <v>0</v>
          </cell>
          <cell r="DW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U824">
            <v>0</v>
          </cell>
          <cell r="DV824">
            <v>0</v>
          </cell>
          <cell r="DW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U825">
            <v>0</v>
          </cell>
          <cell r="DV825">
            <v>0</v>
          </cell>
          <cell r="DW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U826">
            <v>0</v>
          </cell>
          <cell r="DV826">
            <v>0</v>
          </cell>
          <cell r="DW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U827">
            <v>0</v>
          </cell>
          <cell r="DV827">
            <v>0</v>
          </cell>
          <cell r="DW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U828">
            <v>0</v>
          </cell>
          <cell r="DV828">
            <v>0</v>
          </cell>
          <cell r="DW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U829">
            <v>0</v>
          </cell>
          <cell r="DV829">
            <v>0</v>
          </cell>
          <cell r="DW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U830">
            <v>0</v>
          </cell>
          <cell r="DV830">
            <v>0</v>
          </cell>
          <cell r="DW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U831">
            <v>0</v>
          </cell>
          <cell r="DV831">
            <v>0</v>
          </cell>
          <cell r="DW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U832">
            <v>0</v>
          </cell>
          <cell r="DV832">
            <v>0</v>
          </cell>
          <cell r="DW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U833">
            <v>0</v>
          </cell>
          <cell r="DV833">
            <v>0</v>
          </cell>
          <cell r="DW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U834">
            <v>0</v>
          </cell>
          <cell r="DV834">
            <v>0</v>
          </cell>
          <cell r="DW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U835">
            <v>0</v>
          </cell>
          <cell r="DV835">
            <v>0</v>
          </cell>
          <cell r="DW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U836">
            <v>0</v>
          </cell>
          <cell r="DV836">
            <v>0</v>
          </cell>
          <cell r="DW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U837">
            <v>0</v>
          </cell>
          <cell r="DV837">
            <v>0</v>
          </cell>
          <cell r="DW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U838">
            <v>0</v>
          </cell>
          <cell r="DV838">
            <v>0</v>
          </cell>
          <cell r="DW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U839">
            <v>0</v>
          </cell>
          <cell r="DV839">
            <v>0</v>
          </cell>
          <cell r="DW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U840">
            <v>0</v>
          </cell>
          <cell r="DV840">
            <v>0</v>
          </cell>
          <cell r="DW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U841">
            <v>0</v>
          </cell>
          <cell r="DV841">
            <v>0</v>
          </cell>
          <cell r="DW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U842">
            <v>0</v>
          </cell>
          <cell r="DV842">
            <v>0</v>
          </cell>
          <cell r="DW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U843">
            <v>0</v>
          </cell>
          <cell r="DV843">
            <v>0</v>
          </cell>
          <cell r="DW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U844">
            <v>0</v>
          </cell>
          <cell r="DV844">
            <v>0</v>
          </cell>
          <cell r="DW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U845">
            <v>0</v>
          </cell>
          <cell r="DV845">
            <v>0</v>
          </cell>
          <cell r="DW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U846">
            <v>0</v>
          </cell>
          <cell r="DV846">
            <v>0</v>
          </cell>
          <cell r="DW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U847">
            <v>0</v>
          </cell>
          <cell r="DV847">
            <v>0</v>
          </cell>
          <cell r="DW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U848">
            <v>0</v>
          </cell>
          <cell r="DV848">
            <v>0</v>
          </cell>
          <cell r="DW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U849">
            <v>0</v>
          </cell>
          <cell r="DV849">
            <v>0</v>
          </cell>
          <cell r="DW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U850">
            <v>0</v>
          </cell>
          <cell r="DV850">
            <v>0</v>
          </cell>
          <cell r="DW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U851">
            <v>0</v>
          </cell>
          <cell r="DV851">
            <v>0</v>
          </cell>
          <cell r="DW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U852">
            <v>0</v>
          </cell>
          <cell r="DV852">
            <v>0</v>
          </cell>
          <cell r="DW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U853">
            <v>0</v>
          </cell>
          <cell r="DV853">
            <v>0</v>
          </cell>
          <cell r="DW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U854">
            <v>0</v>
          </cell>
          <cell r="DV854">
            <v>0</v>
          </cell>
          <cell r="DW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U855">
            <v>0</v>
          </cell>
          <cell r="DV855">
            <v>0</v>
          </cell>
          <cell r="DW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U856">
            <v>0</v>
          </cell>
          <cell r="DV856">
            <v>0</v>
          </cell>
          <cell r="DW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U857">
            <v>0</v>
          </cell>
          <cell r="DV857">
            <v>0</v>
          </cell>
          <cell r="DW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U858">
            <v>0</v>
          </cell>
          <cell r="DV858">
            <v>0</v>
          </cell>
          <cell r="DW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U859">
            <v>0</v>
          </cell>
          <cell r="DV859">
            <v>0</v>
          </cell>
          <cell r="DW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U860">
            <v>0</v>
          </cell>
          <cell r="DV860">
            <v>0</v>
          </cell>
          <cell r="DW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U861">
            <v>0</v>
          </cell>
          <cell r="DV861">
            <v>0</v>
          </cell>
          <cell r="DW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U862">
            <v>0</v>
          </cell>
          <cell r="DV862">
            <v>0</v>
          </cell>
          <cell r="DW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U863">
            <v>0</v>
          </cell>
          <cell r="DV863">
            <v>0</v>
          </cell>
          <cell r="DW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U864">
            <v>0</v>
          </cell>
          <cell r="DV864">
            <v>0</v>
          </cell>
          <cell r="DW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U865">
            <v>0</v>
          </cell>
          <cell r="DV865">
            <v>0</v>
          </cell>
          <cell r="DW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U866">
            <v>0</v>
          </cell>
          <cell r="DV866">
            <v>0</v>
          </cell>
          <cell r="DW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U867">
            <v>0</v>
          </cell>
          <cell r="DV867">
            <v>0</v>
          </cell>
          <cell r="DW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U868">
            <v>0</v>
          </cell>
          <cell r="DV868">
            <v>0</v>
          </cell>
          <cell r="DW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U869">
            <v>0</v>
          </cell>
          <cell r="DV869">
            <v>0</v>
          </cell>
          <cell r="DW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U870">
            <v>0</v>
          </cell>
          <cell r="DV870">
            <v>0</v>
          </cell>
          <cell r="DW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U871">
            <v>0</v>
          </cell>
          <cell r="DV871">
            <v>0</v>
          </cell>
          <cell r="DW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U872">
            <v>0</v>
          </cell>
          <cell r="DV872">
            <v>0</v>
          </cell>
          <cell r="DW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U873">
            <v>0</v>
          </cell>
          <cell r="DV873">
            <v>0</v>
          </cell>
          <cell r="DW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U874">
            <v>0</v>
          </cell>
          <cell r="DV874">
            <v>0</v>
          </cell>
          <cell r="DW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U875">
            <v>0</v>
          </cell>
          <cell r="DV875">
            <v>0</v>
          </cell>
          <cell r="DW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U876">
            <v>0</v>
          </cell>
          <cell r="DV876">
            <v>0</v>
          </cell>
          <cell r="DW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U877">
            <v>0</v>
          </cell>
          <cell r="DV877">
            <v>0</v>
          </cell>
          <cell r="DW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U878">
            <v>0</v>
          </cell>
          <cell r="DV878">
            <v>0</v>
          </cell>
          <cell r="DW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U879">
            <v>0</v>
          </cell>
          <cell r="DV879">
            <v>0</v>
          </cell>
          <cell r="DW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U880">
            <v>0</v>
          </cell>
          <cell r="DV880">
            <v>0</v>
          </cell>
          <cell r="DW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U881">
            <v>0</v>
          </cell>
          <cell r="DV881">
            <v>0</v>
          </cell>
          <cell r="DW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U882">
            <v>0</v>
          </cell>
          <cell r="DV882">
            <v>0</v>
          </cell>
          <cell r="DW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U883">
            <v>0</v>
          </cell>
          <cell r="DV883">
            <v>0</v>
          </cell>
          <cell r="DW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U884">
            <v>0</v>
          </cell>
          <cell r="DV884">
            <v>0</v>
          </cell>
          <cell r="DW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U885">
            <v>0</v>
          </cell>
          <cell r="DV885">
            <v>0</v>
          </cell>
          <cell r="DW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U886">
            <v>0</v>
          </cell>
          <cell r="DV886">
            <v>0</v>
          </cell>
          <cell r="DW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U887">
            <v>0</v>
          </cell>
          <cell r="DV887">
            <v>0</v>
          </cell>
          <cell r="DW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U888">
            <v>0</v>
          </cell>
          <cell r="DV888">
            <v>0</v>
          </cell>
          <cell r="DW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U889">
            <v>0</v>
          </cell>
          <cell r="DV889">
            <v>0</v>
          </cell>
          <cell r="DW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U890">
            <v>0</v>
          </cell>
          <cell r="DV890">
            <v>0</v>
          </cell>
          <cell r="DW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U891">
            <v>0</v>
          </cell>
          <cell r="DV891">
            <v>0</v>
          </cell>
          <cell r="DW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U892">
            <v>0</v>
          </cell>
          <cell r="DV892">
            <v>0</v>
          </cell>
          <cell r="DW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U893">
            <v>0</v>
          </cell>
          <cell r="DV893">
            <v>0</v>
          </cell>
          <cell r="DW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U894">
            <v>0</v>
          </cell>
          <cell r="DV894">
            <v>0</v>
          </cell>
          <cell r="DW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U895">
            <v>0</v>
          </cell>
          <cell r="DV895">
            <v>0</v>
          </cell>
          <cell r="DW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U896">
            <v>0</v>
          </cell>
          <cell r="DV896">
            <v>0</v>
          </cell>
          <cell r="DW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U897">
            <v>0</v>
          </cell>
          <cell r="DV897">
            <v>0</v>
          </cell>
          <cell r="DW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U898">
            <v>0</v>
          </cell>
          <cell r="DV898">
            <v>0</v>
          </cell>
          <cell r="DW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U899">
            <v>0</v>
          </cell>
          <cell r="DV899">
            <v>0</v>
          </cell>
          <cell r="DW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U900">
            <v>0</v>
          </cell>
          <cell r="DV900">
            <v>0</v>
          </cell>
          <cell r="DW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U901">
            <v>0</v>
          </cell>
          <cell r="DV901">
            <v>0</v>
          </cell>
          <cell r="DW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U902">
            <v>0</v>
          </cell>
          <cell r="DV902">
            <v>0</v>
          </cell>
          <cell r="DW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U903">
            <v>0</v>
          </cell>
          <cell r="DV903">
            <v>0</v>
          </cell>
          <cell r="DW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U904">
            <v>0</v>
          </cell>
          <cell r="DV904">
            <v>0</v>
          </cell>
          <cell r="DW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U905">
            <v>0</v>
          </cell>
          <cell r="DV905">
            <v>0</v>
          </cell>
          <cell r="DW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U906">
            <v>0</v>
          </cell>
          <cell r="DV906">
            <v>0</v>
          </cell>
          <cell r="DW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U907">
            <v>0</v>
          </cell>
          <cell r="DV907">
            <v>0</v>
          </cell>
          <cell r="DW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U908">
            <v>0</v>
          </cell>
          <cell r="DV908">
            <v>0</v>
          </cell>
          <cell r="DW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U909">
            <v>0</v>
          </cell>
          <cell r="DV909">
            <v>0</v>
          </cell>
          <cell r="DW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U910">
            <v>0</v>
          </cell>
          <cell r="DV910">
            <v>0</v>
          </cell>
          <cell r="DW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U911">
            <v>0</v>
          </cell>
          <cell r="DV911">
            <v>0</v>
          </cell>
          <cell r="DW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U912">
            <v>0</v>
          </cell>
          <cell r="DV912">
            <v>0</v>
          </cell>
          <cell r="DW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U913">
            <v>0</v>
          </cell>
          <cell r="DV913">
            <v>0</v>
          </cell>
          <cell r="DW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U914">
            <v>0</v>
          </cell>
          <cell r="DV914">
            <v>0</v>
          </cell>
          <cell r="DW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U915">
            <v>0</v>
          </cell>
          <cell r="DV915">
            <v>0</v>
          </cell>
          <cell r="DW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U916">
            <v>0</v>
          </cell>
          <cell r="DV916">
            <v>0</v>
          </cell>
          <cell r="DW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U917">
            <v>0</v>
          </cell>
          <cell r="DV917">
            <v>0</v>
          </cell>
          <cell r="DW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U918">
            <v>0</v>
          </cell>
          <cell r="DV918">
            <v>0</v>
          </cell>
          <cell r="DW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U919">
            <v>0</v>
          </cell>
          <cell r="DV919">
            <v>0</v>
          </cell>
          <cell r="DW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U920">
            <v>0</v>
          </cell>
          <cell r="DV920">
            <v>0</v>
          </cell>
          <cell r="DW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U921">
            <v>0</v>
          </cell>
          <cell r="DV921">
            <v>0</v>
          </cell>
          <cell r="DW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U922">
            <v>0</v>
          </cell>
          <cell r="DV922">
            <v>0</v>
          </cell>
          <cell r="DW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U923">
            <v>0</v>
          </cell>
          <cell r="DV923">
            <v>0</v>
          </cell>
          <cell r="DW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U924">
            <v>0</v>
          </cell>
          <cell r="DV924">
            <v>0</v>
          </cell>
          <cell r="DW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U925">
            <v>0</v>
          </cell>
          <cell r="DV925">
            <v>0</v>
          </cell>
          <cell r="DW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U926">
            <v>0</v>
          </cell>
          <cell r="DV926">
            <v>0</v>
          </cell>
          <cell r="DW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U927">
            <v>0</v>
          </cell>
          <cell r="DV927">
            <v>0</v>
          </cell>
          <cell r="DW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U928">
            <v>0</v>
          </cell>
          <cell r="DV928">
            <v>0</v>
          </cell>
          <cell r="DW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U929">
            <v>0</v>
          </cell>
          <cell r="DV929">
            <v>0</v>
          </cell>
          <cell r="DW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U930">
            <v>0</v>
          </cell>
          <cell r="DV930">
            <v>0</v>
          </cell>
          <cell r="DW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U931">
            <v>0</v>
          </cell>
          <cell r="DV931">
            <v>0</v>
          </cell>
          <cell r="DW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U932">
            <v>0</v>
          </cell>
          <cell r="DV932">
            <v>0</v>
          </cell>
          <cell r="DW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U933">
            <v>0</v>
          </cell>
          <cell r="DV933">
            <v>0</v>
          </cell>
          <cell r="DW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U934">
            <v>0</v>
          </cell>
          <cell r="DV934">
            <v>0</v>
          </cell>
          <cell r="DW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U935">
            <v>0</v>
          </cell>
          <cell r="DV935">
            <v>0</v>
          </cell>
          <cell r="DW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U936">
            <v>0</v>
          </cell>
          <cell r="DV936">
            <v>0</v>
          </cell>
          <cell r="DW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U937">
            <v>0</v>
          </cell>
          <cell r="DV937">
            <v>0</v>
          </cell>
          <cell r="DW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U938">
            <v>0</v>
          </cell>
          <cell r="DV938">
            <v>0</v>
          </cell>
          <cell r="DW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U939">
            <v>0</v>
          </cell>
          <cell r="DV939">
            <v>0</v>
          </cell>
          <cell r="DW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U940">
            <v>0</v>
          </cell>
          <cell r="DV940">
            <v>0</v>
          </cell>
          <cell r="DW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U941">
            <v>0</v>
          </cell>
          <cell r="DV941">
            <v>0</v>
          </cell>
          <cell r="DW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U942">
            <v>0</v>
          </cell>
          <cell r="DV942">
            <v>0</v>
          </cell>
          <cell r="DW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U943">
            <v>0</v>
          </cell>
          <cell r="DV943">
            <v>0</v>
          </cell>
          <cell r="DW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U944">
            <v>0</v>
          </cell>
          <cell r="DV944">
            <v>0</v>
          </cell>
          <cell r="DW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U945">
            <v>0</v>
          </cell>
          <cell r="DV945">
            <v>0</v>
          </cell>
          <cell r="DW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U946">
            <v>0</v>
          </cell>
          <cell r="DV946">
            <v>0</v>
          </cell>
          <cell r="DW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U947">
            <v>0</v>
          </cell>
          <cell r="DV947">
            <v>0</v>
          </cell>
          <cell r="DW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U948">
            <v>0</v>
          </cell>
          <cell r="DV948">
            <v>0</v>
          </cell>
          <cell r="DW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U949">
            <v>0</v>
          </cell>
          <cell r="DV949">
            <v>0</v>
          </cell>
          <cell r="DW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U950">
            <v>0</v>
          </cell>
          <cell r="DV950">
            <v>0</v>
          </cell>
          <cell r="DW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U951">
            <v>0</v>
          </cell>
          <cell r="DV951">
            <v>0</v>
          </cell>
          <cell r="DW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U952">
            <v>0</v>
          </cell>
          <cell r="DV952">
            <v>0</v>
          </cell>
          <cell r="DW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U953">
            <v>0</v>
          </cell>
          <cell r="DV953">
            <v>0</v>
          </cell>
          <cell r="DW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U954">
            <v>0</v>
          </cell>
          <cell r="DV954">
            <v>0</v>
          </cell>
          <cell r="DW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U955">
            <v>0</v>
          </cell>
          <cell r="DV955">
            <v>0</v>
          </cell>
          <cell r="DW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U956">
            <v>0</v>
          </cell>
          <cell r="DV956">
            <v>0</v>
          </cell>
          <cell r="DW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U957">
            <v>0</v>
          </cell>
          <cell r="DV957">
            <v>0</v>
          </cell>
          <cell r="DW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U958">
            <v>0</v>
          </cell>
          <cell r="DV958">
            <v>0</v>
          </cell>
          <cell r="DW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U959">
            <v>0</v>
          </cell>
          <cell r="DV959">
            <v>0</v>
          </cell>
          <cell r="DW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U960">
            <v>0</v>
          </cell>
          <cell r="DV960">
            <v>0</v>
          </cell>
          <cell r="DW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U961">
            <v>0</v>
          </cell>
          <cell r="DV961">
            <v>0</v>
          </cell>
          <cell r="DW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U962">
            <v>0</v>
          </cell>
          <cell r="DV962">
            <v>0</v>
          </cell>
          <cell r="DW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U963">
            <v>0</v>
          </cell>
          <cell r="DV963">
            <v>0</v>
          </cell>
          <cell r="DW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U964">
            <v>0</v>
          </cell>
          <cell r="DV964">
            <v>0</v>
          </cell>
          <cell r="DW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U965">
            <v>0</v>
          </cell>
          <cell r="DV965">
            <v>0</v>
          </cell>
          <cell r="DW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U966">
            <v>0</v>
          </cell>
          <cell r="DV966">
            <v>0</v>
          </cell>
          <cell r="DW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U967">
            <v>0</v>
          </cell>
          <cell r="DV967">
            <v>0</v>
          </cell>
          <cell r="DW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U968">
            <v>0</v>
          </cell>
          <cell r="DV968">
            <v>0</v>
          </cell>
          <cell r="DW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U969">
            <v>0</v>
          </cell>
          <cell r="DV969">
            <v>0</v>
          </cell>
          <cell r="DW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U970">
            <v>0</v>
          </cell>
          <cell r="DV970">
            <v>0</v>
          </cell>
          <cell r="DW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U971">
            <v>0</v>
          </cell>
          <cell r="DV971">
            <v>0</v>
          </cell>
          <cell r="DW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U972">
            <v>0</v>
          </cell>
          <cell r="DV972">
            <v>0</v>
          </cell>
          <cell r="DW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U973">
            <v>0</v>
          </cell>
          <cell r="DV973">
            <v>0</v>
          </cell>
          <cell r="DW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U974">
            <v>0</v>
          </cell>
          <cell r="DV974">
            <v>0</v>
          </cell>
          <cell r="DW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U975">
            <v>0</v>
          </cell>
          <cell r="DV975">
            <v>0</v>
          </cell>
          <cell r="DW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U976">
            <v>0</v>
          </cell>
          <cell r="DV976">
            <v>0</v>
          </cell>
          <cell r="DW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U977">
            <v>0</v>
          </cell>
          <cell r="DV977">
            <v>0</v>
          </cell>
          <cell r="DW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U978">
            <v>0</v>
          </cell>
          <cell r="DV978">
            <v>0</v>
          </cell>
          <cell r="DW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U979">
            <v>0</v>
          </cell>
          <cell r="DV979">
            <v>0</v>
          </cell>
          <cell r="DW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U980">
            <v>0</v>
          </cell>
          <cell r="DV980">
            <v>0</v>
          </cell>
          <cell r="DW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U981">
            <v>0</v>
          </cell>
          <cell r="DV981">
            <v>0</v>
          </cell>
          <cell r="DW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U982">
            <v>0</v>
          </cell>
          <cell r="DV982">
            <v>0</v>
          </cell>
          <cell r="DW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U983">
            <v>0</v>
          </cell>
          <cell r="DV983">
            <v>0</v>
          </cell>
          <cell r="DW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U984">
            <v>0</v>
          </cell>
          <cell r="DV984">
            <v>0</v>
          </cell>
          <cell r="DW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U985">
            <v>0</v>
          </cell>
          <cell r="DV985">
            <v>0</v>
          </cell>
          <cell r="DW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U986">
            <v>0</v>
          </cell>
          <cell r="DV986">
            <v>0</v>
          </cell>
          <cell r="DW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U987">
            <v>0</v>
          </cell>
          <cell r="DV987">
            <v>0</v>
          </cell>
          <cell r="DW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U988">
            <v>0</v>
          </cell>
          <cell r="DV988">
            <v>0</v>
          </cell>
          <cell r="DW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U989">
            <v>0</v>
          </cell>
          <cell r="DV989">
            <v>0</v>
          </cell>
          <cell r="DW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U990">
            <v>0</v>
          </cell>
          <cell r="DV990">
            <v>0</v>
          </cell>
          <cell r="DW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U991">
            <v>0</v>
          </cell>
          <cell r="DV991">
            <v>0</v>
          </cell>
          <cell r="DW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U992">
            <v>0</v>
          </cell>
          <cell r="DV992">
            <v>0</v>
          </cell>
          <cell r="DW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U993">
            <v>0</v>
          </cell>
          <cell r="DV993">
            <v>0</v>
          </cell>
          <cell r="DW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U994">
            <v>0</v>
          </cell>
          <cell r="DV994">
            <v>0</v>
          </cell>
          <cell r="DW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U995">
            <v>0</v>
          </cell>
          <cell r="DV995">
            <v>0</v>
          </cell>
          <cell r="DW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U996">
            <v>0</v>
          </cell>
          <cell r="DV996">
            <v>0</v>
          </cell>
          <cell r="DW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U997">
            <v>0</v>
          </cell>
          <cell r="DV997">
            <v>0</v>
          </cell>
          <cell r="DW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U998">
            <v>0</v>
          </cell>
          <cell r="DV998">
            <v>0</v>
          </cell>
          <cell r="DW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U999">
            <v>0</v>
          </cell>
          <cell r="DV999">
            <v>0</v>
          </cell>
          <cell r="DW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U1000">
            <v>0</v>
          </cell>
          <cell r="DV1000">
            <v>0</v>
          </cell>
          <cell r="DW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U1001">
            <v>0</v>
          </cell>
          <cell r="DV1001">
            <v>0</v>
          </cell>
          <cell r="DW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U1002">
            <v>0</v>
          </cell>
          <cell r="DV1002">
            <v>0</v>
          </cell>
          <cell r="DW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U1003">
            <v>0</v>
          </cell>
          <cell r="DV1003">
            <v>0</v>
          </cell>
          <cell r="DW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U1004">
            <v>0</v>
          </cell>
          <cell r="DV1004">
            <v>0</v>
          </cell>
          <cell r="DW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U1005">
            <v>0</v>
          </cell>
          <cell r="DV1005">
            <v>0</v>
          </cell>
          <cell r="DW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U1006">
            <v>0</v>
          </cell>
          <cell r="DV1006">
            <v>0</v>
          </cell>
          <cell r="DW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U1007">
            <v>0</v>
          </cell>
          <cell r="DV1007">
            <v>0</v>
          </cell>
          <cell r="DW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U1008">
            <v>0</v>
          </cell>
          <cell r="DV1008">
            <v>0</v>
          </cell>
          <cell r="DW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U1009">
            <v>0</v>
          </cell>
          <cell r="DV1009">
            <v>0</v>
          </cell>
          <cell r="DW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U1010">
            <v>0</v>
          </cell>
          <cell r="DV1010">
            <v>0</v>
          </cell>
          <cell r="DW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U1011">
            <v>0</v>
          </cell>
          <cell r="DV1011">
            <v>0</v>
          </cell>
          <cell r="DW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U1012">
            <v>0</v>
          </cell>
          <cell r="DV1012">
            <v>0</v>
          </cell>
          <cell r="DW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U1013">
            <v>0</v>
          </cell>
          <cell r="DV1013">
            <v>0</v>
          </cell>
          <cell r="DW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U1014">
            <v>0</v>
          </cell>
          <cell r="DV1014">
            <v>0</v>
          </cell>
          <cell r="DW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U1015">
            <v>0</v>
          </cell>
          <cell r="DV1015">
            <v>0</v>
          </cell>
          <cell r="DW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U1016">
            <v>0</v>
          </cell>
          <cell r="DV1016">
            <v>0</v>
          </cell>
          <cell r="DW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U1017">
            <v>0</v>
          </cell>
          <cell r="DV1017">
            <v>0</v>
          </cell>
          <cell r="DW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U1018">
            <v>0</v>
          </cell>
          <cell r="DV1018">
            <v>0</v>
          </cell>
          <cell r="DW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U1019">
            <v>0</v>
          </cell>
          <cell r="DV1019">
            <v>0</v>
          </cell>
          <cell r="DW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U1020">
            <v>0</v>
          </cell>
          <cell r="DV1020">
            <v>0</v>
          </cell>
          <cell r="DW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U1021">
            <v>0</v>
          </cell>
          <cell r="DV1021">
            <v>0</v>
          </cell>
          <cell r="DW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U1022">
            <v>0</v>
          </cell>
          <cell r="DV1022">
            <v>0</v>
          </cell>
          <cell r="DW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U1023">
            <v>0</v>
          </cell>
          <cell r="DV1023">
            <v>0</v>
          </cell>
          <cell r="DW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U1024">
            <v>0</v>
          </cell>
          <cell r="DV1024">
            <v>0</v>
          </cell>
          <cell r="DW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U1025">
            <v>0</v>
          </cell>
          <cell r="DV1025">
            <v>0</v>
          </cell>
          <cell r="DW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U1026">
            <v>0</v>
          </cell>
          <cell r="DV1026">
            <v>0</v>
          </cell>
          <cell r="DW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U1027">
            <v>0</v>
          </cell>
          <cell r="DV1027">
            <v>0</v>
          </cell>
          <cell r="DW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U1028">
            <v>0</v>
          </cell>
          <cell r="DV1028">
            <v>0</v>
          </cell>
          <cell r="DW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U1029">
            <v>0</v>
          </cell>
          <cell r="DV1029">
            <v>0</v>
          </cell>
          <cell r="DW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U1030">
            <v>0</v>
          </cell>
          <cell r="DV1030">
            <v>0</v>
          </cell>
          <cell r="DW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U1031">
            <v>0</v>
          </cell>
          <cell r="DV1031">
            <v>0</v>
          </cell>
          <cell r="DW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U1032">
            <v>0</v>
          </cell>
          <cell r="DV1032">
            <v>0</v>
          </cell>
          <cell r="DW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U1033">
            <v>0</v>
          </cell>
          <cell r="DV1033">
            <v>0</v>
          </cell>
          <cell r="DW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U1034">
            <v>0</v>
          </cell>
          <cell r="DV1034">
            <v>0</v>
          </cell>
          <cell r="DW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U1035">
            <v>0</v>
          </cell>
          <cell r="DV1035">
            <v>0</v>
          </cell>
          <cell r="DW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U1036">
            <v>0</v>
          </cell>
          <cell r="DV1036">
            <v>0</v>
          </cell>
          <cell r="DW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U1037">
            <v>0</v>
          </cell>
          <cell r="DV1037">
            <v>0</v>
          </cell>
          <cell r="DW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U1038">
            <v>0</v>
          </cell>
          <cell r="DV1038">
            <v>0</v>
          </cell>
          <cell r="DW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U1039">
            <v>0</v>
          </cell>
          <cell r="DV1039">
            <v>0</v>
          </cell>
          <cell r="DW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U1040">
            <v>0</v>
          </cell>
          <cell r="DV1040">
            <v>0</v>
          </cell>
          <cell r="DW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U1041">
            <v>0</v>
          </cell>
          <cell r="DV1041">
            <v>0</v>
          </cell>
          <cell r="DW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U1042">
            <v>0</v>
          </cell>
          <cell r="DV1042">
            <v>0</v>
          </cell>
          <cell r="DW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U1043">
            <v>0</v>
          </cell>
          <cell r="DV1043">
            <v>0</v>
          </cell>
          <cell r="DW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U1044">
            <v>0</v>
          </cell>
          <cell r="DV1044">
            <v>0</v>
          </cell>
          <cell r="DW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U1045">
            <v>0</v>
          </cell>
          <cell r="DV1045">
            <v>0</v>
          </cell>
          <cell r="DW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U1046">
            <v>0</v>
          </cell>
          <cell r="DV1046">
            <v>0</v>
          </cell>
          <cell r="DW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U1047">
            <v>0</v>
          </cell>
          <cell r="DV1047">
            <v>0</v>
          </cell>
          <cell r="DW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U1048">
            <v>0</v>
          </cell>
          <cell r="DV1048">
            <v>0</v>
          </cell>
          <cell r="DW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U1049">
            <v>0</v>
          </cell>
          <cell r="DV1049">
            <v>0</v>
          </cell>
          <cell r="DW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U1050">
            <v>0</v>
          </cell>
          <cell r="DV1050">
            <v>0</v>
          </cell>
          <cell r="DW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U1051">
            <v>0</v>
          </cell>
          <cell r="DV1051">
            <v>0</v>
          </cell>
          <cell r="DW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U1052">
            <v>0</v>
          </cell>
          <cell r="DV1052">
            <v>0</v>
          </cell>
          <cell r="DW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U1053">
            <v>0</v>
          </cell>
          <cell r="DV1053">
            <v>0</v>
          </cell>
          <cell r="DW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U1054">
            <v>0</v>
          </cell>
          <cell r="DV1054">
            <v>0</v>
          </cell>
          <cell r="DW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U1055">
            <v>0</v>
          </cell>
          <cell r="DV1055">
            <v>0</v>
          </cell>
          <cell r="DW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U1056">
            <v>0</v>
          </cell>
          <cell r="DV1056">
            <v>0</v>
          </cell>
          <cell r="DW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U1057">
            <v>0</v>
          </cell>
          <cell r="DV1057">
            <v>0</v>
          </cell>
          <cell r="DW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U1058">
            <v>0</v>
          </cell>
          <cell r="DV1058">
            <v>0</v>
          </cell>
          <cell r="DW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U1059">
            <v>0</v>
          </cell>
          <cell r="DV1059">
            <v>0</v>
          </cell>
          <cell r="DW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U1060">
            <v>0</v>
          </cell>
          <cell r="DV1060">
            <v>0</v>
          </cell>
          <cell r="DW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U1061">
            <v>0</v>
          </cell>
          <cell r="DV1061">
            <v>0</v>
          </cell>
          <cell r="DW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U1062">
            <v>0</v>
          </cell>
          <cell r="DV1062">
            <v>0</v>
          </cell>
          <cell r="DW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U1063">
            <v>0</v>
          </cell>
          <cell r="DV1063">
            <v>0</v>
          </cell>
          <cell r="DW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U1064">
            <v>0</v>
          </cell>
          <cell r="DV1064">
            <v>0</v>
          </cell>
          <cell r="DW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U1065">
            <v>0</v>
          </cell>
          <cell r="DV1065">
            <v>0</v>
          </cell>
          <cell r="DW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U1066">
            <v>0</v>
          </cell>
          <cell r="DV1066">
            <v>0</v>
          </cell>
          <cell r="DW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U1067">
            <v>0</v>
          </cell>
          <cell r="DV1067">
            <v>0</v>
          </cell>
          <cell r="DW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U1068">
            <v>0</v>
          </cell>
          <cell r="DV1068">
            <v>0</v>
          </cell>
          <cell r="DW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U1069">
            <v>0</v>
          </cell>
          <cell r="DV1069">
            <v>0</v>
          </cell>
          <cell r="DW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U1070">
            <v>0</v>
          </cell>
          <cell r="DV1070">
            <v>0</v>
          </cell>
          <cell r="DW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U1071">
            <v>0</v>
          </cell>
          <cell r="DV1071">
            <v>0</v>
          </cell>
          <cell r="DW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zoomScaleNormal="100" workbookViewId="0">
      <selection activeCell="I51" sqref="I51"/>
    </sheetView>
  </sheetViews>
  <sheetFormatPr defaultRowHeight="15"/>
  <cols>
    <col min="1" max="1" width="35.42578125" customWidth="1"/>
    <col min="2" max="2" width="7.5703125" customWidth="1"/>
    <col min="3" max="4" width="14.5703125" customWidth="1"/>
    <col min="5" max="5" width="15" customWidth="1"/>
    <col min="6" max="6" width="12.7109375" style="2" customWidth="1"/>
  </cols>
  <sheetData>
    <row r="1" spans="1:6">
      <c r="A1" s="90"/>
      <c r="B1" s="90"/>
      <c r="C1" s="90"/>
      <c r="D1" s="195"/>
      <c r="E1" s="196" t="s">
        <v>0</v>
      </c>
      <c r="F1" s="197"/>
    </row>
    <row r="2" spans="1:6">
      <c r="A2" s="90"/>
      <c r="B2" s="90"/>
      <c r="C2" s="90"/>
      <c r="D2" s="195"/>
      <c r="E2" s="196" t="s">
        <v>1</v>
      </c>
      <c r="F2" s="197"/>
    </row>
    <row r="3" spans="1:6">
      <c r="A3" s="90"/>
      <c r="B3" s="90"/>
      <c r="C3" s="90"/>
      <c r="D3" s="195"/>
      <c r="E3" s="196" t="s">
        <v>2</v>
      </c>
      <c r="F3" s="197"/>
    </row>
    <row r="4" spans="1:6">
      <c r="A4" s="90"/>
      <c r="B4" s="90"/>
      <c r="C4" s="90"/>
      <c r="D4" s="195"/>
      <c r="E4" s="196" t="s">
        <v>227</v>
      </c>
      <c r="F4" s="197"/>
    </row>
    <row r="5" spans="1:6">
      <c r="A5" s="90"/>
      <c r="B5" s="90"/>
      <c r="C5" s="90"/>
      <c r="D5" s="90"/>
      <c r="E5" s="90"/>
      <c r="F5" s="198"/>
    </row>
    <row r="6" spans="1:6">
      <c r="A6" s="231" t="s">
        <v>248</v>
      </c>
      <c r="B6" s="231"/>
      <c r="C6" s="231"/>
      <c r="D6" s="231"/>
      <c r="E6" s="231"/>
      <c r="F6" s="231"/>
    </row>
    <row r="7" spans="1:6">
      <c r="A7" s="231" t="s">
        <v>3</v>
      </c>
      <c r="B7" s="231"/>
      <c r="C7" s="231"/>
      <c r="D7" s="231"/>
      <c r="E7" s="231"/>
      <c r="F7" s="231"/>
    </row>
    <row r="8" spans="1:6">
      <c r="A8" s="90"/>
      <c r="B8" s="90"/>
      <c r="C8" s="90"/>
      <c r="D8" s="90"/>
      <c r="E8" s="90"/>
      <c r="F8" s="198"/>
    </row>
    <row r="9" spans="1:6">
      <c r="A9" s="90"/>
      <c r="B9" s="90"/>
      <c r="C9" s="90"/>
      <c r="D9" s="90"/>
      <c r="E9" s="90"/>
      <c r="F9" s="198"/>
    </row>
    <row r="10" spans="1:6">
      <c r="A10" s="199"/>
      <c r="B10" s="200" t="s">
        <v>4</v>
      </c>
      <c r="C10" s="199"/>
      <c r="D10" s="199"/>
      <c r="E10" s="199"/>
      <c r="F10" s="201"/>
    </row>
    <row r="11" spans="1:6">
      <c r="A11" s="199"/>
      <c r="B11" s="200" t="s">
        <v>5</v>
      </c>
      <c r="C11" s="199"/>
      <c r="D11" s="199"/>
      <c r="E11" s="199"/>
      <c r="F11" s="201"/>
    </row>
    <row r="12" spans="1:6" ht="60" customHeight="1">
      <c r="A12" s="232"/>
      <c r="B12" s="234" t="s">
        <v>6</v>
      </c>
      <c r="C12" s="234" t="s">
        <v>249</v>
      </c>
      <c r="D12" s="234" t="s">
        <v>250</v>
      </c>
      <c r="E12" s="237" t="s">
        <v>7</v>
      </c>
      <c r="F12" s="238" t="s">
        <v>8</v>
      </c>
    </row>
    <row r="13" spans="1:6">
      <c r="A13" s="233"/>
      <c r="B13" s="235"/>
      <c r="C13" s="236"/>
      <c r="D13" s="236"/>
      <c r="E13" s="235"/>
      <c r="F13" s="239"/>
    </row>
    <row r="14" spans="1:6">
      <c r="A14" s="202" t="s">
        <v>9</v>
      </c>
      <c r="B14" s="203"/>
      <c r="C14" s="203"/>
      <c r="D14" s="203"/>
      <c r="E14" s="203"/>
      <c r="F14" s="204"/>
    </row>
    <row r="15" spans="1:6" ht="30">
      <c r="A15" s="205" t="s">
        <v>10</v>
      </c>
      <c r="B15" s="206" t="s">
        <v>11</v>
      </c>
      <c r="C15" s="207">
        <v>89958.5</v>
      </c>
      <c r="D15" s="208">
        <v>96504.1</v>
      </c>
      <c r="E15" s="207">
        <f>D15-C15</f>
        <v>6545.6000000000058</v>
      </c>
      <c r="F15" s="209">
        <f>D15/C15*100</f>
        <v>107.2762440458656</v>
      </c>
    </row>
    <row r="16" spans="1:6">
      <c r="A16" s="205" t="s">
        <v>12</v>
      </c>
      <c r="B16" s="206" t="s">
        <v>13</v>
      </c>
      <c r="C16" s="207">
        <v>14978.2</v>
      </c>
      <c r="D16" s="208">
        <v>16074.6</v>
      </c>
      <c r="E16" s="207">
        <f>D16-C16</f>
        <v>1096.3999999999996</v>
      </c>
      <c r="F16" s="209">
        <f t="shared" ref="F16:F19" si="0">D16/C16*100</f>
        <v>107.31997169219265</v>
      </c>
    </row>
    <row r="17" spans="1:6" ht="30">
      <c r="A17" s="205" t="s">
        <v>14</v>
      </c>
      <c r="B17" s="206" t="s">
        <v>15</v>
      </c>
      <c r="C17" s="207">
        <f>C15-C16</f>
        <v>74980.3</v>
      </c>
      <c r="D17" s="207">
        <f>D15-D16</f>
        <v>80429.5</v>
      </c>
      <c r="E17" s="207">
        <f>D17-C17</f>
        <v>5449.1999999999971</v>
      </c>
      <c r="F17" s="209">
        <f>D17/C17*100</f>
        <v>107.26750893234622</v>
      </c>
    </row>
    <row r="18" spans="1:6">
      <c r="A18" s="205" t="s">
        <v>16</v>
      </c>
      <c r="B18" s="206" t="s">
        <v>17</v>
      </c>
      <c r="C18" s="207">
        <v>7230</v>
      </c>
      <c r="D18" s="208">
        <v>8386.5</v>
      </c>
      <c r="E18" s="207">
        <f>D18-C18</f>
        <v>1156.5</v>
      </c>
      <c r="F18" s="209">
        <f>D18/C18*100</f>
        <v>115.99585062240665</v>
      </c>
    </row>
    <row r="19" spans="1:6">
      <c r="A19" s="205" t="s">
        <v>246</v>
      </c>
      <c r="B19" s="206" t="s">
        <v>18</v>
      </c>
      <c r="C19" s="207">
        <f>C18</f>
        <v>7230</v>
      </c>
      <c r="D19" s="207">
        <f>D18</f>
        <v>8386.5</v>
      </c>
      <c r="E19" s="207">
        <f t="shared" ref="E19" si="1">D19-C19</f>
        <v>1156.5</v>
      </c>
      <c r="F19" s="209">
        <f t="shared" si="0"/>
        <v>115.99585062240665</v>
      </c>
    </row>
    <row r="20" spans="1:6">
      <c r="A20" s="210" t="s">
        <v>19</v>
      </c>
      <c r="B20" s="211" t="s">
        <v>20</v>
      </c>
      <c r="C20" s="212">
        <f>C17+C18</f>
        <v>82210.3</v>
      </c>
      <c r="D20" s="213">
        <f>D17+D18</f>
        <v>88816</v>
      </c>
      <c r="E20" s="213">
        <f>D20-C20</f>
        <v>6605.6999999999971</v>
      </c>
      <c r="F20" s="213">
        <f>D20/C20*100</f>
        <v>108.03512455251958</v>
      </c>
    </row>
    <row r="21" spans="1:6">
      <c r="A21" s="202" t="s">
        <v>21</v>
      </c>
      <c r="B21" s="203"/>
      <c r="C21" s="203"/>
      <c r="D21" s="203"/>
      <c r="E21" s="203"/>
      <c r="F21" s="204"/>
    </row>
    <row r="22" spans="1:6" ht="30">
      <c r="A22" s="205" t="s">
        <v>22</v>
      </c>
      <c r="B22" s="206" t="s">
        <v>23</v>
      </c>
      <c r="C22" s="207">
        <v>60644</v>
      </c>
      <c r="D22" s="208">
        <v>59414.1</v>
      </c>
      <c r="E22" s="207">
        <f>D22-C22</f>
        <v>-1229.9000000000015</v>
      </c>
      <c r="F22" s="209">
        <f t="shared" ref="F22:F25" si="2">D22/C22*100</f>
        <v>97.971934568959824</v>
      </c>
    </row>
    <row r="23" spans="1:6">
      <c r="A23" s="205" t="s">
        <v>24</v>
      </c>
      <c r="B23" s="206" t="s">
        <v>25</v>
      </c>
      <c r="C23" s="207">
        <v>6429.1</v>
      </c>
      <c r="D23" s="208">
        <v>6511.1</v>
      </c>
      <c r="E23" s="207">
        <f t="shared" ref="E23:E25" si="3">D23-C23</f>
        <v>82</v>
      </c>
      <c r="F23" s="209">
        <f t="shared" si="2"/>
        <v>101.27545068516588</v>
      </c>
    </row>
    <row r="24" spans="1:6">
      <c r="A24" s="205" t="s">
        <v>26</v>
      </c>
      <c r="B24" s="206" t="s">
        <v>27</v>
      </c>
      <c r="C24" s="207">
        <v>3629.9</v>
      </c>
      <c r="D24" s="208">
        <v>4177.7</v>
      </c>
      <c r="E24" s="207">
        <f t="shared" si="3"/>
        <v>547.79999999999973</v>
      </c>
      <c r="F24" s="209">
        <f t="shared" si="2"/>
        <v>115.09132482988511</v>
      </c>
    </row>
    <row r="25" spans="1:6">
      <c r="A25" s="205" t="s">
        <v>28</v>
      </c>
      <c r="B25" s="206" t="s">
        <v>29</v>
      </c>
      <c r="C25" s="207">
        <v>7589.4</v>
      </c>
      <c r="D25" s="208">
        <v>8669.9</v>
      </c>
      <c r="E25" s="207">
        <f t="shared" si="3"/>
        <v>1080.5</v>
      </c>
      <c r="F25" s="209">
        <f t="shared" si="2"/>
        <v>114.23696207868869</v>
      </c>
    </row>
    <row r="26" spans="1:6">
      <c r="A26" s="210" t="s">
        <v>30</v>
      </c>
      <c r="B26" s="211" t="s">
        <v>31</v>
      </c>
      <c r="C26" s="213">
        <f>C22+C23+C25+C24</f>
        <v>78292.399999999994</v>
      </c>
      <c r="D26" s="213">
        <f>D22+D23+D25+D24</f>
        <v>78772.799999999988</v>
      </c>
      <c r="E26" s="214">
        <f>D26-C26</f>
        <v>480.39999999999418</v>
      </c>
      <c r="F26" s="215">
        <f>D26/C26*100</f>
        <v>100.61359723293704</v>
      </c>
    </row>
    <row r="27" spans="1:6">
      <c r="A27" s="228" t="s">
        <v>32</v>
      </c>
      <c r="B27" s="229"/>
      <c r="C27" s="229"/>
      <c r="D27" s="229"/>
      <c r="E27" s="229"/>
      <c r="F27" s="229"/>
    </row>
    <row r="28" spans="1:6" ht="30">
      <c r="A28" s="205" t="s">
        <v>33</v>
      </c>
      <c r="B28" s="206" t="s">
        <v>34</v>
      </c>
      <c r="C28" s="207">
        <f>C20-C26</f>
        <v>3917.9000000000087</v>
      </c>
      <c r="D28" s="207">
        <f>D20-D26</f>
        <v>10043.200000000012</v>
      </c>
      <c r="E28" s="207">
        <f>D28-C28</f>
        <v>6125.3000000000029</v>
      </c>
      <c r="F28" s="209">
        <f t="shared" ref="F28:F42" si="4">D28/C28*100</f>
        <v>256.34140738660989</v>
      </c>
    </row>
    <row r="29" spans="1:6" ht="30">
      <c r="A29" s="205" t="s">
        <v>35</v>
      </c>
      <c r="B29" s="206" t="s">
        <v>36</v>
      </c>
      <c r="C29" s="207">
        <f>C28</f>
        <v>3917.9000000000087</v>
      </c>
      <c r="D29" s="207">
        <f>D20-D26-D32+D31-D33</f>
        <v>8595.300000000012</v>
      </c>
      <c r="E29" s="207">
        <f t="shared" ref="E29:E42" si="5">D29-C29</f>
        <v>4677.4000000000033</v>
      </c>
      <c r="F29" s="209">
        <f>D29/C29*100</f>
        <v>219.38538502769322</v>
      </c>
    </row>
    <row r="30" spans="1:6">
      <c r="A30" s="205" t="s">
        <v>37</v>
      </c>
      <c r="B30" s="206" t="s">
        <v>38</v>
      </c>
      <c r="C30" s="207">
        <f>C29</f>
        <v>3917.9000000000087</v>
      </c>
      <c r="D30" s="207">
        <f>D20-D26</f>
        <v>10043.200000000012</v>
      </c>
      <c r="E30" s="207">
        <f t="shared" si="5"/>
        <v>6125.3000000000029</v>
      </c>
      <c r="F30" s="209">
        <f t="shared" si="4"/>
        <v>256.34140738660989</v>
      </c>
    </row>
    <row r="31" spans="1:6">
      <c r="A31" s="205" t="s">
        <v>39</v>
      </c>
      <c r="B31" s="206" t="s">
        <v>40</v>
      </c>
      <c r="C31" s="207">
        <v>0</v>
      </c>
      <c r="D31" s="207">
        <v>20</v>
      </c>
      <c r="E31" s="207">
        <f>D31-C31</f>
        <v>20</v>
      </c>
      <c r="F31" s="216"/>
    </row>
    <row r="32" spans="1:6">
      <c r="A32" s="205" t="s">
        <v>41</v>
      </c>
      <c r="B32" s="206" t="s">
        <v>42</v>
      </c>
      <c r="C32" s="207">
        <v>0</v>
      </c>
      <c r="D32" s="207">
        <v>140.9</v>
      </c>
      <c r="E32" s="207">
        <f>D32-C32</f>
        <v>140.9</v>
      </c>
      <c r="F32" s="216"/>
    </row>
    <row r="33" spans="1:6" ht="30">
      <c r="A33" s="217" t="s">
        <v>43</v>
      </c>
      <c r="B33" s="206" t="s">
        <v>44</v>
      </c>
      <c r="C33" s="207">
        <v>0</v>
      </c>
      <c r="D33" s="207">
        <v>1327</v>
      </c>
      <c r="E33" s="207">
        <f>D33-C33</f>
        <v>1327</v>
      </c>
      <c r="F33" s="216"/>
    </row>
    <row r="34" spans="1:6" ht="18" customHeight="1">
      <c r="A34" s="230" t="s">
        <v>45</v>
      </c>
      <c r="B34" s="230"/>
      <c r="C34" s="230"/>
      <c r="D34" s="230"/>
      <c r="E34" s="230"/>
      <c r="F34" s="230"/>
    </row>
    <row r="35" spans="1:6" ht="45">
      <c r="A35" s="205" t="s">
        <v>46</v>
      </c>
      <c r="B35" s="206" t="s">
        <v>38</v>
      </c>
      <c r="C35" s="207">
        <f t="shared" ref="C35" si="6">C16</f>
        <v>14978.2</v>
      </c>
      <c r="D35" s="208">
        <f>D16</f>
        <v>16074.6</v>
      </c>
      <c r="E35" s="207">
        <f t="shared" si="5"/>
        <v>1096.3999999999996</v>
      </c>
      <c r="F35" s="209">
        <f t="shared" si="4"/>
        <v>107.31997169219265</v>
      </c>
    </row>
    <row r="36" spans="1:6" ht="30">
      <c r="A36" s="205" t="s">
        <v>47</v>
      </c>
      <c r="B36" s="206" t="s">
        <v>48</v>
      </c>
      <c r="C36" s="207">
        <f t="shared" ref="C36" si="7">C16</f>
        <v>14978.2</v>
      </c>
      <c r="D36" s="208">
        <f>D35</f>
        <v>16074.6</v>
      </c>
      <c r="E36" s="207">
        <f t="shared" si="5"/>
        <v>1096.3999999999996</v>
      </c>
      <c r="F36" s="209">
        <f t="shared" si="4"/>
        <v>107.31997169219265</v>
      </c>
    </row>
    <row r="37" spans="1:6">
      <c r="A37" s="205" t="s">
        <v>49</v>
      </c>
      <c r="B37" s="206" t="s">
        <v>50</v>
      </c>
      <c r="C37" s="162">
        <f>SUM(C38:C40)</f>
        <v>0.6</v>
      </c>
      <c r="D37" s="162">
        <f>SUM(D38:D40)</f>
        <v>0.3</v>
      </c>
      <c r="E37" s="207">
        <f>D37-C37</f>
        <v>-0.3</v>
      </c>
      <c r="F37" s="209">
        <f t="shared" si="4"/>
        <v>50</v>
      </c>
    </row>
    <row r="38" spans="1:6">
      <c r="A38" s="205" t="s">
        <v>51</v>
      </c>
      <c r="B38" s="206" t="s">
        <v>52</v>
      </c>
      <c r="C38" s="218">
        <v>0</v>
      </c>
      <c r="D38" s="208">
        <v>0</v>
      </c>
      <c r="E38" s="207">
        <f t="shared" si="5"/>
        <v>0</v>
      </c>
      <c r="F38" s="209">
        <v>0</v>
      </c>
    </row>
    <row r="39" spans="1:6">
      <c r="A39" s="205" t="s">
        <v>53</v>
      </c>
      <c r="B39" s="206" t="s">
        <v>54</v>
      </c>
      <c r="C39" s="162">
        <v>0</v>
      </c>
      <c r="D39" s="208">
        <v>0</v>
      </c>
      <c r="E39" s="207">
        <f t="shared" si="5"/>
        <v>0</v>
      </c>
      <c r="F39" s="209">
        <v>0</v>
      </c>
    </row>
    <row r="40" spans="1:6">
      <c r="A40" s="205" t="s">
        <v>55</v>
      </c>
      <c r="B40" s="206" t="s">
        <v>56</v>
      </c>
      <c r="C40" s="162">
        <v>0.6</v>
      </c>
      <c r="D40" s="174">
        <v>0.3</v>
      </c>
      <c r="E40" s="207">
        <f t="shared" si="5"/>
        <v>-0.3</v>
      </c>
      <c r="F40" s="209">
        <f t="shared" si="4"/>
        <v>50</v>
      </c>
    </row>
    <row r="41" spans="1:6" ht="30">
      <c r="A41" s="205" t="s">
        <v>57</v>
      </c>
      <c r="B41" s="206" t="s">
        <v>42</v>
      </c>
      <c r="C41" s="207">
        <f>C52</f>
        <v>5214.8999999999996</v>
      </c>
      <c r="D41" s="208">
        <f>D52</f>
        <v>5554.8</v>
      </c>
      <c r="E41" s="207">
        <f t="shared" si="5"/>
        <v>339.90000000000055</v>
      </c>
      <c r="F41" s="209">
        <f t="shared" si="4"/>
        <v>106.51786227923834</v>
      </c>
    </row>
    <row r="42" spans="1:6">
      <c r="A42" s="205" t="s">
        <v>58</v>
      </c>
      <c r="B42" s="206" t="s">
        <v>59</v>
      </c>
      <c r="C42" s="207">
        <f t="shared" ref="C42" si="8">C41</f>
        <v>5214.8999999999996</v>
      </c>
      <c r="D42" s="208">
        <f>D41</f>
        <v>5554.8</v>
      </c>
      <c r="E42" s="207">
        <f t="shared" si="5"/>
        <v>339.90000000000055</v>
      </c>
      <c r="F42" s="209">
        <f t="shared" si="4"/>
        <v>106.51786227923834</v>
      </c>
    </row>
    <row r="43" spans="1:6">
      <c r="A43" s="90"/>
      <c r="B43" s="90"/>
      <c r="C43" s="90"/>
      <c r="D43" s="90"/>
      <c r="E43" s="90"/>
      <c r="F43" s="198"/>
    </row>
    <row r="44" spans="1:6">
      <c r="A44" s="90"/>
      <c r="B44" s="90"/>
      <c r="C44" s="90"/>
      <c r="D44" s="90"/>
      <c r="E44" s="90"/>
      <c r="F44" s="198"/>
    </row>
    <row r="45" spans="1:6" ht="18.75" customHeight="1">
      <c r="A45" s="230" t="s">
        <v>60</v>
      </c>
      <c r="B45" s="230"/>
      <c r="C45" s="230"/>
      <c r="D45" s="230"/>
      <c r="E45" s="230"/>
      <c r="F45" s="230"/>
    </row>
    <row r="46" spans="1:6" ht="30">
      <c r="A46" s="205" t="s">
        <v>61</v>
      </c>
      <c r="B46" s="206" t="s">
        <v>11</v>
      </c>
      <c r="C46" s="207">
        <f>SUM(C47:C49)</f>
        <v>40317.1</v>
      </c>
      <c r="D46" s="207">
        <f>SUM(D47:D49)</f>
        <v>38048.199999999997</v>
      </c>
      <c r="E46" s="207">
        <f t="shared" ref="E46:E53" si="9">D46-C46</f>
        <v>-2268.9000000000015</v>
      </c>
      <c r="F46" s="209">
        <f t="shared" ref="F46:F53" si="10">D46/C46*100</f>
        <v>94.37236309159141</v>
      </c>
    </row>
    <row r="47" spans="1:6" ht="30">
      <c r="A47" s="219" t="s">
        <v>62</v>
      </c>
      <c r="B47" s="206" t="s">
        <v>63</v>
      </c>
      <c r="C47" s="207">
        <v>15502.3</v>
      </c>
      <c r="D47" s="208">
        <v>16739.5</v>
      </c>
      <c r="E47" s="207">
        <f t="shared" si="9"/>
        <v>1237.2000000000007</v>
      </c>
      <c r="F47" s="209">
        <f>D47/C47*100</f>
        <v>107.9807512433639</v>
      </c>
    </row>
    <row r="48" spans="1:6">
      <c r="A48" s="220" t="s">
        <v>218</v>
      </c>
      <c r="B48" s="221" t="s">
        <v>65</v>
      </c>
      <c r="C48" s="207">
        <v>9172.2000000000007</v>
      </c>
      <c r="D48" s="208">
        <v>5574.1</v>
      </c>
      <c r="E48" s="207">
        <f t="shared" si="9"/>
        <v>-3598.1000000000004</v>
      </c>
      <c r="F48" s="209">
        <f t="shared" si="10"/>
        <v>60.771679640653275</v>
      </c>
    </row>
    <row r="49" spans="1:6">
      <c r="A49" s="222" t="s">
        <v>66</v>
      </c>
      <c r="B49" s="206" t="s">
        <v>67</v>
      </c>
      <c r="C49" s="207">
        <v>15642.6</v>
      </c>
      <c r="D49" s="208">
        <v>15734.6</v>
      </c>
      <c r="E49" s="207">
        <f t="shared" si="9"/>
        <v>92</v>
      </c>
      <c r="F49" s="209">
        <f t="shared" si="10"/>
        <v>100.58813752189533</v>
      </c>
    </row>
    <row r="50" spans="1:6">
      <c r="A50" s="205" t="s">
        <v>68</v>
      </c>
      <c r="B50" s="206" t="s">
        <v>13</v>
      </c>
      <c r="C50" s="207">
        <v>23850.1</v>
      </c>
      <c r="D50" s="208">
        <v>25664.3</v>
      </c>
      <c r="E50" s="207">
        <f t="shared" si="9"/>
        <v>1814.2000000000007</v>
      </c>
      <c r="F50" s="209">
        <f t="shared" si="10"/>
        <v>107.60667670156521</v>
      </c>
    </row>
    <row r="51" spans="1:6">
      <c r="A51" s="205" t="s">
        <v>69</v>
      </c>
      <c r="B51" s="206" t="s">
        <v>15</v>
      </c>
      <c r="C51" s="207"/>
      <c r="D51" s="208"/>
      <c r="E51" s="207">
        <f t="shared" si="9"/>
        <v>0</v>
      </c>
      <c r="F51" s="209">
        <v>0</v>
      </c>
    </row>
    <row r="52" spans="1:6">
      <c r="A52" s="205" t="s">
        <v>70</v>
      </c>
      <c r="B52" s="206" t="s">
        <v>17</v>
      </c>
      <c r="C52" s="207">
        <v>5214.8999999999996</v>
      </c>
      <c r="D52" s="208">
        <v>5554.8</v>
      </c>
      <c r="E52" s="207">
        <f t="shared" si="9"/>
        <v>339.90000000000055</v>
      </c>
      <c r="F52" s="209">
        <f t="shared" si="10"/>
        <v>106.51786227923834</v>
      </c>
    </row>
    <row r="53" spans="1:6">
      <c r="A53" s="205" t="s">
        <v>71</v>
      </c>
      <c r="B53" s="206" t="s">
        <v>20</v>
      </c>
      <c r="C53" s="207">
        <v>1380.2</v>
      </c>
      <c r="D53" s="208">
        <v>835.6</v>
      </c>
      <c r="E53" s="207">
        <f t="shared" si="9"/>
        <v>-544.6</v>
      </c>
      <c r="F53" s="209">
        <f t="shared" si="10"/>
        <v>60.541950441964929</v>
      </c>
    </row>
    <row r="54" spans="1:6">
      <c r="A54" s="205" t="s">
        <v>16</v>
      </c>
      <c r="B54" s="206" t="s">
        <v>23</v>
      </c>
      <c r="C54" s="207">
        <v>300</v>
      </c>
      <c r="D54" s="208">
        <v>404.6</v>
      </c>
      <c r="E54" s="207">
        <f t="shared" ref="E54" si="11">D54-C54</f>
        <v>104.60000000000002</v>
      </c>
      <c r="F54" s="209">
        <f t="shared" ref="F54" si="12">D54/C54*100</f>
        <v>134.86666666666667</v>
      </c>
    </row>
    <row r="55" spans="1:6">
      <c r="A55" s="223" t="s">
        <v>72</v>
      </c>
      <c r="B55" s="211" t="s">
        <v>25</v>
      </c>
      <c r="C55" s="213">
        <f>C46+C50+C52+C53+C51+C54</f>
        <v>71062.299999999988</v>
      </c>
      <c r="D55" s="213">
        <f>D46+D50+D52+D53+D51+D54</f>
        <v>70507.500000000015</v>
      </c>
      <c r="E55" s="214">
        <f>D55-C55</f>
        <v>-554.79999999997381</v>
      </c>
      <c r="F55" s="213">
        <f>D55/C55*100</f>
        <v>99.219276606583279</v>
      </c>
    </row>
    <row r="56" spans="1:6" hidden="1">
      <c r="A56" s="90"/>
      <c r="B56" s="90"/>
      <c r="C56" s="90"/>
      <c r="D56" s="90"/>
      <c r="E56" s="224">
        <f>E26-E25</f>
        <v>-600.10000000000582</v>
      </c>
      <c r="F56" s="198">
        <f t="shared" ref="F56" si="13">F26-F25</f>
        <v>-13.623364845751652</v>
      </c>
    </row>
    <row r="57" spans="1:6">
      <c r="A57" s="90"/>
      <c r="B57" s="90"/>
      <c r="C57" s="90"/>
      <c r="D57" s="90"/>
      <c r="E57" s="90"/>
      <c r="F57" s="198"/>
    </row>
    <row r="58" spans="1:6" ht="20.25" customHeight="1">
      <c r="A58" s="230" t="s">
        <v>73</v>
      </c>
      <c r="B58" s="230"/>
      <c r="C58" s="230"/>
      <c r="D58" s="230"/>
      <c r="E58" s="230"/>
      <c r="F58" s="230"/>
    </row>
    <row r="59" spans="1:6" ht="18.75" customHeight="1">
      <c r="A59" s="205" t="s">
        <v>74</v>
      </c>
      <c r="B59" s="206" t="s">
        <v>63</v>
      </c>
      <c r="C59" s="207">
        <v>6794.3</v>
      </c>
      <c r="D59" s="207">
        <v>67.900000000000006</v>
      </c>
      <c r="E59" s="207">
        <f t="shared" ref="E59:E60" si="14">D59-C59</f>
        <v>-6726.4000000000005</v>
      </c>
      <c r="F59" s="209">
        <f>D59/C59*100</f>
        <v>0.99936711655358168</v>
      </c>
    </row>
    <row r="60" spans="1:6" ht="30">
      <c r="A60" s="205" t="s">
        <v>76</v>
      </c>
      <c r="B60" s="206" t="s">
        <v>13</v>
      </c>
      <c r="C60" s="207">
        <v>6794.3</v>
      </c>
      <c r="D60" s="207">
        <v>67.900000000000006</v>
      </c>
      <c r="E60" s="207">
        <f t="shared" si="14"/>
        <v>-6726.4000000000005</v>
      </c>
      <c r="F60" s="209">
        <f>D60/C60*100</f>
        <v>0.99936711655358168</v>
      </c>
    </row>
    <row r="61" spans="1:6" ht="45">
      <c r="A61" s="205" t="s">
        <v>77</v>
      </c>
      <c r="B61" s="206" t="s">
        <v>15</v>
      </c>
      <c r="C61" s="207" t="s">
        <v>75</v>
      </c>
      <c r="D61" s="207" t="s">
        <v>75</v>
      </c>
      <c r="E61" s="207" t="s">
        <v>75</v>
      </c>
      <c r="F61" s="216" t="s">
        <v>75</v>
      </c>
    </row>
    <row r="62" spans="1:6">
      <c r="A62" s="90"/>
      <c r="B62" s="90"/>
      <c r="C62" s="90"/>
      <c r="D62" s="90"/>
      <c r="E62" s="90"/>
      <c r="F62" s="198"/>
    </row>
    <row r="63" spans="1:6">
      <c r="A63" s="90"/>
      <c r="B63" s="90"/>
      <c r="C63" s="90"/>
      <c r="D63" s="90"/>
      <c r="E63" s="90"/>
      <c r="F63" s="198"/>
    </row>
    <row r="64" spans="1:6">
      <c r="A64" s="90"/>
      <c r="B64" s="90"/>
      <c r="C64" s="90"/>
      <c r="D64" s="90"/>
      <c r="E64" s="90"/>
      <c r="F64" s="198"/>
    </row>
    <row r="65" spans="1:6">
      <c r="A65" s="225"/>
      <c r="B65" s="225"/>
      <c r="C65" s="225"/>
      <c r="D65" s="225"/>
      <c r="E65" s="225"/>
      <c r="F65" s="197"/>
    </row>
    <row r="66" spans="1:6">
      <c r="A66" s="225"/>
      <c r="B66" s="225"/>
      <c r="C66" s="225"/>
      <c r="D66" s="225"/>
      <c r="E66" s="225"/>
      <c r="F66" s="197"/>
    </row>
    <row r="67" spans="1:6">
      <c r="A67" s="225" t="s">
        <v>78</v>
      </c>
      <c r="B67" s="225"/>
      <c r="C67" s="225"/>
      <c r="D67" s="225"/>
      <c r="E67" s="225" t="s">
        <v>79</v>
      </c>
      <c r="F67" s="197"/>
    </row>
    <row r="68" spans="1:6">
      <c r="A68" s="225"/>
      <c r="B68" s="225"/>
      <c r="C68" s="225"/>
      <c r="D68" s="225"/>
      <c r="E68" s="225"/>
      <c r="F68" s="197"/>
    </row>
    <row r="69" spans="1:6">
      <c r="A69" s="225" t="s">
        <v>80</v>
      </c>
      <c r="B69" s="225"/>
      <c r="C69" s="225"/>
      <c r="D69" s="225"/>
      <c r="E69" s="225" t="s">
        <v>251</v>
      </c>
      <c r="F69" s="197"/>
    </row>
    <row r="70" spans="1:6">
      <c r="A70" s="3"/>
      <c r="B70" s="3"/>
      <c r="C70" s="3"/>
      <c r="D70" s="3"/>
      <c r="E70" s="3"/>
      <c r="F70" s="1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M56"/>
  <sheetViews>
    <sheetView zoomScaleNormal="100" workbookViewId="0">
      <pane ySplit="7" topLeftCell="A46" activePane="bottomLeft" state="frozen"/>
      <selection pane="bottomLeft" activeCell="AT34" sqref="AT34"/>
    </sheetView>
  </sheetViews>
  <sheetFormatPr defaultRowHeight="15"/>
  <cols>
    <col min="1" max="1" width="5.7109375" customWidth="1"/>
    <col min="2" max="2" width="52.8554687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2.42578125" customWidth="1"/>
    <col min="36" max="38" width="9.85546875" hidden="1" customWidth="1"/>
    <col min="39" max="39" width="12" customWidth="1"/>
  </cols>
  <sheetData>
    <row r="1" spans="1:39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 t="s">
        <v>224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</row>
    <row r="2" spans="1:39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</row>
    <row r="3" spans="1:39" ht="15.75">
      <c r="A3" s="90"/>
      <c r="B3" s="240" t="s">
        <v>223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</row>
    <row r="4" spans="1:39" ht="15.75" thickBot="1">
      <c r="A4" s="90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 t="s">
        <v>81</v>
      </c>
    </row>
    <row r="5" spans="1:39" ht="19.5" customHeight="1">
      <c r="A5" s="90"/>
      <c r="B5" s="90"/>
      <c r="C5" s="90"/>
      <c r="D5" s="90"/>
      <c r="E5" s="106"/>
      <c r="F5" s="107"/>
      <c r="G5" s="108"/>
      <c r="H5" s="108"/>
      <c r="I5" s="109"/>
      <c r="J5" s="90"/>
      <c r="K5" s="241" t="s">
        <v>82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110" t="s">
        <v>83</v>
      </c>
      <c r="Y5" s="110"/>
      <c r="Z5" s="110"/>
      <c r="AA5" s="243" t="s">
        <v>84</v>
      </c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5"/>
    </row>
    <row r="6" spans="1:39" ht="45.75" customHeight="1">
      <c r="A6" s="111"/>
      <c r="B6" s="112" t="s">
        <v>85</v>
      </c>
      <c r="C6" s="113" t="s">
        <v>86</v>
      </c>
      <c r="D6" s="111" t="s">
        <v>87</v>
      </c>
      <c r="E6" s="111" t="s">
        <v>88</v>
      </c>
      <c r="F6" s="113" t="s">
        <v>226</v>
      </c>
      <c r="G6" s="111" t="s">
        <v>21</v>
      </c>
      <c r="H6" s="111" t="s">
        <v>87</v>
      </c>
      <c r="I6" s="113" t="s">
        <v>89</v>
      </c>
      <c r="J6" s="113" t="s">
        <v>90</v>
      </c>
      <c r="K6" s="111">
        <v>1</v>
      </c>
      <c r="L6" s="111">
        <v>2</v>
      </c>
      <c r="M6" s="111">
        <v>3</v>
      </c>
      <c r="N6" s="111">
        <v>4</v>
      </c>
      <c r="O6" s="111">
        <v>5</v>
      </c>
      <c r="P6" s="111">
        <v>6</v>
      </c>
      <c r="Q6" s="111">
        <v>7</v>
      </c>
      <c r="R6" s="111">
        <v>8</v>
      </c>
      <c r="S6" s="111">
        <v>9</v>
      </c>
      <c r="T6" s="111">
        <v>10</v>
      </c>
      <c r="U6" s="111">
        <v>11</v>
      </c>
      <c r="V6" s="111">
        <v>12</v>
      </c>
      <c r="W6" s="111" t="s">
        <v>91</v>
      </c>
      <c r="X6" s="111">
        <v>1</v>
      </c>
      <c r="Y6" s="111">
        <v>2</v>
      </c>
      <c r="Z6" s="111">
        <v>3</v>
      </c>
      <c r="AA6" s="246" t="s">
        <v>252</v>
      </c>
      <c r="AB6" s="247"/>
      <c r="AC6" s="247"/>
      <c r="AD6" s="247"/>
      <c r="AE6" s="248"/>
      <c r="AF6" s="111">
        <v>7</v>
      </c>
      <c r="AG6" s="111">
        <v>8</v>
      </c>
      <c r="AH6" s="111">
        <v>9</v>
      </c>
      <c r="AI6" s="114" t="s">
        <v>92</v>
      </c>
      <c r="AJ6" s="111">
        <v>10</v>
      </c>
      <c r="AK6" s="111">
        <v>11</v>
      </c>
      <c r="AL6" s="111">
        <v>12</v>
      </c>
      <c r="AM6" s="115" t="s">
        <v>93</v>
      </c>
    </row>
    <row r="7" spans="1:39" ht="26.25" customHeight="1" thickBot="1">
      <c r="A7" s="116"/>
      <c r="B7" s="117"/>
      <c r="C7" s="118"/>
      <c r="D7" s="119"/>
      <c r="E7" s="119"/>
      <c r="F7" s="120"/>
      <c r="G7" s="119"/>
      <c r="H7" s="119"/>
      <c r="I7" s="118"/>
      <c r="J7" s="118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8" t="s">
        <v>94</v>
      </c>
      <c r="AB7" s="119"/>
      <c r="AC7" s="119"/>
      <c r="AD7" s="119"/>
      <c r="AE7" s="118" t="s">
        <v>95</v>
      </c>
      <c r="AF7" s="121"/>
      <c r="AG7" s="121"/>
      <c r="AH7" s="121"/>
      <c r="AI7" s="122" t="s">
        <v>96</v>
      </c>
      <c r="AJ7" s="121"/>
      <c r="AK7" s="121"/>
      <c r="AL7" s="121"/>
      <c r="AM7" s="123" t="s">
        <v>97</v>
      </c>
    </row>
    <row r="8" spans="1:39" ht="39.75" customHeight="1" thickBot="1">
      <c r="A8" s="124">
        <v>1</v>
      </c>
      <c r="B8" s="125" t="s">
        <v>98</v>
      </c>
      <c r="C8" s="126"/>
      <c r="D8" s="126"/>
      <c r="E8" s="127">
        <f>W8</f>
        <v>0</v>
      </c>
      <c r="F8" s="128">
        <f>SUM(F9:F13)</f>
        <v>31536530</v>
      </c>
      <c r="G8" s="129" t="e">
        <f>#REF!</f>
        <v>#REF!</v>
      </c>
      <c r="H8" s="129" t="e">
        <f>D8+E8-F8-G8</f>
        <v>#REF!</v>
      </c>
      <c r="I8" s="130"/>
      <c r="J8" s="131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3">
        <f>SUM(K8:V8)</f>
        <v>0</v>
      </c>
      <c r="X8" s="134"/>
      <c r="Y8" s="134"/>
      <c r="Z8" s="134"/>
      <c r="AA8" s="135">
        <f>SUM(AA9:AA13)</f>
        <v>24968960.969999999</v>
      </c>
      <c r="AB8" s="135">
        <f t="shared" ref="AB8:AL8" si="0">SUM(AB9:AB12)</f>
        <v>0</v>
      </c>
      <c r="AC8" s="135">
        <f t="shared" si="0"/>
        <v>0</v>
      </c>
      <c r="AD8" s="135">
        <f t="shared" si="0"/>
        <v>0</v>
      </c>
      <c r="AE8" s="135">
        <f>SUM(AE9:AE12)</f>
        <v>27312033</v>
      </c>
      <c r="AF8" s="135">
        <f t="shared" si="0"/>
        <v>2258500</v>
      </c>
      <c r="AG8" s="135">
        <f t="shared" si="0"/>
        <v>2263500</v>
      </c>
      <c r="AH8" s="135">
        <f t="shared" si="0"/>
        <v>2197905</v>
      </c>
      <c r="AI8" s="135">
        <f>SUM(AI9:AI13)</f>
        <v>-2343072.0299999998</v>
      </c>
      <c r="AJ8" s="136">
        <f t="shared" si="0"/>
        <v>0</v>
      </c>
      <c r="AK8" s="136">
        <f t="shared" si="0"/>
        <v>0</v>
      </c>
      <c r="AL8" s="136">
        <f t="shared" si="0"/>
        <v>0</v>
      </c>
      <c r="AM8" s="137">
        <f>AE8/AA8*100</f>
        <v>109.38393885438478</v>
      </c>
    </row>
    <row r="9" spans="1:39" ht="18" customHeight="1" thickBot="1">
      <c r="A9" s="138" t="s">
        <v>99</v>
      </c>
      <c r="B9" s="25" t="s">
        <v>100</v>
      </c>
      <c r="C9" s="139"/>
      <c r="D9" s="126"/>
      <c r="E9" s="140">
        <f t="shared" ref="E9:E44" si="1">W9</f>
        <v>0</v>
      </c>
      <c r="F9" s="141">
        <v>20000000</v>
      </c>
      <c r="G9" s="140" t="e">
        <f>#REF!</f>
        <v>#REF!</v>
      </c>
      <c r="H9" s="140" t="e">
        <f t="shared" ref="H9" si="2">D9+E9-F9-G9</f>
        <v>#REF!</v>
      </c>
      <c r="I9" s="142">
        <v>1</v>
      </c>
      <c r="J9" s="143">
        <v>20</v>
      </c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44">
        <f t="shared" ref="W9" si="3">SUM(K9:V9)</f>
        <v>0</v>
      </c>
      <c r="X9" s="145">
        <v>671000</v>
      </c>
      <c r="Y9" s="145">
        <v>865000</v>
      </c>
      <c r="Z9" s="145">
        <v>390000</v>
      </c>
      <c r="AA9" s="146">
        <f>9999400+5467360</f>
        <v>15466760</v>
      </c>
      <c r="AB9" s="146"/>
      <c r="AC9" s="146"/>
      <c r="AD9" s="146"/>
      <c r="AE9" s="146">
        <v>15034534</v>
      </c>
      <c r="AF9" s="147">
        <v>1500000</v>
      </c>
      <c r="AG9" s="147">
        <v>1500000</v>
      </c>
      <c r="AH9" s="147">
        <v>1500000</v>
      </c>
      <c r="AI9" s="148">
        <f>AA9-AE9</f>
        <v>432226</v>
      </c>
      <c r="AJ9" s="149"/>
      <c r="AK9" s="149"/>
      <c r="AL9" s="149"/>
      <c r="AM9" s="150">
        <f>AE9/AA9*100</f>
        <v>97.20545220847805</v>
      </c>
    </row>
    <row r="10" spans="1:39" ht="18" customHeight="1" thickBot="1">
      <c r="A10" s="24" t="s">
        <v>101</v>
      </c>
      <c r="B10" s="25" t="s">
        <v>102</v>
      </c>
      <c r="C10" s="139"/>
      <c r="D10" s="126"/>
      <c r="E10" s="140">
        <f t="shared" si="1"/>
        <v>0</v>
      </c>
      <c r="F10" s="141">
        <v>5306862</v>
      </c>
      <c r="G10" s="140" t="e">
        <f>#REF!</f>
        <v>#REF!</v>
      </c>
      <c r="H10" s="140" t="e">
        <f t="shared" ref="H10:H44" si="4">D10+E10-F10-G10</f>
        <v>#REF!</v>
      </c>
      <c r="I10" s="142">
        <v>1</v>
      </c>
      <c r="J10" s="143">
        <v>20</v>
      </c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44">
        <f t="shared" ref="W10:W44" si="5">SUM(K10:V10)</f>
        <v>0</v>
      </c>
      <c r="X10" s="145">
        <v>185000</v>
      </c>
      <c r="Y10" s="145">
        <v>300000</v>
      </c>
      <c r="Z10" s="145">
        <v>250000</v>
      </c>
      <c r="AA10" s="146">
        <f>1740000+2540000</f>
        <v>4280000</v>
      </c>
      <c r="AB10" s="146"/>
      <c r="AC10" s="146"/>
      <c r="AD10" s="146"/>
      <c r="AE10" s="146">
        <v>7006165</v>
      </c>
      <c r="AF10" s="147">
        <v>290000</v>
      </c>
      <c r="AG10" s="147">
        <v>295000</v>
      </c>
      <c r="AH10" s="147">
        <v>279405</v>
      </c>
      <c r="AI10" s="148">
        <f t="shared" ref="AI10:AI29" si="6">AA10-AE10</f>
        <v>-2726165</v>
      </c>
      <c r="AJ10" s="149"/>
      <c r="AK10" s="149"/>
      <c r="AL10" s="149"/>
      <c r="AM10" s="150">
        <f t="shared" ref="AM10:AM43" si="7">AE10/AA10*100</f>
        <v>163.69544392523366</v>
      </c>
    </row>
    <row r="11" spans="1:39" ht="18.75" customHeight="1" thickBot="1">
      <c r="A11" s="24" t="s">
        <v>103</v>
      </c>
      <c r="B11" s="25" t="s">
        <v>104</v>
      </c>
      <c r="C11" s="139"/>
      <c r="D11" s="126"/>
      <c r="E11" s="140">
        <f t="shared" si="1"/>
        <v>0</v>
      </c>
      <c r="F11" s="141">
        <v>5043377</v>
      </c>
      <c r="G11" s="140" t="e">
        <f>#REF!</f>
        <v>#REF!</v>
      </c>
      <c r="H11" s="140" t="e">
        <f t="shared" si="4"/>
        <v>#REF!</v>
      </c>
      <c r="I11" s="142">
        <v>1</v>
      </c>
      <c r="J11" s="143">
        <v>20</v>
      </c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44">
        <f t="shared" si="5"/>
        <v>0</v>
      </c>
      <c r="X11" s="145">
        <v>1210000</v>
      </c>
      <c r="Y11" s="145">
        <v>1000000</v>
      </c>
      <c r="Z11" s="145"/>
      <c r="AA11" s="146">
        <v>4035908.97</v>
      </c>
      <c r="AB11" s="146"/>
      <c r="AC11" s="146"/>
      <c r="AD11" s="146"/>
      <c r="AE11" s="146">
        <v>4494690</v>
      </c>
      <c r="AF11" s="147"/>
      <c r="AG11" s="147"/>
      <c r="AH11" s="147"/>
      <c r="AI11" s="148">
        <f t="shared" si="6"/>
        <v>-458781.0299999998</v>
      </c>
      <c r="AJ11" s="149"/>
      <c r="AK11" s="149"/>
      <c r="AL11" s="149"/>
      <c r="AM11" s="150">
        <f t="shared" si="7"/>
        <v>111.36747715100223</v>
      </c>
    </row>
    <row r="12" spans="1:39" ht="19.5" customHeight="1" thickBot="1">
      <c r="A12" s="24" t="s">
        <v>105</v>
      </c>
      <c r="B12" s="25" t="s">
        <v>106</v>
      </c>
      <c r="C12" s="139"/>
      <c r="D12" s="126"/>
      <c r="E12" s="140">
        <f t="shared" si="1"/>
        <v>0</v>
      </c>
      <c r="F12" s="141">
        <v>1036291</v>
      </c>
      <c r="G12" s="140" t="e">
        <f>#REF!</f>
        <v>#REF!</v>
      </c>
      <c r="H12" s="140" t="e">
        <f t="shared" si="4"/>
        <v>#REF!</v>
      </c>
      <c r="I12" s="142">
        <v>1</v>
      </c>
      <c r="J12" s="143">
        <v>20</v>
      </c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4">
        <f t="shared" si="5"/>
        <v>0</v>
      </c>
      <c r="X12" s="145"/>
      <c r="Y12" s="145"/>
      <c r="Z12" s="145"/>
      <c r="AA12" s="146">
        <v>1036292</v>
      </c>
      <c r="AB12" s="146"/>
      <c r="AC12" s="146"/>
      <c r="AD12" s="146"/>
      <c r="AE12" s="146">
        <v>776644</v>
      </c>
      <c r="AF12" s="147">
        <v>468500</v>
      </c>
      <c r="AG12" s="147">
        <v>468500</v>
      </c>
      <c r="AH12" s="147">
        <v>418500</v>
      </c>
      <c r="AI12" s="148">
        <f t="shared" si="6"/>
        <v>259648</v>
      </c>
      <c r="AJ12" s="149"/>
      <c r="AK12" s="149"/>
      <c r="AL12" s="149"/>
      <c r="AM12" s="150">
        <f t="shared" si="7"/>
        <v>74.944513708491428</v>
      </c>
    </row>
    <row r="13" spans="1:39" ht="32.25" customHeight="1" thickBot="1">
      <c r="A13" s="24" t="s">
        <v>240</v>
      </c>
      <c r="B13" s="25" t="s">
        <v>241</v>
      </c>
      <c r="C13" s="139"/>
      <c r="D13" s="126"/>
      <c r="E13" s="140"/>
      <c r="F13" s="141">
        <v>150000</v>
      </c>
      <c r="G13" s="140"/>
      <c r="H13" s="140"/>
      <c r="I13" s="142"/>
      <c r="J13" s="143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44"/>
      <c r="X13" s="145"/>
      <c r="Y13" s="145"/>
      <c r="Z13" s="145"/>
      <c r="AA13" s="146">
        <v>150000</v>
      </c>
      <c r="AB13" s="146"/>
      <c r="AC13" s="146"/>
      <c r="AD13" s="146"/>
      <c r="AE13" s="146">
        <v>0</v>
      </c>
      <c r="AF13" s="147"/>
      <c r="AG13" s="147"/>
      <c r="AH13" s="147"/>
      <c r="AI13" s="148">
        <f t="shared" si="6"/>
        <v>150000</v>
      </c>
      <c r="AJ13" s="149"/>
      <c r="AK13" s="149"/>
      <c r="AL13" s="149"/>
      <c r="AM13" s="150">
        <v>0</v>
      </c>
    </row>
    <row r="14" spans="1:39" ht="25.5" customHeight="1" thickBot="1">
      <c r="A14" s="151">
        <v>2</v>
      </c>
      <c r="B14" s="15" t="s">
        <v>107</v>
      </c>
      <c r="C14" s="139"/>
      <c r="D14" s="139"/>
      <c r="E14" s="140">
        <f t="shared" si="1"/>
        <v>0</v>
      </c>
      <c r="F14" s="141">
        <v>2452794</v>
      </c>
      <c r="G14" s="140" t="e">
        <f>#REF!</f>
        <v>#REF!</v>
      </c>
      <c r="H14" s="140" t="e">
        <f t="shared" si="4"/>
        <v>#REF!</v>
      </c>
      <c r="I14" s="142">
        <v>1</v>
      </c>
      <c r="J14" s="143">
        <v>20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44">
        <f t="shared" si="5"/>
        <v>0</v>
      </c>
      <c r="X14" s="145">
        <v>122000</v>
      </c>
      <c r="Y14" s="145">
        <v>70000</v>
      </c>
      <c r="Z14" s="145">
        <v>88000</v>
      </c>
      <c r="AA14" s="146">
        <f>1291824.52+583412</f>
        <v>1875236.52</v>
      </c>
      <c r="AB14" s="146"/>
      <c r="AC14" s="146"/>
      <c r="AD14" s="146"/>
      <c r="AE14" s="146">
        <v>324757</v>
      </c>
      <c r="AF14" s="148">
        <v>130000</v>
      </c>
      <c r="AG14" s="148">
        <v>120000</v>
      </c>
      <c r="AH14" s="148">
        <v>155000</v>
      </c>
      <c r="AI14" s="148">
        <f t="shared" si="6"/>
        <v>1550479.52</v>
      </c>
      <c r="AJ14" s="149"/>
      <c r="AK14" s="149"/>
      <c r="AL14" s="149"/>
      <c r="AM14" s="150">
        <f t="shared" si="7"/>
        <v>17.318188747731938</v>
      </c>
    </row>
    <row r="15" spans="1:39" ht="25.5" customHeight="1" thickBot="1">
      <c r="A15" s="151">
        <v>3</v>
      </c>
      <c r="B15" s="15" t="s">
        <v>108</v>
      </c>
      <c r="C15" s="139"/>
      <c r="D15" s="139"/>
      <c r="E15" s="140">
        <f t="shared" si="1"/>
        <v>0</v>
      </c>
      <c r="F15" s="141">
        <v>22008601</v>
      </c>
      <c r="G15" s="140" t="e">
        <f>#REF!</f>
        <v>#REF!</v>
      </c>
      <c r="H15" s="140" t="e">
        <f t="shared" si="4"/>
        <v>#REF!</v>
      </c>
      <c r="I15" s="142">
        <v>1</v>
      </c>
      <c r="J15" s="143">
        <v>20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4">
        <f t="shared" si="5"/>
        <v>0</v>
      </c>
      <c r="X15" s="145">
        <v>1024000</v>
      </c>
      <c r="Y15" s="145">
        <v>1950000</v>
      </c>
      <c r="Z15" s="145">
        <v>700000</v>
      </c>
      <c r="AA15" s="146">
        <f>11255100+6061000</f>
        <v>17316100</v>
      </c>
      <c r="AB15" s="146"/>
      <c r="AC15" s="146"/>
      <c r="AD15" s="146"/>
      <c r="AE15" s="146">
        <v>20915778</v>
      </c>
      <c r="AF15" s="147">
        <v>1068508</v>
      </c>
      <c r="AG15" s="147">
        <v>1066508</v>
      </c>
      <c r="AH15" s="147">
        <v>1129103</v>
      </c>
      <c r="AI15" s="148">
        <f t="shared" si="6"/>
        <v>-3599678</v>
      </c>
      <c r="AJ15" s="149"/>
      <c r="AK15" s="149"/>
      <c r="AL15" s="149"/>
      <c r="AM15" s="150">
        <f t="shared" si="7"/>
        <v>120.78804118710333</v>
      </c>
    </row>
    <row r="16" spans="1:39" ht="24" customHeight="1" thickBot="1">
      <c r="A16" s="151">
        <v>4</v>
      </c>
      <c r="B16" s="15" t="s">
        <v>109</v>
      </c>
      <c r="C16" s="139"/>
      <c r="D16" s="139"/>
      <c r="E16" s="140">
        <f t="shared" si="1"/>
        <v>0</v>
      </c>
      <c r="F16" s="141">
        <v>4896550</v>
      </c>
      <c r="G16" s="140" t="e">
        <f>#REF!</f>
        <v>#REF!</v>
      </c>
      <c r="H16" s="140" t="e">
        <f t="shared" si="4"/>
        <v>#REF!</v>
      </c>
      <c r="I16" s="142">
        <v>1</v>
      </c>
      <c r="J16" s="143">
        <v>20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4">
        <f t="shared" si="5"/>
        <v>0</v>
      </c>
      <c r="X16" s="145">
        <v>58000</v>
      </c>
      <c r="Y16" s="145">
        <v>360000</v>
      </c>
      <c r="Z16" s="145">
        <v>230000</v>
      </c>
      <c r="AA16" s="146">
        <f>2256550+1585000</f>
        <v>3841550</v>
      </c>
      <c r="AB16" s="146"/>
      <c r="AC16" s="146"/>
      <c r="AD16" s="146"/>
      <c r="AE16" s="146">
        <v>5051236</v>
      </c>
      <c r="AF16" s="147">
        <v>550000</v>
      </c>
      <c r="AG16" s="147">
        <v>480000</v>
      </c>
      <c r="AH16" s="147">
        <v>420000</v>
      </c>
      <c r="AI16" s="148">
        <f t="shared" si="6"/>
        <v>-1209686</v>
      </c>
      <c r="AJ16" s="149"/>
      <c r="AK16" s="149"/>
      <c r="AL16" s="149"/>
      <c r="AM16" s="150">
        <f t="shared" si="7"/>
        <v>131.48952896617249</v>
      </c>
    </row>
    <row r="17" spans="1:39" ht="32.25" thickBot="1">
      <c r="A17" s="151">
        <v>5</v>
      </c>
      <c r="B17" s="15" t="s">
        <v>110</v>
      </c>
      <c r="C17" s="139"/>
      <c r="D17" s="139"/>
      <c r="E17" s="140">
        <f t="shared" si="1"/>
        <v>0</v>
      </c>
      <c r="F17" s="152">
        <v>4361075</v>
      </c>
      <c r="G17" s="140"/>
      <c r="H17" s="140"/>
      <c r="I17" s="142"/>
      <c r="J17" s="143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44"/>
      <c r="X17" s="145"/>
      <c r="Y17" s="145"/>
      <c r="Z17" s="145"/>
      <c r="AA17" s="146">
        <f>2048331+1544418</f>
        <v>3592749</v>
      </c>
      <c r="AB17" s="146"/>
      <c r="AC17" s="146"/>
      <c r="AD17" s="146"/>
      <c r="AE17" s="146">
        <v>7859984</v>
      </c>
      <c r="AF17" s="147">
        <v>670000</v>
      </c>
      <c r="AG17" s="147">
        <v>670000</v>
      </c>
      <c r="AH17" s="147">
        <v>665000</v>
      </c>
      <c r="AI17" s="148">
        <f t="shared" si="6"/>
        <v>-4267235</v>
      </c>
      <c r="AJ17" s="149"/>
      <c r="AK17" s="149"/>
      <c r="AL17" s="149"/>
      <c r="AM17" s="150">
        <f t="shared" si="7"/>
        <v>218.77353525114057</v>
      </c>
    </row>
    <row r="18" spans="1:39" ht="22.5" customHeight="1" thickBot="1">
      <c r="A18" s="151">
        <v>6</v>
      </c>
      <c r="B18" s="15" t="s">
        <v>111</v>
      </c>
      <c r="C18" s="139"/>
      <c r="D18" s="139"/>
      <c r="E18" s="140">
        <f t="shared" si="1"/>
        <v>0</v>
      </c>
      <c r="F18" s="152">
        <v>14099335</v>
      </c>
      <c r="G18" s="140" t="e">
        <f>#REF!</f>
        <v>#REF!</v>
      </c>
      <c r="H18" s="140" t="e">
        <f t="shared" si="4"/>
        <v>#REF!</v>
      </c>
      <c r="I18" s="142">
        <v>1</v>
      </c>
      <c r="J18" s="143">
        <v>20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4">
        <f t="shared" si="5"/>
        <v>0</v>
      </c>
      <c r="X18" s="145">
        <v>819000</v>
      </c>
      <c r="Y18" s="145">
        <v>680662</v>
      </c>
      <c r="Z18" s="145">
        <v>420000</v>
      </c>
      <c r="AA18" s="146">
        <f>4250000+6785000</f>
        <v>11035000</v>
      </c>
      <c r="AB18" s="146"/>
      <c r="AC18" s="146"/>
      <c r="AD18" s="146"/>
      <c r="AE18" s="146">
        <v>12893186</v>
      </c>
      <c r="AF18" s="147">
        <v>620000</v>
      </c>
      <c r="AG18" s="147">
        <v>680000</v>
      </c>
      <c r="AH18" s="147">
        <v>680000</v>
      </c>
      <c r="AI18" s="148">
        <f t="shared" si="6"/>
        <v>-1858186</v>
      </c>
      <c r="AJ18" s="149"/>
      <c r="AK18" s="149"/>
      <c r="AL18" s="149"/>
      <c r="AM18" s="150">
        <f t="shared" si="7"/>
        <v>116.83902129587676</v>
      </c>
    </row>
    <row r="19" spans="1:39" ht="22.5" customHeight="1" thickBot="1">
      <c r="A19" s="151">
        <v>7</v>
      </c>
      <c r="B19" s="15" t="s">
        <v>112</v>
      </c>
      <c r="C19" s="139"/>
      <c r="D19" s="139"/>
      <c r="E19" s="140">
        <f t="shared" si="1"/>
        <v>0</v>
      </c>
      <c r="F19" s="152"/>
      <c r="G19" s="140" t="e">
        <f>#REF!</f>
        <v>#REF!</v>
      </c>
      <c r="H19" s="140" t="e">
        <f t="shared" si="4"/>
        <v>#REF!</v>
      </c>
      <c r="I19" s="142">
        <v>1</v>
      </c>
      <c r="J19" s="143">
        <v>20</v>
      </c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4">
        <f t="shared" si="5"/>
        <v>0</v>
      </c>
      <c r="X19" s="145"/>
      <c r="Y19" s="145"/>
      <c r="Z19" s="145"/>
      <c r="AA19" s="146"/>
      <c r="AB19" s="146"/>
      <c r="AC19" s="146"/>
      <c r="AD19" s="146"/>
      <c r="AE19" s="146"/>
      <c r="AF19" s="147"/>
      <c r="AG19" s="147"/>
      <c r="AH19" s="147"/>
      <c r="AI19" s="148"/>
      <c r="AJ19" s="149"/>
      <c r="AK19" s="149"/>
      <c r="AL19" s="149"/>
      <c r="AM19" s="150"/>
    </row>
    <row r="20" spans="1:39" ht="21" customHeight="1" thickBot="1">
      <c r="A20" s="24" t="s">
        <v>113</v>
      </c>
      <c r="B20" s="25" t="s">
        <v>114</v>
      </c>
      <c r="C20" s="139"/>
      <c r="D20" s="139"/>
      <c r="E20" s="140">
        <f t="shared" si="1"/>
        <v>0</v>
      </c>
      <c r="F20" s="152">
        <v>7275036</v>
      </c>
      <c r="G20" s="140" t="e">
        <f>#REF!</f>
        <v>#REF!</v>
      </c>
      <c r="H20" s="140" t="e">
        <f t="shared" si="4"/>
        <v>#REF!</v>
      </c>
      <c r="I20" s="142">
        <v>1</v>
      </c>
      <c r="J20" s="143">
        <v>20</v>
      </c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44">
        <f t="shared" si="5"/>
        <v>0</v>
      </c>
      <c r="X20" s="145">
        <v>182000</v>
      </c>
      <c r="Y20" s="145">
        <v>540000</v>
      </c>
      <c r="Z20" s="145">
        <v>428000</v>
      </c>
      <c r="AA20" s="146">
        <f>1762035+3699000</f>
        <v>5461035</v>
      </c>
      <c r="AB20" s="146"/>
      <c r="AC20" s="146"/>
      <c r="AD20" s="146"/>
      <c r="AE20" s="146">
        <v>4174723</v>
      </c>
      <c r="AF20" s="147">
        <v>542000</v>
      </c>
      <c r="AG20" s="147">
        <v>559000</v>
      </c>
      <c r="AH20" s="147">
        <v>547000</v>
      </c>
      <c r="AI20" s="148">
        <f t="shared" si="6"/>
        <v>1286312</v>
      </c>
      <c r="AJ20" s="149"/>
      <c r="AK20" s="149"/>
      <c r="AL20" s="149"/>
      <c r="AM20" s="150">
        <f t="shared" si="7"/>
        <v>76.445637136550133</v>
      </c>
    </row>
    <row r="21" spans="1:39" ht="21" customHeight="1" thickBot="1">
      <c r="A21" s="24" t="s">
        <v>115</v>
      </c>
      <c r="B21" s="25" t="s">
        <v>116</v>
      </c>
      <c r="C21" s="139"/>
      <c r="D21" s="139"/>
      <c r="E21" s="140">
        <f t="shared" si="1"/>
        <v>0</v>
      </c>
      <c r="F21" s="152">
        <v>15030000</v>
      </c>
      <c r="G21" s="140" t="e">
        <f>#REF!</f>
        <v>#REF!</v>
      </c>
      <c r="H21" s="140" t="e">
        <f t="shared" si="4"/>
        <v>#REF!</v>
      </c>
      <c r="I21" s="142">
        <v>1</v>
      </c>
      <c r="J21" s="143">
        <v>20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44">
        <f t="shared" si="5"/>
        <v>0</v>
      </c>
      <c r="X21" s="145">
        <v>771000</v>
      </c>
      <c r="Y21" s="145">
        <v>800000</v>
      </c>
      <c r="Z21" s="145">
        <v>600000</v>
      </c>
      <c r="AA21" s="146">
        <f>2828082+7636414</f>
        <v>10464496</v>
      </c>
      <c r="AB21" s="146"/>
      <c r="AC21" s="146"/>
      <c r="AD21" s="146"/>
      <c r="AE21" s="146">
        <v>6116903</v>
      </c>
      <c r="AF21" s="147">
        <v>400000</v>
      </c>
      <c r="AG21" s="147">
        <v>400000</v>
      </c>
      <c r="AH21" s="147">
        <v>400000</v>
      </c>
      <c r="AI21" s="148">
        <f t="shared" si="6"/>
        <v>4347593</v>
      </c>
      <c r="AJ21" s="149"/>
      <c r="AK21" s="149"/>
      <c r="AL21" s="149"/>
      <c r="AM21" s="150">
        <f t="shared" si="7"/>
        <v>58.45387107033153</v>
      </c>
    </row>
    <row r="22" spans="1:39" ht="22.5" customHeight="1" thickBot="1">
      <c r="A22" s="151">
        <v>8</v>
      </c>
      <c r="B22" s="15" t="s">
        <v>117</v>
      </c>
      <c r="C22" s="139"/>
      <c r="D22" s="139"/>
      <c r="E22" s="140">
        <f t="shared" si="1"/>
        <v>0</v>
      </c>
      <c r="F22" s="152">
        <v>199974</v>
      </c>
      <c r="G22" s="140" t="e">
        <f>#REF!</f>
        <v>#REF!</v>
      </c>
      <c r="H22" s="140" t="e">
        <f t="shared" si="4"/>
        <v>#REF!</v>
      </c>
      <c r="I22" s="142">
        <v>1</v>
      </c>
      <c r="J22" s="143">
        <v>20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44">
        <f t="shared" si="5"/>
        <v>0</v>
      </c>
      <c r="X22" s="145"/>
      <c r="Y22" s="145">
        <v>13600</v>
      </c>
      <c r="Z22" s="145">
        <v>13600</v>
      </c>
      <c r="AA22" s="146">
        <f>49800+73000</f>
        <v>122800</v>
      </c>
      <c r="AB22" s="146"/>
      <c r="AC22" s="146"/>
      <c r="AD22" s="146"/>
      <c r="AE22" s="146">
        <v>76285</v>
      </c>
      <c r="AF22" s="147">
        <v>13600</v>
      </c>
      <c r="AG22" s="147">
        <v>13600</v>
      </c>
      <c r="AH22" s="147">
        <v>13600</v>
      </c>
      <c r="AI22" s="148">
        <f t="shared" si="6"/>
        <v>46515</v>
      </c>
      <c r="AJ22" s="149"/>
      <c r="AK22" s="149"/>
      <c r="AL22" s="149"/>
      <c r="AM22" s="150">
        <f t="shared" si="7"/>
        <v>62.121335504885991</v>
      </c>
    </row>
    <row r="23" spans="1:39" ht="32.25" thickBot="1">
      <c r="A23" s="151">
        <v>9</v>
      </c>
      <c r="B23" s="15" t="s">
        <v>118</v>
      </c>
      <c r="C23" s="139"/>
      <c r="D23" s="139"/>
      <c r="E23" s="140">
        <f t="shared" si="1"/>
        <v>0</v>
      </c>
      <c r="F23" s="152">
        <v>46322</v>
      </c>
      <c r="G23" s="140" t="e">
        <f>#REF!</f>
        <v>#REF!</v>
      </c>
      <c r="H23" s="140" t="e">
        <f t="shared" si="4"/>
        <v>#REF!</v>
      </c>
      <c r="I23" s="142">
        <v>1</v>
      </c>
      <c r="J23" s="143">
        <v>0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44">
        <f t="shared" si="5"/>
        <v>0</v>
      </c>
      <c r="X23" s="145">
        <v>3088</v>
      </c>
      <c r="Y23" s="145">
        <v>6176</v>
      </c>
      <c r="Z23" s="145">
        <v>2647</v>
      </c>
      <c r="AA23" s="146">
        <f>15882+19411</f>
        <v>35293</v>
      </c>
      <c r="AB23" s="146"/>
      <c r="AC23" s="146"/>
      <c r="AD23" s="146"/>
      <c r="AE23" s="146">
        <v>21176</v>
      </c>
      <c r="AF23" s="147">
        <v>2647</v>
      </c>
      <c r="AG23" s="147">
        <v>2647</v>
      </c>
      <c r="AH23" s="147">
        <v>2647</v>
      </c>
      <c r="AI23" s="148">
        <f t="shared" si="6"/>
        <v>14117</v>
      </c>
      <c r="AJ23" s="149"/>
      <c r="AK23" s="149"/>
      <c r="AL23" s="149"/>
      <c r="AM23" s="150">
        <f t="shared" si="7"/>
        <v>60.000566684611677</v>
      </c>
    </row>
    <row r="24" spans="1:39" ht="32.25" thickBot="1">
      <c r="A24" s="16" t="s">
        <v>231</v>
      </c>
      <c r="B24" s="15" t="s">
        <v>244</v>
      </c>
      <c r="C24" s="139"/>
      <c r="D24" s="139"/>
      <c r="E24" s="140"/>
      <c r="F24" s="152">
        <v>650000</v>
      </c>
      <c r="G24" s="140"/>
      <c r="H24" s="140"/>
      <c r="I24" s="142"/>
      <c r="J24" s="143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44"/>
      <c r="X24" s="145"/>
      <c r="Y24" s="145"/>
      <c r="Z24" s="145"/>
      <c r="AA24" s="146">
        <f>390000+260000</f>
        <v>650000</v>
      </c>
      <c r="AB24" s="146"/>
      <c r="AC24" s="146"/>
      <c r="AD24" s="146"/>
      <c r="AE24" s="146">
        <v>0</v>
      </c>
      <c r="AF24" s="147"/>
      <c r="AG24" s="147"/>
      <c r="AH24" s="147"/>
      <c r="AI24" s="148">
        <f t="shared" si="6"/>
        <v>650000</v>
      </c>
      <c r="AJ24" s="149"/>
      <c r="AK24" s="149"/>
      <c r="AL24" s="149"/>
      <c r="AM24" s="150">
        <f t="shared" si="7"/>
        <v>0</v>
      </c>
    </row>
    <row r="25" spans="1:39" ht="48" thickBot="1">
      <c r="A25" s="151">
        <v>10</v>
      </c>
      <c r="B25" s="15" t="s">
        <v>119</v>
      </c>
      <c r="C25" s="139"/>
      <c r="D25" s="139"/>
      <c r="E25" s="140">
        <f t="shared" si="1"/>
        <v>0</v>
      </c>
      <c r="F25" s="152">
        <v>1962885</v>
      </c>
      <c r="G25" s="140" t="e">
        <f>#REF!</f>
        <v>#REF!</v>
      </c>
      <c r="H25" s="140" t="e">
        <f t="shared" si="4"/>
        <v>#REF!</v>
      </c>
      <c r="I25" s="142">
        <v>1</v>
      </c>
      <c r="J25" s="143">
        <v>20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44">
        <f t="shared" si="5"/>
        <v>0</v>
      </c>
      <c r="X25" s="145"/>
      <c r="Y25" s="145">
        <v>20000</v>
      </c>
      <c r="Z25" s="145">
        <v>20000</v>
      </c>
      <c r="AA25" s="146">
        <f>600291.27+1081679.62</f>
        <v>1681970.8900000001</v>
      </c>
      <c r="AB25" s="146"/>
      <c r="AC25" s="146"/>
      <c r="AD25" s="146"/>
      <c r="AE25" s="146">
        <v>81808</v>
      </c>
      <c r="AF25" s="147">
        <v>45000</v>
      </c>
      <c r="AG25" s="147">
        <v>45000</v>
      </c>
      <c r="AH25" s="147">
        <v>40000</v>
      </c>
      <c r="AI25" s="148">
        <f t="shared" si="6"/>
        <v>1600162.8900000001</v>
      </c>
      <c r="AJ25" s="149"/>
      <c r="AK25" s="149"/>
      <c r="AL25" s="149"/>
      <c r="AM25" s="150">
        <f t="shared" si="7"/>
        <v>4.8638178274298189</v>
      </c>
    </row>
    <row r="26" spans="1:39" ht="21" customHeight="1" thickBot="1">
      <c r="A26" s="153">
        <v>11</v>
      </c>
      <c r="B26" s="15" t="s">
        <v>120</v>
      </c>
      <c r="C26" s="139"/>
      <c r="D26" s="139"/>
      <c r="E26" s="140">
        <f t="shared" si="1"/>
        <v>0</v>
      </c>
      <c r="F26" s="152">
        <f>SUM(F27:F34)</f>
        <v>7624797</v>
      </c>
      <c r="G26" s="154" t="e">
        <f t="shared" ref="G26:AL26" si="8">SUM(G27:G30)</f>
        <v>#REF!</v>
      </c>
      <c r="H26" s="154" t="e">
        <f t="shared" si="8"/>
        <v>#REF!</v>
      </c>
      <c r="I26" s="154">
        <f t="shared" si="8"/>
        <v>4</v>
      </c>
      <c r="J26" s="154">
        <f t="shared" si="8"/>
        <v>80</v>
      </c>
      <c r="K26" s="154">
        <f t="shared" si="8"/>
        <v>0</v>
      </c>
      <c r="L26" s="154">
        <f t="shared" si="8"/>
        <v>0</v>
      </c>
      <c r="M26" s="154">
        <f t="shared" si="8"/>
        <v>0</v>
      </c>
      <c r="N26" s="154">
        <f t="shared" si="8"/>
        <v>0</v>
      </c>
      <c r="O26" s="154">
        <f t="shared" si="8"/>
        <v>0</v>
      </c>
      <c r="P26" s="154">
        <f t="shared" si="8"/>
        <v>0</v>
      </c>
      <c r="Q26" s="154">
        <f t="shared" si="8"/>
        <v>0</v>
      </c>
      <c r="R26" s="154">
        <f t="shared" si="8"/>
        <v>0</v>
      </c>
      <c r="S26" s="154">
        <f t="shared" si="8"/>
        <v>0</v>
      </c>
      <c r="T26" s="154">
        <f t="shared" si="8"/>
        <v>0</v>
      </c>
      <c r="U26" s="154">
        <f t="shared" si="8"/>
        <v>0</v>
      </c>
      <c r="V26" s="154">
        <f t="shared" si="8"/>
        <v>0</v>
      </c>
      <c r="W26" s="154">
        <f t="shared" si="8"/>
        <v>0</v>
      </c>
      <c r="X26" s="154">
        <f t="shared" si="8"/>
        <v>274212</v>
      </c>
      <c r="Y26" s="154">
        <f t="shared" si="8"/>
        <v>524042</v>
      </c>
      <c r="Z26" s="154">
        <f t="shared" si="8"/>
        <v>285853</v>
      </c>
      <c r="AA26" s="141">
        <f>SUM(AA27:AD34)</f>
        <v>6427992.2299999995</v>
      </c>
      <c r="AB26" s="141">
        <f t="shared" si="8"/>
        <v>0</v>
      </c>
      <c r="AC26" s="141">
        <f t="shared" si="8"/>
        <v>0</v>
      </c>
      <c r="AD26" s="141">
        <f t="shared" si="8"/>
        <v>0</v>
      </c>
      <c r="AE26" s="141">
        <f>SUM(AE27:AE30)</f>
        <v>3079615</v>
      </c>
      <c r="AF26" s="154">
        <f t="shared" si="8"/>
        <v>478035</v>
      </c>
      <c r="AG26" s="154">
        <f t="shared" si="8"/>
        <v>478035</v>
      </c>
      <c r="AH26" s="154">
        <f t="shared" si="8"/>
        <v>478035</v>
      </c>
      <c r="AI26" s="155">
        <f>SUM(AI27:AI34)</f>
        <v>3348377.2299999995</v>
      </c>
      <c r="AJ26" s="156">
        <f t="shared" si="8"/>
        <v>0</v>
      </c>
      <c r="AK26" s="156">
        <f t="shared" si="8"/>
        <v>0</v>
      </c>
      <c r="AL26" s="156">
        <f t="shared" si="8"/>
        <v>0</v>
      </c>
      <c r="AM26" s="157">
        <f>AE26/AA26*100</f>
        <v>47.909438745541237</v>
      </c>
    </row>
    <row r="27" spans="1:39" ht="20.25" customHeight="1" thickBot="1">
      <c r="A27" s="17" t="s">
        <v>121</v>
      </c>
      <c r="B27" s="22" t="s">
        <v>122</v>
      </c>
      <c r="C27" s="139"/>
      <c r="D27" s="139"/>
      <c r="E27" s="140">
        <f t="shared" si="1"/>
        <v>0</v>
      </c>
      <c r="F27" s="152">
        <v>1071904</v>
      </c>
      <c r="G27" s="158" t="e">
        <f>#REF!</f>
        <v>#REF!</v>
      </c>
      <c r="H27" s="158" t="e">
        <f t="shared" si="4"/>
        <v>#REF!</v>
      </c>
      <c r="I27" s="159">
        <v>1</v>
      </c>
      <c r="J27" s="160">
        <v>20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>
        <f t="shared" si="5"/>
        <v>0</v>
      </c>
      <c r="X27" s="163">
        <v>155980</v>
      </c>
      <c r="Y27" s="163">
        <v>162699</v>
      </c>
      <c r="Z27" s="163">
        <v>100510</v>
      </c>
      <c r="AA27" s="146">
        <f>292729.56+605109.12</f>
        <v>897838.67999999993</v>
      </c>
      <c r="AB27" s="146"/>
      <c r="AC27" s="146"/>
      <c r="AD27" s="146"/>
      <c r="AE27" s="146">
        <v>716884</v>
      </c>
      <c r="AF27" s="163">
        <v>162692</v>
      </c>
      <c r="AG27" s="163">
        <v>162692</v>
      </c>
      <c r="AH27" s="163">
        <v>162692</v>
      </c>
      <c r="AI27" s="148">
        <f t="shared" si="6"/>
        <v>180954.67999999993</v>
      </c>
      <c r="AJ27" s="149"/>
      <c r="AK27" s="149"/>
      <c r="AL27" s="149"/>
      <c r="AM27" s="150">
        <f t="shared" si="7"/>
        <v>79.8455241424885</v>
      </c>
    </row>
    <row r="28" spans="1:39" ht="40.5" customHeight="1" thickBot="1">
      <c r="A28" s="17" t="s">
        <v>123</v>
      </c>
      <c r="B28" s="23" t="s">
        <v>124</v>
      </c>
      <c r="C28" s="139"/>
      <c r="D28" s="139"/>
      <c r="E28" s="140">
        <f t="shared" si="1"/>
        <v>0</v>
      </c>
      <c r="F28" s="152">
        <v>785238</v>
      </c>
      <c r="G28" s="158" t="e">
        <f>#REF!</f>
        <v>#REF!</v>
      </c>
      <c r="H28" s="158" t="e">
        <f t="shared" si="4"/>
        <v>#REF!</v>
      </c>
      <c r="I28" s="159">
        <v>1</v>
      </c>
      <c r="J28" s="160">
        <v>20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2">
        <f t="shared" si="5"/>
        <v>0</v>
      </c>
      <c r="X28" s="163">
        <v>47232</v>
      </c>
      <c r="Y28" s="163">
        <v>160433</v>
      </c>
      <c r="Z28" s="163">
        <v>60433</v>
      </c>
      <c r="AA28" s="146">
        <f>193000+348660</f>
        <v>541660</v>
      </c>
      <c r="AB28" s="146"/>
      <c r="AC28" s="146"/>
      <c r="AD28" s="146"/>
      <c r="AE28" s="146">
        <v>939332</v>
      </c>
      <c r="AF28" s="163">
        <v>110433</v>
      </c>
      <c r="AG28" s="163">
        <v>110433</v>
      </c>
      <c r="AH28" s="163">
        <v>110433</v>
      </c>
      <c r="AI28" s="148">
        <f t="shared" si="6"/>
        <v>-397672</v>
      </c>
      <c r="AJ28" s="149"/>
      <c r="AK28" s="149"/>
      <c r="AL28" s="149"/>
      <c r="AM28" s="150">
        <f t="shared" si="7"/>
        <v>173.41727282797325</v>
      </c>
    </row>
    <row r="29" spans="1:39" ht="18.75" customHeight="1" thickBot="1">
      <c r="A29" s="17" t="s">
        <v>125</v>
      </c>
      <c r="B29" s="23" t="s">
        <v>126</v>
      </c>
      <c r="C29" s="139"/>
      <c r="D29" s="139"/>
      <c r="E29" s="140">
        <f t="shared" si="1"/>
        <v>0</v>
      </c>
      <c r="F29" s="152">
        <v>2910755</v>
      </c>
      <c r="G29" s="158" t="e">
        <f>#REF!</f>
        <v>#REF!</v>
      </c>
      <c r="H29" s="158" t="e">
        <f t="shared" si="4"/>
        <v>#REF!</v>
      </c>
      <c r="I29" s="159">
        <v>1</v>
      </c>
      <c r="J29" s="160">
        <v>20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2">
        <f t="shared" si="5"/>
        <v>0</v>
      </c>
      <c r="X29" s="163"/>
      <c r="Y29" s="163">
        <v>132910</v>
      </c>
      <c r="Z29" s="163">
        <v>52910</v>
      </c>
      <c r="AA29" s="146">
        <f>1173821+1312327.55</f>
        <v>2486148.5499999998</v>
      </c>
      <c r="AB29" s="146"/>
      <c r="AC29" s="146"/>
      <c r="AD29" s="146"/>
      <c r="AE29" s="146">
        <v>244018</v>
      </c>
      <c r="AF29" s="163">
        <v>132910</v>
      </c>
      <c r="AG29" s="163">
        <v>132910</v>
      </c>
      <c r="AH29" s="163">
        <v>132910</v>
      </c>
      <c r="AI29" s="148">
        <f t="shared" si="6"/>
        <v>2242130.5499999998</v>
      </c>
      <c r="AJ29" s="149"/>
      <c r="AK29" s="149"/>
      <c r="AL29" s="149"/>
      <c r="AM29" s="150">
        <f t="shared" si="7"/>
        <v>9.8151013542613956</v>
      </c>
    </row>
    <row r="30" spans="1:39" ht="18.75" customHeight="1" thickBot="1">
      <c r="A30" s="17" t="s">
        <v>127</v>
      </c>
      <c r="B30" s="23" t="s">
        <v>128</v>
      </c>
      <c r="C30" s="139"/>
      <c r="D30" s="139"/>
      <c r="E30" s="140">
        <f t="shared" si="1"/>
        <v>0</v>
      </c>
      <c r="F30" s="152">
        <v>1415900</v>
      </c>
      <c r="G30" s="158" t="e">
        <f>#REF!</f>
        <v>#REF!</v>
      </c>
      <c r="H30" s="158" t="e">
        <f t="shared" si="4"/>
        <v>#REF!</v>
      </c>
      <c r="I30" s="159">
        <v>1</v>
      </c>
      <c r="J30" s="160">
        <v>20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2">
        <f t="shared" si="5"/>
        <v>0</v>
      </c>
      <c r="X30" s="163">
        <v>71000</v>
      </c>
      <c r="Y30" s="163">
        <v>68000</v>
      </c>
      <c r="Z30" s="163">
        <v>72000</v>
      </c>
      <c r="AA30" s="146">
        <f>354555+706790</f>
        <v>1061345</v>
      </c>
      <c r="AB30" s="146"/>
      <c r="AC30" s="146"/>
      <c r="AD30" s="146"/>
      <c r="AE30" s="146">
        <v>1179381</v>
      </c>
      <c r="AF30" s="163">
        <v>72000</v>
      </c>
      <c r="AG30" s="163">
        <v>72000</v>
      </c>
      <c r="AH30" s="163">
        <v>72000</v>
      </c>
      <c r="AI30" s="148">
        <f>AA30-AE30</f>
        <v>-118036</v>
      </c>
      <c r="AJ30" s="149"/>
      <c r="AK30" s="149"/>
      <c r="AL30" s="149"/>
      <c r="AM30" s="150">
        <f>AE30/AA30*100</f>
        <v>111.12136016092788</v>
      </c>
    </row>
    <row r="31" spans="1:39" ht="18.75" customHeight="1">
      <c r="A31" s="21" t="s">
        <v>232</v>
      </c>
      <c r="B31" s="18" t="s">
        <v>233</v>
      </c>
      <c r="C31" s="164"/>
      <c r="D31" s="164"/>
      <c r="E31" s="165"/>
      <c r="F31" s="152">
        <v>740000</v>
      </c>
      <c r="G31" s="158"/>
      <c r="H31" s="158"/>
      <c r="I31" s="159"/>
      <c r="J31" s="160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2"/>
      <c r="X31" s="163"/>
      <c r="Y31" s="163"/>
      <c r="Z31" s="163"/>
      <c r="AA31" s="146">
        <f>2*370000</f>
        <v>740000</v>
      </c>
      <c r="AB31" s="146">
        <v>0</v>
      </c>
      <c r="AC31" s="146">
        <v>0</v>
      </c>
      <c r="AD31" s="146">
        <v>0</v>
      </c>
      <c r="AE31" s="146">
        <v>0</v>
      </c>
      <c r="AF31" s="146">
        <v>0</v>
      </c>
      <c r="AG31" s="146">
        <v>0</v>
      </c>
      <c r="AH31" s="146">
        <v>0</v>
      </c>
      <c r="AI31" s="148">
        <f t="shared" ref="AI31:AI34" si="9">AA31-AE31</f>
        <v>740000</v>
      </c>
      <c r="AJ31" s="149"/>
      <c r="AK31" s="149"/>
      <c r="AL31" s="149"/>
      <c r="AM31" s="150">
        <v>0</v>
      </c>
    </row>
    <row r="32" spans="1:39" ht="18.75" customHeight="1">
      <c r="A32" s="17" t="s">
        <v>234</v>
      </c>
      <c r="B32" s="19" t="s">
        <v>235</v>
      </c>
      <c r="C32" s="164"/>
      <c r="D32" s="164"/>
      <c r="E32" s="165"/>
      <c r="F32" s="152">
        <v>240000</v>
      </c>
      <c r="G32" s="158"/>
      <c r="H32" s="158"/>
      <c r="I32" s="159"/>
      <c r="J32" s="160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2"/>
      <c r="X32" s="163"/>
      <c r="Y32" s="163"/>
      <c r="Z32" s="163"/>
      <c r="AA32" s="146">
        <f>2*120000</f>
        <v>240000</v>
      </c>
      <c r="AB32" s="146">
        <v>0</v>
      </c>
      <c r="AC32" s="146">
        <v>0</v>
      </c>
      <c r="AD32" s="146">
        <v>0</v>
      </c>
      <c r="AE32" s="146">
        <v>0</v>
      </c>
      <c r="AF32" s="146">
        <v>0</v>
      </c>
      <c r="AG32" s="146">
        <v>0</v>
      </c>
      <c r="AH32" s="146">
        <v>0</v>
      </c>
      <c r="AI32" s="148">
        <f t="shared" si="9"/>
        <v>240000</v>
      </c>
      <c r="AJ32" s="149"/>
      <c r="AK32" s="149"/>
      <c r="AL32" s="149"/>
      <c r="AM32" s="150">
        <v>0</v>
      </c>
    </row>
    <row r="33" spans="1:39" ht="18.75" customHeight="1">
      <c r="A33" s="17" t="s">
        <v>236</v>
      </c>
      <c r="B33" s="20" t="s">
        <v>237</v>
      </c>
      <c r="C33" s="164"/>
      <c r="D33" s="164"/>
      <c r="E33" s="165"/>
      <c r="F33" s="152">
        <v>261000</v>
      </c>
      <c r="G33" s="158"/>
      <c r="H33" s="158"/>
      <c r="I33" s="159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2"/>
      <c r="X33" s="163"/>
      <c r="Y33" s="163"/>
      <c r="Z33" s="163"/>
      <c r="AA33" s="146">
        <v>261000</v>
      </c>
      <c r="AB33" s="146">
        <v>0</v>
      </c>
      <c r="AC33" s="146">
        <v>0</v>
      </c>
      <c r="AD33" s="146">
        <v>0</v>
      </c>
      <c r="AE33" s="146">
        <v>0</v>
      </c>
      <c r="AF33" s="146">
        <v>0</v>
      </c>
      <c r="AG33" s="146">
        <v>0</v>
      </c>
      <c r="AH33" s="146">
        <v>0</v>
      </c>
      <c r="AI33" s="148">
        <f t="shared" si="9"/>
        <v>261000</v>
      </c>
      <c r="AJ33" s="149"/>
      <c r="AK33" s="149"/>
      <c r="AL33" s="149"/>
      <c r="AM33" s="150">
        <v>0</v>
      </c>
    </row>
    <row r="34" spans="1:39" ht="30" customHeight="1">
      <c r="A34" s="17" t="s">
        <v>238</v>
      </c>
      <c r="B34" s="20" t="s">
        <v>239</v>
      </c>
      <c r="C34" s="164"/>
      <c r="D34" s="164"/>
      <c r="E34" s="165"/>
      <c r="F34" s="152">
        <v>200000</v>
      </c>
      <c r="G34" s="158"/>
      <c r="H34" s="158"/>
      <c r="I34" s="159"/>
      <c r="J34" s="160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2"/>
      <c r="X34" s="163"/>
      <c r="Y34" s="163"/>
      <c r="Z34" s="163"/>
      <c r="AA34" s="146">
        <v>200000</v>
      </c>
      <c r="AB34" s="146"/>
      <c r="AC34" s="146"/>
      <c r="AD34" s="146"/>
      <c r="AE34" s="146">
        <v>0</v>
      </c>
      <c r="AF34" s="163"/>
      <c r="AG34" s="163"/>
      <c r="AH34" s="163"/>
      <c r="AI34" s="148">
        <f t="shared" si="9"/>
        <v>200000</v>
      </c>
      <c r="AJ34" s="149"/>
      <c r="AK34" s="149"/>
      <c r="AL34" s="149"/>
      <c r="AM34" s="150">
        <f t="shared" si="7"/>
        <v>0</v>
      </c>
    </row>
    <row r="35" spans="1:39" ht="19.5" customHeight="1" thickBot="1">
      <c r="A35" s="166">
        <v>12</v>
      </c>
      <c r="B35" s="249" t="s">
        <v>129</v>
      </c>
      <c r="C35" s="250"/>
      <c r="D35" s="250"/>
      <c r="E35" s="251"/>
      <c r="F35" s="152">
        <v>1176000</v>
      </c>
      <c r="G35" s="158" t="e">
        <f>#REF!</f>
        <v>#REF!</v>
      </c>
      <c r="H35" s="158" t="e">
        <f t="shared" si="4"/>
        <v>#REF!</v>
      </c>
      <c r="I35" s="161"/>
      <c r="J35" s="160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2">
        <f t="shared" si="5"/>
        <v>0</v>
      </c>
      <c r="X35" s="163"/>
      <c r="Y35" s="163"/>
      <c r="Z35" s="163"/>
      <c r="AA35" s="146">
        <f>2*504000</f>
        <v>1008000</v>
      </c>
      <c r="AB35" s="146"/>
      <c r="AC35" s="146"/>
      <c r="AD35" s="146"/>
      <c r="AE35" s="146">
        <v>6888385</v>
      </c>
      <c r="AF35" s="163"/>
      <c r="AG35" s="163"/>
      <c r="AH35" s="163"/>
      <c r="AI35" s="148">
        <v>0</v>
      </c>
      <c r="AJ35" s="149"/>
      <c r="AK35" s="149"/>
      <c r="AL35" s="149"/>
      <c r="AM35" s="150">
        <v>0</v>
      </c>
    </row>
    <row r="36" spans="1:39" ht="20.25" customHeight="1">
      <c r="A36" s="145"/>
      <c r="B36" s="166" t="s">
        <v>130</v>
      </c>
      <c r="C36" s="139"/>
      <c r="D36" s="139"/>
      <c r="E36" s="140">
        <f t="shared" si="1"/>
        <v>0</v>
      </c>
      <c r="F36" s="152">
        <f>SUM(F9:F26,F35)+1</f>
        <v>113319900</v>
      </c>
      <c r="G36" s="167" t="e">
        <f t="shared" ref="G36:Z36" si="10">SUM(G9:G26,G35)</f>
        <v>#REF!</v>
      </c>
      <c r="H36" s="167" t="e">
        <f t="shared" si="10"/>
        <v>#REF!</v>
      </c>
      <c r="I36" s="167">
        <f t="shared" si="10"/>
        <v>18</v>
      </c>
      <c r="J36" s="167">
        <f t="shared" si="10"/>
        <v>340</v>
      </c>
      <c r="K36" s="167">
        <f t="shared" si="10"/>
        <v>0</v>
      </c>
      <c r="L36" s="167">
        <f t="shared" si="10"/>
        <v>0</v>
      </c>
      <c r="M36" s="167">
        <f t="shared" si="10"/>
        <v>0</v>
      </c>
      <c r="N36" s="167">
        <f t="shared" si="10"/>
        <v>0</v>
      </c>
      <c r="O36" s="167">
        <f t="shared" si="10"/>
        <v>0</v>
      </c>
      <c r="P36" s="167">
        <f t="shared" si="10"/>
        <v>0</v>
      </c>
      <c r="Q36" s="167">
        <f t="shared" si="10"/>
        <v>0</v>
      </c>
      <c r="R36" s="167">
        <f t="shared" si="10"/>
        <v>0</v>
      </c>
      <c r="S36" s="167">
        <f t="shared" si="10"/>
        <v>0</v>
      </c>
      <c r="T36" s="167">
        <f t="shared" si="10"/>
        <v>0</v>
      </c>
      <c r="U36" s="167">
        <f t="shared" si="10"/>
        <v>0</v>
      </c>
      <c r="V36" s="167">
        <f t="shared" si="10"/>
        <v>0</v>
      </c>
      <c r="W36" s="167">
        <f t="shared" si="10"/>
        <v>0</v>
      </c>
      <c r="X36" s="167">
        <f t="shared" si="10"/>
        <v>5319300</v>
      </c>
      <c r="Y36" s="167">
        <f t="shared" si="10"/>
        <v>7129480</v>
      </c>
      <c r="Z36" s="167">
        <f t="shared" si="10"/>
        <v>3428100</v>
      </c>
      <c r="AA36" s="141">
        <f>SUM(AA9:AA26,AA35)-1</f>
        <v>88481182.609999999</v>
      </c>
      <c r="AB36" s="141">
        <f t="shared" ref="AB36:AL36" si="11">SUM(AB9:AB35)</f>
        <v>0</v>
      </c>
      <c r="AC36" s="141">
        <f t="shared" si="11"/>
        <v>0</v>
      </c>
      <c r="AD36" s="141">
        <f t="shared" si="11"/>
        <v>0</v>
      </c>
      <c r="AE36" s="141">
        <f>SUM(AE9:AE26,AE35)</f>
        <v>94795869</v>
      </c>
      <c r="AF36" s="155">
        <f t="shared" si="11"/>
        <v>7256325</v>
      </c>
      <c r="AG36" s="155">
        <f t="shared" si="11"/>
        <v>7256325</v>
      </c>
      <c r="AH36" s="155">
        <f t="shared" si="11"/>
        <v>7206325</v>
      </c>
      <c r="AI36" s="155">
        <f>SUM(AI9:AI26,AI35)-1</f>
        <v>-434301.39000000013</v>
      </c>
      <c r="AJ36" s="168">
        <f t="shared" si="11"/>
        <v>0</v>
      </c>
      <c r="AK36" s="168">
        <f t="shared" si="11"/>
        <v>0</v>
      </c>
      <c r="AL36" s="168">
        <f t="shared" si="11"/>
        <v>0</v>
      </c>
      <c r="AM36" s="157">
        <f>AE36/AA36*100</f>
        <v>107.13675631781885</v>
      </c>
    </row>
    <row r="37" spans="1:39" ht="18.75">
      <c r="A37" s="169" t="s">
        <v>131</v>
      </c>
      <c r="B37" s="170" t="s">
        <v>132</v>
      </c>
      <c r="C37" s="145"/>
      <c r="D37" s="145"/>
      <c r="E37" s="171">
        <f t="shared" si="1"/>
        <v>0</v>
      </c>
      <c r="F37" s="152"/>
      <c r="G37" s="172" t="e">
        <f>#REF!</f>
        <v>#REF!</v>
      </c>
      <c r="H37" s="172" t="e">
        <f t="shared" si="4"/>
        <v>#REF!</v>
      </c>
      <c r="I37" s="163"/>
      <c r="J37" s="17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74">
        <f t="shared" si="5"/>
        <v>0</v>
      </c>
      <c r="X37" s="163"/>
      <c r="Y37" s="163"/>
      <c r="Z37" s="163"/>
      <c r="AA37" s="175"/>
      <c r="AB37" s="175"/>
      <c r="AC37" s="175"/>
      <c r="AD37" s="175"/>
      <c r="AE37" s="175"/>
      <c r="AF37" s="163"/>
      <c r="AG37" s="163"/>
      <c r="AH37" s="163"/>
      <c r="AI37" s="176"/>
      <c r="AJ37" s="149"/>
      <c r="AK37" s="149"/>
      <c r="AL37" s="149"/>
      <c r="AM37" s="149"/>
    </row>
    <row r="38" spans="1:39" ht="17.25" customHeight="1">
      <c r="A38" s="177" t="s">
        <v>133</v>
      </c>
      <c r="B38" s="178" t="s">
        <v>134</v>
      </c>
      <c r="C38" s="145"/>
      <c r="D38" s="145"/>
      <c r="E38" s="171">
        <f t="shared" si="1"/>
        <v>0</v>
      </c>
      <c r="F38" s="152">
        <v>551688</v>
      </c>
      <c r="G38" s="172" t="e">
        <f>#REF!</f>
        <v>#REF!</v>
      </c>
      <c r="H38" s="172" t="e">
        <f t="shared" si="4"/>
        <v>#REF!</v>
      </c>
      <c r="I38" s="163"/>
      <c r="J38" s="17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74">
        <f t="shared" si="5"/>
        <v>0</v>
      </c>
      <c r="X38" s="163"/>
      <c r="Y38" s="163"/>
      <c r="Z38" s="163"/>
      <c r="AA38" s="179">
        <f>138024+275640</f>
        <v>413664</v>
      </c>
      <c r="AB38" s="179"/>
      <c r="AC38" s="179"/>
      <c r="AD38" s="179"/>
      <c r="AE38" s="179">
        <v>823648</v>
      </c>
      <c r="AF38" s="147">
        <v>91251</v>
      </c>
      <c r="AG38" s="147">
        <v>91251</v>
      </c>
      <c r="AH38" s="147">
        <v>91251</v>
      </c>
      <c r="AI38" s="148">
        <f t="shared" ref="AI38:AI42" si="12">AA38-AE38</f>
        <v>-409984</v>
      </c>
      <c r="AJ38" s="149"/>
      <c r="AK38" s="149"/>
      <c r="AL38" s="149"/>
      <c r="AM38" s="150">
        <f t="shared" si="7"/>
        <v>199.11038910806838</v>
      </c>
    </row>
    <row r="39" spans="1:39" ht="18" customHeight="1">
      <c r="A39" s="177" t="s">
        <v>135</v>
      </c>
      <c r="B39" s="178" t="s">
        <v>136</v>
      </c>
      <c r="C39" s="145"/>
      <c r="D39" s="145"/>
      <c r="E39" s="171">
        <f t="shared" si="1"/>
        <v>0</v>
      </c>
      <c r="F39" s="152">
        <v>375120</v>
      </c>
      <c r="G39" s="172" t="e">
        <f>#REF!</f>
        <v>#REF!</v>
      </c>
      <c r="H39" s="172" t="e">
        <f t="shared" si="4"/>
        <v>#REF!</v>
      </c>
      <c r="I39" s="163"/>
      <c r="J39" s="17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74">
        <f t="shared" si="5"/>
        <v>0</v>
      </c>
      <c r="X39" s="163"/>
      <c r="Y39" s="163"/>
      <c r="Z39" s="163"/>
      <c r="AA39" s="179">
        <f>93780+187560</f>
        <v>281340</v>
      </c>
      <c r="AB39" s="179"/>
      <c r="AC39" s="179"/>
      <c r="AD39" s="179"/>
      <c r="AE39" s="179">
        <v>577564</v>
      </c>
      <c r="AF39" s="147">
        <v>129823</v>
      </c>
      <c r="AG39" s="147">
        <v>129823</v>
      </c>
      <c r="AH39" s="147">
        <v>129823</v>
      </c>
      <c r="AI39" s="148">
        <f t="shared" si="12"/>
        <v>-296224</v>
      </c>
      <c r="AJ39" s="149"/>
      <c r="AK39" s="149"/>
      <c r="AL39" s="149"/>
      <c r="AM39" s="150">
        <f t="shared" si="7"/>
        <v>205.29039596218098</v>
      </c>
    </row>
    <row r="40" spans="1:39" ht="17.25" customHeight="1">
      <c r="A40" s="177" t="s">
        <v>137</v>
      </c>
      <c r="B40" s="178" t="s">
        <v>138</v>
      </c>
      <c r="C40" s="145"/>
      <c r="D40" s="145"/>
      <c r="E40" s="171">
        <f t="shared" si="1"/>
        <v>0</v>
      </c>
      <c r="F40" s="152">
        <v>435600</v>
      </c>
      <c r="G40" s="172" t="e">
        <f>#REF!</f>
        <v>#REF!</v>
      </c>
      <c r="H40" s="172" t="e">
        <f t="shared" si="4"/>
        <v>#REF!</v>
      </c>
      <c r="I40" s="163"/>
      <c r="J40" s="17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74">
        <f t="shared" si="5"/>
        <v>0</v>
      </c>
      <c r="X40" s="163"/>
      <c r="Y40" s="163"/>
      <c r="Z40" s="163"/>
      <c r="AA40" s="179">
        <f>118800+198000</f>
        <v>316800</v>
      </c>
      <c r="AB40" s="179"/>
      <c r="AC40" s="179"/>
      <c r="AD40" s="179"/>
      <c r="AE40" s="179">
        <v>30319</v>
      </c>
      <c r="AF40" s="147">
        <v>104256</v>
      </c>
      <c r="AG40" s="147">
        <v>104256</v>
      </c>
      <c r="AH40" s="147">
        <v>104256</v>
      </c>
      <c r="AI40" s="148">
        <f t="shared" si="12"/>
        <v>286481</v>
      </c>
      <c r="AJ40" s="149"/>
      <c r="AK40" s="149"/>
      <c r="AL40" s="149"/>
      <c r="AM40" s="150">
        <f t="shared" si="7"/>
        <v>9.5703914141414153</v>
      </c>
    </row>
    <row r="41" spans="1:39" ht="18" customHeight="1">
      <c r="A41" s="177" t="s">
        <v>139</v>
      </c>
      <c r="B41" s="178" t="s">
        <v>140</v>
      </c>
      <c r="C41" s="145"/>
      <c r="D41" s="145"/>
      <c r="E41" s="171">
        <f t="shared" si="1"/>
        <v>0</v>
      </c>
      <c r="F41" s="152">
        <v>361440</v>
      </c>
      <c r="G41" s="172" t="e">
        <f>#REF!</f>
        <v>#REF!</v>
      </c>
      <c r="H41" s="172" t="e">
        <f t="shared" si="4"/>
        <v>#REF!</v>
      </c>
      <c r="I41" s="163"/>
      <c r="J41" s="17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74">
        <f t="shared" si="5"/>
        <v>0</v>
      </c>
      <c r="X41" s="163"/>
      <c r="Y41" s="163"/>
      <c r="Z41" s="163"/>
      <c r="AA41" s="179">
        <f>90360+180720</f>
        <v>271080</v>
      </c>
      <c r="AB41" s="179"/>
      <c r="AC41" s="179"/>
      <c r="AD41" s="179"/>
      <c r="AE41" s="179">
        <v>241392</v>
      </c>
      <c r="AF41" s="147">
        <v>104400</v>
      </c>
      <c r="AG41" s="147">
        <v>104400</v>
      </c>
      <c r="AH41" s="147">
        <v>104400</v>
      </c>
      <c r="AI41" s="148">
        <f t="shared" si="12"/>
        <v>29688</v>
      </c>
      <c r="AJ41" s="149"/>
      <c r="AK41" s="149"/>
      <c r="AL41" s="149"/>
      <c r="AM41" s="150">
        <f t="shared" si="7"/>
        <v>89.04825143868969</v>
      </c>
    </row>
    <row r="42" spans="1:39" ht="17.25" customHeight="1">
      <c r="A42" s="177" t="s">
        <v>141</v>
      </c>
      <c r="B42" s="178" t="s">
        <v>142</v>
      </c>
      <c r="C42" s="145"/>
      <c r="D42" s="145"/>
      <c r="E42" s="171">
        <f t="shared" si="1"/>
        <v>0</v>
      </c>
      <c r="F42" s="152">
        <v>259200</v>
      </c>
      <c r="G42" s="172" t="e">
        <f>#REF!</f>
        <v>#REF!</v>
      </c>
      <c r="H42" s="172" t="e">
        <f t="shared" si="4"/>
        <v>#REF!</v>
      </c>
      <c r="I42" s="163"/>
      <c r="J42" s="17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74">
        <f t="shared" si="5"/>
        <v>0</v>
      </c>
      <c r="X42" s="163"/>
      <c r="Y42" s="163"/>
      <c r="Z42" s="163"/>
      <c r="AA42" s="179">
        <f>64800+129600</f>
        <v>194400</v>
      </c>
      <c r="AB42" s="179"/>
      <c r="AC42" s="179"/>
      <c r="AD42" s="179"/>
      <c r="AE42" s="179">
        <v>35313</v>
      </c>
      <c r="AF42" s="147">
        <v>65088</v>
      </c>
      <c r="AG42" s="147">
        <v>65088</v>
      </c>
      <c r="AH42" s="147">
        <v>65088</v>
      </c>
      <c r="AI42" s="148">
        <f t="shared" si="12"/>
        <v>159087</v>
      </c>
      <c r="AJ42" s="149"/>
      <c r="AK42" s="149"/>
      <c r="AL42" s="149"/>
      <c r="AM42" s="150">
        <f t="shared" si="7"/>
        <v>18.165123456790123</v>
      </c>
    </row>
    <row r="43" spans="1:39" ht="19.5" customHeight="1">
      <c r="A43" s="145"/>
      <c r="B43" s="180" t="s">
        <v>143</v>
      </c>
      <c r="C43" s="145"/>
      <c r="D43" s="145"/>
      <c r="E43" s="171">
        <f t="shared" si="1"/>
        <v>0</v>
      </c>
      <c r="F43" s="152">
        <f>SUM(F38:F42)</f>
        <v>1983048</v>
      </c>
      <c r="G43" s="172" t="e">
        <f>#REF!</f>
        <v>#REF!</v>
      </c>
      <c r="H43" s="172" t="e">
        <f t="shared" si="4"/>
        <v>#REF!</v>
      </c>
      <c r="I43" s="163"/>
      <c r="J43" s="17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74">
        <f t="shared" si="5"/>
        <v>0</v>
      </c>
      <c r="X43" s="163"/>
      <c r="Y43" s="163"/>
      <c r="Z43" s="163"/>
      <c r="AA43" s="181">
        <f>SUM(AA38:AA42)</f>
        <v>1477284</v>
      </c>
      <c r="AB43" s="181">
        <f t="shared" ref="AB43:AL43" si="13">SUM(AB38:AB42)</f>
        <v>0</v>
      </c>
      <c r="AC43" s="181">
        <f t="shared" si="13"/>
        <v>0</v>
      </c>
      <c r="AD43" s="181">
        <f t="shared" si="13"/>
        <v>0</v>
      </c>
      <c r="AE43" s="181">
        <f t="shared" si="13"/>
        <v>1708236</v>
      </c>
      <c r="AF43" s="182">
        <f t="shared" si="13"/>
        <v>494818</v>
      </c>
      <c r="AG43" s="182">
        <f t="shared" si="13"/>
        <v>494818</v>
      </c>
      <c r="AH43" s="182">
        <f t="shared" si="13"/>
        <v>494818</v>
      </c>
      <c r="AI43" s="183">
        <f t="shared" si="13"/>
        <v>-230952</v>
      </c>
      <c r="AJ43" s="184">
        <f t="shared" si="13"/>
        <v>0</v>
      </c>
      <c r="AK43" s="184">
        <f t="shared" si="13"/>
        <v>0</v>
      </c>
      <c r="AL43" s="184">
        <f t="shared" si="13"/>
        <v>0</v>
      </c>
      <c r="AM43" s="157">
        <f t="shared" si="7"/>
        <v>115.63355455010682</v>
      </c>
    </row>
    <row r="44" spans="1:39" ht="21.75" customHeight="1">
      <c r="A44" s="145"/>
      <c r="B44" s="180" t="s">
        <v>144</v>
      </c>
      <c r="C44" s="145"/>
      <c r="D44" s="145"/>
      <c r="E44" s="171">
        <f t="shared" si="1"/>
        <v>0</v>
      </c>
      <c r="F44" s="152">
        <f>F36+F43</f>
        <v>115302948</v>
      </c>
      <c r="G44" s="171" t="e">
        <f>#REF!</f>
        <v>#REF!</v>
      </c>
      <c r="H44" s="171" t="e">
        <f t="shared" si="4"/>
        <v>#REF!</v>
      </c>
      <c r="I44" s="145"/>
      <c r="J44" s="18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86">
        <f t="shared" si="5"/>
        <v>0</v>
      </c>
      <c r="X44" s="145"/>
      <c r="Y44" s="145"/>
      <c r="Z44" s="145"/>
      <c r="AA44" s="152">
        <f>AA36+AA43</f>
        <v>89958466.609999999</v>
      </c>
      <c r="AB44" s="187">
        <f t="shared" ref="AB44:AL44" si="14">AB36+AB43</f>
        <v>0</v>
      </c>
      <c r="AC44" s="187">
        <f t="shared" si="14"/>
        <v>0</v>
      </c>
      <c r="AD44" s="187">
        <f t="shared" si="14"/>
        <v>0</v>
      </c>
      <c r="AE44" s="152">
        <f>AE36+AE43</f>
        <v>96504105</v>
      </c>
      <c r="AF44" s="188">
        <f t="shared" si="14"/>
        <v>7751143</v>
      </c>
      <c r="AG44" s="188">
        <f t="shared" si="14"/>
        <v>7751143</v>
      </c>
      <c r="AH44" s="188">
        <f t="shared" si="14"/>
        <v>7701143</v>
      </c>
      <c r="AI44" s="188">
        <f>AI36+AI43</f>
        <v>-665253.39000000013</v>
      </c>
      <c r="AJ44" s="188">
        <f t="shared" si="14"/>
        <v>0</v>
      </c>
      <c r="AK44" s="188">
        <f t="shared" si="14"/>
        <v>0</v>
      </c>
      <c r="AL44" s="188">
        <f t="shared" si="14"/>
        <v>0</v>
      </c>
      <c r="AM44" s="189">
        <f>AE44/AA44*100</f>
        <v>107.27628942184791</v>
      </c>
    </row>
    <row r="45" spans="1:39">
      <c r="A45" s="90"/>
      <c r="B45" s="90"/>
      <c r="C45" s="90"/>
      <c r="D45" s="90"/>
      <c r="E45" s="90"/>
      <c r="F45" s="1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>
      <c r="A46" s="90"/>
      <c r="B46" s="90"/>
      <c r="C46" s="90"/>
      <c r="D46" s="90"/>
      <c r="E46" s="90"/>
      <c r="F46" s="1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 ht="15.75">
      <c r="A47" s="90"/>
      <c r="B47" s="103" t="s">
        <v>145</v>
      </c>
      <c r="C47" s="191"/>
      <c r="D47" s="191"/>
      <c r="E47" s="191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192" t="s">
        <v>146</v>
      </c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</row>
    <row r="48" spans="1:39" ht="15.75">
      <c r="A48" s="90"/>
      <c r="B48" s="191"/>
      <c r="C48" s="191"/>
      <c r="D48" s="191"/>
      <c r="E48" s="191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193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</row>
    <row r="49" spans="1:39" ht="15.75">
      <c r="A49" s="90"/>
      <c r="B49" s="103" t="s">
        <v>78</v>
      </c>
      <c r="C49" s="191"/>
      <c r="D49" s="191"/>
      <c r="E49" s="191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194" t="s">
        <v>79</v>
      </c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</row>
    <row r="50" spans="1:39" ht="15.75">
      <c r="A50" s="90"/>
      <c r="B50" s="191"/>
      <c r="C50" s="191"/>
      <c r="D50" s="191"/>
      <c r="E50" s="191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193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</row>
    <row r="51" spans="1:39" ht="15.75">
      <c r="A51" s="90"/>
      <c r="B51" s="103" t="s">
        <v>80</v>
      </c>
      <c r="C51" s="103"/>
      <c r="D51" s="103"/>
      <c r="E51" s="103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194" t="s">
        <v>251</v>
      </c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</row>
    <row r="52" spans="1:39">
      <c r="A52" s="90"/>
      <c r="B52" s="90"/>
      <c r="C52" s="90"/>
      <c r="D52" s="90"/>
      <c r="E52" s="90"/>
      <c r="F52" s="1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</row>
    <row r="53" spans="1:39">
      <c r="F53" s="4"/>
    </row>
    <row r="54" spans="1:39">
      <c r="F54" s="4"/>
    </row>
    <row r="55" spans="1:39">
      <c r="F55" s="4"/>
    </row>
    <row r="56" spans="1:39">
      <c r="F56" s="4"/>
    </row>
  </sheetData>
  <autoFilter ref="A6:AM43">
    <filterColumn colId="26"/>
    <filterColumn colId="30"/>
    <filterColumn colId="34"/>
    <filterColumn colId="38"/>
  </autoFilter>
  <mergeCells count="5">
    <mergeCell ref="B3:AM3"/>
    <mergeCell ref="K5:W5"/>
    <mergeCell ref="AA5:AM5"/>
    <mergeCell ref="AA6:AE6"/>
    <mergeCell ref="B35:E35"/>
  </mergeCells>
  <pageMargins left="0.51181102362204722" right="0" top="0.15748031496062992" bottom="0.15748031496062992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M134"/>
  <sheetViews>
    <sheetView topLeftCell="B1" zoomScaleNormal="100" workbookViewId="0">
      <pane ySplit="4" topLeftCell="A88" activePane="bottomLeft" state="frozen"/>
      <selection pane="bottomLeft" activeCell="J120" sqref="J120:J122"/>
    </sheetView>
  </sheetViews>
  <sheetFormatPr defaultColWidth="9.85546875" defaultRowHeight="12.75"/>
  <cols>
    <col min="1" max="1" width="5.140625" style="5" hidden="1" customWidth="1"/>
    <col min="2" max="2" width="4.140625" style="5" customWidth="1"/>
    <col min="3" max="3" width="50.42578125" style="5" bestFit="1" customWidth="1"/>
    <col min="4" max="4" width="0.140625" style="5" hidden="1" customWidth="1"/>
    <col min="5" max="5" width="12" style="5" bestFit="1" customWidth="1"/>
    <col min="6" max="6" width="9" style="5" hidden="1" customWidth="1"/>
    <col min="7" max="7" width="9.140625" style="5" hidden="1" customWidth="1"/>
    <col min="8" max="8" width="10.140625" style="5" hidden="1" customWidth="1"/>
    <col min="9" max="9" width="14" style="5" customWidth="1"/>
    <col min="10" max="10" width="13.5703125" style="5" customWidth="1"/>
    <col min="11" max="11" width="14.42578125" style="5" customWidth="1"/>
    <col min="12" max="12" width="12.28515625" style="5" bestFit="1" customWidth="1"/>
    <col min="13" max="13" width="6" style="5" customWidth="1"/>
    <col min="14" max="140" width="9.140625" style="5" customWidth="1"/>
    <col min="141" max="16384" width="9.85546875" style="5"/>
  </cols>
  <sheetData>
    <row r="1" spans="2:12" ht="18.75">
      <c r="C1" s="252" t="s">
        <v>222</v>
      </c>
      <c r="D1" s="252"/>
      <c r="E1" s="252"/>
      <c r="F1" s="252"/>
      <c r="G1" s="252"/>
      <c r="H1" s="252"/>
      <c r="I1" s="252"/>
      <c r="J1" s="252"/>
      <c r="K1" s="252"/>
      <c r="L1" s="6"/>
    </row>
    <row r="2" spans="2:12">
      <c r="B2" s="256" t="s">
        <v>147</v>
      </c>
      <c r="C2" s="257"/>
      <c r="D2" s="256" t="s">
        <v>225</v>
      </c>
      <c r="E2" s="257" t="s">
        <v>148</v>
      </c>
      <c r="F2" s="26"/>
      <c r="G2" s="27"/>
      <c r="H2" s="27"/>
      <c r="I2" s="260" t="s">
        <v>253</v>
      </c>
      <c r="J2" s="260"/>
      <c r="K2" s="28"/>
      <c r="L2" s="28"/>
    </row>
    <row r="3" spans="2:12">
      <c r="B3" s="258"/>
      <c r="C3" s="259"/>
      <c r="D3" s="258"/>
      <c r="E3" s="259"/>
      <c r="F3" s="29">
        <v>1</v>
      </c>
      <c r="G3" s="29">
        <v>2</v>
      </c>
      <c r="H3" s="29">
        <v>3</v>
      </c>
      <c r="I3" s="29" t="s">
        <v>94</v>
      </c>
      <c r="J3" s="29" t="s">
        <v>95</v>
      </c>
      <c r="K3" s="29" t="s">
        <v>149</v>
      </c>
      <c r="L3" s="29" t="s">
        <v>150</v>
      </c>
    </row>
    <row r="4" spans="2:12" ht="13.5" thickBot="1">
      <c r="B4" s="261"/>
      <c r="C4" s="262"/>
      <c r="D4" s="30"/>
      <c r="E4" s="30" t="s">
        <v>151</v>
      </c>
      <c r="F4" s="30"/>
      <c r="G4" s="30"/>
      <c r="H4" s="30"/>
      <c r="I4" s="30"/>
      <c r="J4" s="30"/>
      <c r="K4" s="30"/>
      <c r="L4" s="30"/>
    </row>
    <row r="5" spans="2:12" ht="20.25">
      <c r="B5" s="31" t="s">
        <v>152</v>
      </c>
      <c r="C5" s="32" t="s">
        <v>153</v>
      </c>
      <c r="D5" s="33"/>
      <c r="E5" s="33"/>
      <c r="F5" s="34"/>
      <c r="G5" s="34"/>
      <c r="H5" s="34"/>
      <c r="I5" s="34"/>
      <c r="J5" s="34"/>
      <c r="K5" s="34"/>
      <c r="L5" s="34"/>
    </row>
    <row r="6" spans="2:12">
      <c r="B6" s="35" t="s">
        <v>154</v>
      </c>
      <c r="C6" s="36" t="s">
        <v>155</v>
      </c>
      <c r="D6" s="37"/>
      <c r="E6" s="37">
        <f>SUM(E7:E13)</f>
        <v>96105510</v>
      </c>
      <c r="F6" s="37">
        <f t="shared" ref="F6:H6" si="0">SUM(F7:F17)</f>
        <v>7632014</v>
      </c>
      <c r="G6" s="37">
        <f t="shared" si="0"/>
        <v>7137471</v>
      </c>
      <c r="H6" s="37">
        <f t="shared" si="0"/>
        <v>8215641</v>
      </c>
      <c r="I6" s="38">
        <f>SUM(I7:I12)</f>
        <v>74980271</v>
      </c>
      <c r="J6" s="37">
        <f>SUM(J7:J17)</f>
        <v>80429503</v>
      </c>
      <c r="K6" s="38">
        <f>I6-J6</f>
        <v>-5449232</v>
      </c>
      <c r="L6" s="39">
        <f>J6/I6</f>
        <v>1.0726755442108231</v>
      </c>
    </row>
    <row r="7" spans="2:12">
      <c r="B7" s="35"/>
      <c r="C7" s="40" t="s">
        <v>156</v>
      </c>
      <c r="D7" s="41"/>
      <c r="E7" s="226">
        <v>94440970</v>
      </c>
      <c r="F7" s="12">
        <v>7523864</v>
      </c>
      <c r="G7" s="12">
        <v>6995981</v>
      </c>
      <c r="H7" s="12">
        <v>8074151</v>
      </c>
      <c r="I7" s="12">
        <f>47981350+25758851</f>
        <v>73740201</v>
      </c>
      <c r="J7" s="12">
        <v>79000087</v>
      </c>
      <c r="K7" s="12">
        <f>I7-J7</f>
        <v>-5259886</v>
      </c>
      <c r="L7" s="42">
        <f>J7/I7</f>
        <v>1.0713299655909536</v>
      </c>
    </row>
    <row r="8" spans="2:12">
      <c r="B8" s="35"/>
      <c r="C8" s="40" t="s">
        <v>134</v>
      </c>
      <c r="D8" s="41"/>
      <c r="E8" s="12">
        <v>459740</v>
      </c>
      <c r="F8" s="12">
        <v>38000</v>
      </c>
      <c r="G8" s="12">
        <v>38340</v>
      </c>
      <c r="H8" s="12">
        <v>38340</v>
      </c>
      <c r="I8" s="12">
        <f>115020+229700</f>
        <v>344720</v>
      </c>
      <c r="J8" s="12">
        <v>686374</v>
      </c>
      <c r="K8" s="12">
        <f t="shared" ref="K8:K12" si="1">I8-J8</f>
        <v>-341654</v>
      </c>
      <c r="L8" s="42">
        <f t="shared" ref="L8:L12" si="2">J8/I8</f>
        <v>1.9911058250174054</v>
      </c>
    </row>
    <row r="9" spans="2:12">
      <c r="B9" s="35"/>
      <c r="C9" s="40" t="s">
        <v>136</v>
      </c>
      <c r="D9" s="41"/>
      <c r="E9" s="12">
        <v>312600</v>
      </c>
      <c r="F9" s="12">
        <v>26050</v>
      </c>
      <c r="G9" s="12">
        <v>26050</v>
      </c>
      <c r="H9" s="12">
        <v>26050</v>
      </c>
      <c r="I9" s="12">
        <f>156300+78150</f>
        <v>234450</v>
      </c>
      <c r="J9" s="12">
        <v>481303</v>
      </c>
      <c r="K9" s="12">
        <f t="shared" si="1"/>
        <v>-246853</v>
      </c>
      <c r="L9" s="42">
        <f t="shared" si="2"/>
        <v>2.0529025378545533</v>
      </c>
    </row>
    <row r="10" spans="2:12">
      <c r="B10" s="35"/>
      <c r="C10" s="40" t="s">
        <v>138</v>
      </c>
      <c r="D10" s="41"/>
      <c r="E10" s="12">
        <v>363000</v>
      </c>
      <c r="F10" s="12"/>
      <c r="G10" s="12">
        <v>33000</v>
      </c>
      <c r="H10" s="12">
        <v>33000</v>
      </c>
      <c r="I10" s="12">
        <f>99000+165000</f>
        <v>264000</v>
      </c>
      <c r="J10" s="12">
        <v>25266</v>
      </c>
      <c r="K10" s="12">
        <f t="shared" si="1"/>
        <v>238734</v>
      </c>
      <c r="L10" s="42">
        <f t="shared" si="2"/>
        <v>9.5704545454545459E-2</v>
      </c>
    </row>
    <row r="11" spans="2:12">
      <c r="B11" s="35"/>
      <c r="C11" s="40" t="s">
        <v>140</v>
      </c>
      <c r="D11" s="41"/>
      <c r="E11" s="12">
        <v>301200</v>
      </c>
      <c r="F11" s="12">
        <v>25100</v>
      </c>
      <c r="G11" s="12">
        <v>25100</v>
      </c>
      <c r="H11" s="12">
        <v>25100</v>
      </c>
      <c r="I11" s="12">
        <f>75300+150600</f>
        <v>225900</v>
      </c>
      <c r="J11" s="12">
        <v>201160</v>
      </c>
      <c r="K11" s="12">
        <f t="shared" si="1"/>
        <v>24740</v>
      </c>
      <c r="L11" s="42">
        <f t="shared" si="2"/>
        <v>0.89048251438689685</v>
      </c>
    </row>
    <row r="12" spans="2:12">
      <c r="B12" s="35"/>
      <c r="C12" s="40" t="s">
        <v>142</v>
      </c>
      <c r="D12" s="41"/>
      <c r="E12" s="12">
        <v>228000</v>
      </c>
      <c r="F12" s="12">
        <v>19000</v>
      </c>
      <c r="G12" s="12">
        <v>19000</v>
      </c>
      <c r="H12" s="12">
        <v>19000</v>
      </c>
      <c r="I12" s="12">
        <f>57000+114000</f>
        <v>171000</v>
      </c>
      <c r="J12" s="12">
        <v>35313</v>
      </c>
      <c r="K12" s="12">
        <f t="shared" si="1"/>
        <v>135687</v>
      </c>
      <c r="L12" s="42">
        <f t="shared" si="2"/>
        <v>0.20650877192982456</v>
      </c>
    </row>
    <row r="13" spans="2:12" hidden="1">
      <c r="B13" s="35"/>
      <c r="C13" s="40"/>
      <c r="D13" s="43"/>
      <c r="E13" s="12">
        <v>0</v>
      </c>
      <c r="F13" s="12"/>
      <c r="G13" s="12"/>
      <c r="H13" s="12"/>
      <c r="I13" s="12"/>
      <c r="J13" s="12"/>
      <c r="K13" s="12"/>
      <c r="L13" s="42"/>
    </row>
    <row r="14" spans="2:12" s="8" customFormat="1" ht="13.5" hidden="1">
      <c r="B14" s="44"/>
      <c r="C14" s="12"/>
      <c r="D14" s="45"/>
      <c r="E14" s="12">
        <f>SUM(F14:L14)</f>
        <v>0</v>
      </c>
      <c r="F14" s="12"/>
      <c r="G14" s="12"/>
      <c r="H14" s="12"/>
      <c r="I14" s="12"/>
      <c r="J14" s="12"/>
      <c r="K14" s="12"/>
      <c r="L14" s="12"/>
    </row>
    <row r="15" spans="2:12" s="8" customFormat="1" ht="13.5" hidden="1">
      <c r="B15" s="44"/>
      <c r="C15" s="12"/>
      <c r="D15" s="43"/>
      <c r="E15" s="12">
        <f>SUM(F15:L15)</f>
        <v>0</v>
      </c>
      <c r="F15" s="12"/>
      <c r="G15" s="12"/>
      <c r="H15" s="12"/>
      <c r="I15" s="12"/>
      <c r="J15" s="12"/>
      <c r="K15" s="12"/>
      <c r="L15" s="12"/>
    </row>
    <row r="16" spans="2:12" s="8" customFormat="1" ht="13.5" hidden="1">
      <c r="B16" s="44"/>
      <c r="C16" s="12"/>
      <c r="D16" s="45"/>
      <c r="E16" s="12">
        <f>SUM(F16:L16)</f>
        <v>0</v>
      </c>
      <c r="F16" s="12"/>
      <c r="G16" s="12"/>
      <c r="H16" s="12"/>
      <c r="I16" s="12"/>
      <c r="J16" s="12"/>
      <c r="K16" s="12"/>
      <c r="L16" s="12"/>
    </row>
    <row r="17" spans="2:12" s="8" customFormat="1" ht="13.5" hidden="1">
      <c r="B17" s="44"/>
      <c r="C17" s="12"/>
      <c r="D17" s="43"/>
      <c r="E17" s="12">
        <f>SUM(F17:L17)</f>
        <v>0</v>
      </c>
      <c r="F17" s="12"/>
      <c r="G17" s="12"/>
      <c r="H17" s="12"/>
      <c r="I17" s="12"/>
      <c r="J17" s="12"/>
      <c r="K17" s="12"/>
      <c r="L17" s="12"/>
    </row>
    <row r="18" spans="2:12" hidden="1">
      <c r="B18" s="35" t="s">
        <v>157</v>
      </c>
      <c r="C18" s="36" t="s">
        <v>158</v>
      </c>
      <c r="D18" s="37"/>
      <c r="E18" s="37">
        <f t="shared" ref="E18:H18" si="3">SUM(E19:E24)</f>
        <v>0</v>
      </c>
      <c r="F18" s="37">
        <f t="shared" si="3"/>
        <v>0</v>
      </c>
      <c r="G18" s="37">
        <f t="shared" si="3"/>
        <v>0</v>
      </c>
      <c r="H18" s="37">
        <f t="shared" si="3"/>
        <v>0</v>
      </c>
      <c r="I18" s="37"/>
      <c r="J18" s="37"/>
      <c r="K18" s="37"/>
      <c r="L18" s="37"/>
    </row>
    <row r="19" spans="2:12" s="8" customFormat="1" ht="13.5" hidden="1">
      <c r="B19" s="44"/>
      <c r="C19" s="46"/>
      <c r="D19" s="41"/>
      <c r="E19" s="41">
        <f t="shared" ref="E19:E24" si="4">SUM(F19:L19)</f>
        <v>0</v>
      </c>
      <c r="F19" s="46"/>
      <c r="G19" s="46"/>
      <c r="H19" s="46"/>
      <c r="I19" s="46"/>
      <c r="J19" s="46"/>
      <c r="K19" s="46"/>
      <c r="L19" s="46"/>
    </row>
    <row r="20" spans="2:12" s="8" customFormat="1" ht="13.5" hidden="1">
      <c r="B20" s="44"/>
      <c r="C20" s="46"/>
      <c r="D20" s="41"/>
      <c r="E20" s="41">
        <f t="shared" si="4"/>
        <v>0</v>
      </c>
      <c r="F20" s="46"/>
      <c r="G20" s="46"/>
      <c r="H20" s="46"/>
      <c r="I20" s="46"/>
      <c r="J20" s="46"/>
      <c r="K20" s="46"/>
      <c r="L20" s="46"/>
    </row>
    <row r="21" spans="2:12" s="8" customFormat="1" ht="13.5" hidden="1">
      <c r="B21" s="44"/>
      <c r="C21" s="46"/>
      <c r="D21" s="41"/>
      <c r="E21" s="41">
        <f t="shared" si="4"/>
        <v>0</v>
      </c>
      <c r="F21" s="46"/>
      <c r="G21" s="46"/>
      <c r="H21" s="46"/>
      <c r="I21" s="46"/>
      <c r="J21" s="46"/>
      <c r="K21" s="46"/>
      <c r="L21" s="46"/>
    </row>
    <row r="22" spans="2:12" s="8" customFormat="1" ht="13.5" hidden="1">
      <c r="B22" s="44"/>
      <c r="C22" s="46"/>
      <c r="D22" s="41"/>
      <c r="E22" s="41">
        <f t="shared" si="4"/>
        <v>0</v>
      </c>
      <c r="F22" s="46"/>
      <c r="G22" s="46"/>
      <c r="H22" s="46"/>
      <c r="I22" s="46"/>
      <c r="J22" s="46"/>
      <c r="K22" s="46"/>
      <c r="L22" s="46"/>
    </row>
    <row r="23" spans="2:12" s="8" customFormat="1" ht="13.5" hidden="1">
      <c r="B23" s="44"/>
      <c r="C23" s="46"/>
      <c r="D23" s="41"/>
      <c r="E23" s="41">
        <f t="shared" si="4"/>
        <v>0</v>
      </c>
      <c r="F23" s="46"/>
      <c r="G23" s="46"/>
      <c r="H23" s="46"/>
      <c r="I23" s="46"/>
      <c r="J23" s="46"/>
      <c r="K23" s="46"/>
      <c r="L23" s="46"/>
    </row>
    <row r="24" spans="2:12" s="8" customFormat="1" ht="13.5" hidden="1">
      <c r="B24" s="44"/>
      <c r="C24" s="46"/>
      <c r="D24" s="41"/>
      <c r="E24" s="41">
        <f t="shared" si="4"/>
        <v>0</v>
      </c>
      <c r="F24" s="46"/>
      <c r="G24" s="46"/>
      <c r="H24" s="46"/>
      <c r="I24" s="46"/>
      <c r="J24" s="46"/>
      <c r="K24" s="46"/>
      <c r="L24" s="46"/>
    </row>
    <row r="25" spans="2:12" s="9" customFormat="1" hidden="1">
      <c r="B25" s="35" t="s">
        <v>159</v>
      </c>
      <c r="C25" s="47" t="s">
        <v>160</v>
      </c>
      <c r="D25" s="48"/>
      <c r="E25" s="48">
        <f t="shared" ref="E25:H25" si="5">SUM(E26:E28)</f>
        <v>0</v>
      </c>
      <c r="F25" s="48">
        <f t="shared" si="5"/>
        <v>0</v>
      </c>
      <c r="G25" s="48">
        <f t="shared" si="5"/>
        <v>0</v>
      </c>
      <c r="H25" s="48">
        <f t="shared" si="5"/>
        <v>0</v>
      </c>
      <c r="I25" s="48"/>
      <c r="J25" s="48"/>
      <c r="K25" s="48"/>
      <c r="L25" s="48"/>
    </row>
    <row r="26" spans="2:12" hidden="1">
      <c r="B26" s="49"/>
      <c r="C26" s="46"/>
      <c r="D26" s="41"/>
      <c r="E26" s="41">
        <f>SUM(F26:L26)</f>
        <v>0</v>
      </c>
      <c r="F26" s="46"/>
      <c r="G26" s="46"/>
      <c r="H26" s="46"/>
      <c r="I26" s="46"/>
      <c r="J26" s="46"/>
      <c r="K26" s="46"/>
      <c r="L26" s="46"/>
    </row>
    <row r="27" spans="2:12" hidden="1">
      <c r="B27" s="49"/>
      <c r="C27" s="46"/>
      <c r="D27" s="41"/>
      <c r="E27" s="41">
        <f>SUM(F27:L27)</f>
        <v>0</v>
      </c>
      <c r="F27" s="46"/>
      <c r="G27" s="46"/>
      <c r="H27" s="46"/>
      <c r="I27" s="46"/>
      <c r="J27" s="46"/>
      <c r="K27" s="46"/>
      <c r="L27" s="46"/>
    </row>
    <row r="28" spans="2:12" hidden="1">
      <c r="B28" s="49"/>
      <c r="C28" s="46"/>
      <c r="D28" s="41"/>
      <c r="E28" s="41">
        <f>SUM(F28:L28)</f>
        <v>0</v>
      </c>
      <c r="F28" s="46"/>
      <c r="G28" s="46"/>
      <c r="H28" s="46"/>
      <c r="I28" s="46"/>
      <c r="J28" s="46"/>
      <c r="K28" s="46"/>
      <c r="L28" s="46"/>
    </row>
    <row r="29" spans="2:12" hidden="1">
      <c r="B29" s="35" t="s">
        <v>161</v>
      </c>
      <c r="C29" s="47" t="s">
        <v>162</v>
      </c>
      <c r="D29" s="37"/>
      <c r="E29" s="37">
        <f t="shared" ref="E29:H29" si="6">SUM(E30:E36)</f>
        <v>0</v>
      </c>
      <c r="F29" s="37">
        <f t="shared" si="6"/>
        <v>0</v>
      </c>
      <c r="G29" s="37">
        <f t="shared" si="6"/>
        <v>0</v>
      </c>
      <c r="H29" s="37">
        <f t="shared" si="6"/>
        <v>0</v>
      </c>
      <c r="I29" s="37"/>
      <c r="J29" s="37"/>
      <c r="K29" s="37"/>
      <c r="L29" s="37"/>
    </row>
    <row r="30" spans="2:12" hidden="1">
      <c r="B30" s="35"/>
      <c r="C30" s="50"/>
      <c r="D30" s="41"/>
      <c r="E30" s="41">
        <f t="shared" ref="E30:E36" si="7">SUM(F30:L30)</f>
        <v>0</v>
      </c>
      <c r="F30" s="46"/>
      <c r="G30" s="46"/>
      <c r="H30" s="46"/>
      <c r="I30" s="46"/>
      <c r="J30" s="46"/>
      <c r="K30" s="46"/>
      <c r="L30" s="46"/>
    </row>
    <row r="31" spans="2:12" hidden="1">
      <c r="B31" s="35"/>
      <c r="C31" s="50"/>
      <c r="D31" s="41"/>
      <c r="E31" s="41">
        <f t="shared" si="7"/>
        <v>0</v>
      </c>
      <c r="F31" s="46"/>
      <c r="G31" s="46"/>
      <c r="H31" s="46"/>
      <c r="I31" s="46"/>
      <c r="J31" s="46"/>
      <c r="K31" s="46"/>
      <c r="L31" s="46"/>
    </row>
    <row r="32" spans="2:12" hidden="1">
      <c r="B32" s="35"/>
      <c r="C32" s="50"/>
      <c r="D32" s="41"/>
      <c r="E32" s="41">
        <f t="shared" si="7"/>
        <v>0</v>
      </c>
      <c r="F32" s="46"/>
      <c r="G32" s="46"/>
      <c r="H32" s="46"/>
      <c r="I32" s="46"/>
      <c r="J32" s="46"/>
      <c r="K32" s="46"/>
      <c r="L32" s="46"/>
    </row>
    <row r="33" spans="2:13" hidden="1">
      <c r="B33" s="35"/>
      <c r="C33" s="50"/>
      <c r="D33" s="41"/>
      <c r="E33" s="41">
        <f t="shared" si="7"/>
        <v>0</v>
      </c>
      <c r="F33" s="46"/>
      <c r="G33" s="46"/>
      <c r="H33" s="46"/>
      <c r="I33" s="46"/>
      <c r="J33" s="46"/>
      <c r="K33" s="46"/>
      <c r="L33" s="46"/>
    </row>
    <row r="34" spans="2:13" hidden="1">
      <c r="B34" s="35"/>
      <c r="C34" s="50"/>
      <c r="D34" s="41"/>
      <c r="E34" s="41">
        <f t="shared" si="7"/>
        <v>0</v>
      </c>
      <c r="F34" s="46"/>
      <c r="G34" s="46"/>
      <c r="H34" s="46"/>
      <c r="I34" s="46"/>
      <c r="J34" s="46"/>
      <c r="K34" s="46"/>
      <c r="L34" s="46"/>
    </row>
    <row r="35" spans="2:13" hidden="1">
      <c r="B35" s="35"/>
      <c r="C35" s="46"/>
      <c r="D35" s="41"/>
      <c r="E35" s="41">
        <f t="shared" si="7"/>
        <v>0</v>
      </c>
      <c r="F35" s="46"/>
      <c r="G35" s="46"/>
      <c r="H35" s="46"/>
      <c r="I35" s="46"/>
      <c r="J35" s="46"/>
      <c r="K35" s="46"/>
      <c r="L35" s="46"/>
    </row>
    <row r="36" spans="2:13" hidden="1">
      <c r="B36" s="35"/>
      <c r="C36" s="46"/>
      <c r="D36" s="41"/>
      <c r="E36" s="41">
        <f t="shared" si="7"/>
        <v>0</v>
      </c>
      <c r="F36" s="46"/>
      <c r="G36" s="46"/>
      <c r="H36" s="46"/>
      <c r="I36" s="46"/>
      <c r="J36" s="46"/>
      <c r="K36" s="46"/>
      <c r="L36" s="46"/>
    </row>
    <row r="37" spans="2:13" ht="15.75">
      <c r="B37" s="35" t="s">
        <v>163</v>
      </c>
      <c r="C37" s="51" t="s">
        <v>19</v>
      </c>
      <c r="D37" s="52"/>
      <c r="E37" s="53">
        <f>SUM(E7:E13)</f>
        <v>96105510</v>
      </c>
      <c r="F37" s="52">
        <f>F29+F25+F18+F6</f>
        <v>7632014</v>
      </c>
      <c r="G37" s="52">
        <f t="shared" ref="G37" si="8">G29+G25+G18+G6</f>
        <v>7137471</v>
      </c>
      <c r="H37" s="52">
        <f>H29+H25+H18+H6</f>
        <v>8215641</v>
      </c>
      <c r="I37" s="53">
        <f>I29+I25+I18+I6</f>
        <v>74980271</v>
      </c>
      <c r="J37" s="52">
        <f>J29+J25+J18+J6</f>
        <v>80429503</v>
      </c>
      <c r="K37" s="53">
        <f>I37-J37</f>
        <v>-5449232</v>
      </c>
      <c r="L37" s="54">
        <f t="shared" ref="L37" si="9">J37/I37</f>
        <v>1.0726755442108231</v>
      </c>
    </row>
    <row r="38" spans="2:13" ht="20.25">
      <c r="B38" s="31" t="s">
        <v>164</v>
      </c>
      <c r="C38" s="32" t="s">
        <v>165</v>
      </c>
      <c r="D38" s="55"/>
      <c r="E38" s="55"/>
      <c r="F38" s="55"/>
      <c r="G38" s="55"/>
      <c r="H38" s="55"/>
      <c r="I38" s="55"/>
      <c r="J38" s="55"/>
      <c r="K38" s="55"/>
      <c r="L38" s="55"/>
    </row>
    <row r="39" spans="2:13" ht="14.25">
      <c r="B39" s="35" t="s">
        <v>166</v>
      </c>
      <c r="C39" s="11" t="s">
        <v>167</v>
      </c>
      <c r="D39" s="12"/>
      <c r="E39" s="12">
        <v>12525000</v>
      </c>
      <c r="F39" s="12">
        <v>1672042</v>
      </c>
      <c r="G39" s="12">
        <v>1020028</v>
      </c>
      <c r="H39" s="12">
        <v>989542</v>
      </c>
      <c r="I39" s="12">
        <f>2356735+6363679</f>
        <v>8720414</v>
      </c>
      <c r="J39" s="12">
        <v>5104979</v>
      </c>
      <c r="K39" s="12">
        <f>I39-J39</f>
        <v>3615435</v>
      </c>
      <c r="L39" s="42">
        <f>J39/I39</f>
        <v>0.58540557822140094</v>
      </c>
      <c r="M39" s="5" t="s">
        <v>168</v>
      </c>
    </row>
    <row r="40" spans="2:13" ht="14.25">
      <c r="B40" s="35" t="s">
        <v>169</v>
      </c>
      <c r="C40" s="11" t="s">
        <v>170</v>
      </c>
      <c r="D40" s="12"/>
      <c r="E40" s="12">
        <v>3087571</v>
      </c>
      <c r="F40" s="12">
        <v>58500</v>
      </c>
      <c r="G40" s="12">
        <v>608490</v>
      </c>
      <c r="H40" s="12">
        <f>41670+4750</f>
        <v>46420</v>
      </c>
      <c r="I40" s="12">
        <f>988489+1580070</f>
        <v>2568559</v>
      </c>
      <c r="J40" s="12">
        <v>2947561</v>
      </c>
      <c r="K40" s="12">
        <f t="shared" ref="K40:K50" si="10">I40-J40</f>
        <v>-379002</v>
      </c>
      <c r="L40" s="42">
        <f>J40/I40</f>
        <v>1.1475543291004802</v>
      </c>
      <c r="M40" s="5" t="s">
        <v>171</v>
      </c>
    </row>
    <row r="41" spans="2:13" ht="14.25">
      <c r="B41" s="35" t="s">
        <v>172</v>
      </c>
      <c r="C41" s="11" t="s">
        <v>173</v>
      </c>
      <c r="D41" s="12"/>
      <c r="E41" s="12">
        <v>16666667</v>
      </c>
      <c r="F41" s="12">
        <v>1224833</v>
      </c>
      <c r="G41" s="12">
        <v>1121642</v>
      </c>
      <c r="H41" s="12">
        <v>1556208</v>
      </c>
      <c r="I41" s="12">
        <f>4556133+8332834</f>
        <v>12888967</v>
      </c>
      <c r="J41" s="12">
        <v>12528778</v>
      </c>
      <c r="K41" s="12">
        <f t="shared" si="10"/>
        <v>360189</v>
      </c>
      <c r="L41" s="42">
        <f>J41/I41</f>
        <v>0.97205447108367959</v>
      </c>
      <c r="M41" s="5" t="s">
        <v>171</v>
      </c>
    </row>
    <row r="42" spans="2:13" ht="14.25">
      <c r="B42" s="35" t="s">
        <v>174</v>
      </c>
      <c r="C42" s="11" t="s">
        <v>176</v>
      </c>
      <c r="D42" s="12"/>
      <c r="E42" s="12">
        <v>12899341</v>
      </c>
      <c r="F42" s="12">
        <v>900000</v>
      </c>
      <c r="G42" s="12">
        <f>1394000-34600-125000</f>
        <v>1234400</v>
      </c>
      <c r="H42" s="12">
        <f>710000-34600</f>
        <v>675400</v>
      </c>
      <c r="I42" s="12">
        <f>3691210+6395837</f>
        <v>10087047</v>
      </c>
      <c r="J42" s="12">
        <v>7817619</v>
      </c>
      <c r="K42" s="12">
        <f t="shared" si="10"/>
        <v>2269428</v>
      </c>
      <c r="L42" s="42">
        <f t="shared" ref="L42:L44" si="11">J42/I42</f>
        <v>0.77501562151936043</v>
      </c>
      <c r="M42" s="5" t="s">
        <v>177</v>
      </c>
    </row>
    <row r="43" spans="2:13" ht="14.25">
      <c r="B43" s="35" t="s">
        <v>175</v>
      </c>
      <c r="C43" s="11" t="s">
        <v>64</v>
      </c>
      <c r="D43" s="12"/>
      <c r="E43" s="12">
        <v>6694134</v>
      </c>
      <c r="F43" s="12">
        <v>655067</v>
      </c>
      <c r="G43" s="12">
        <v>655067</v>
      </c>
      <c r="H43" s="12">
        <v>571733</v>
      </c>
      <c r="I43" s="12">
        <f>1465200+3347067</f>
        <v>4812267</v>
      </c>
      <c r="J43" s="12">
        <v>4569606</v>
      </c>
      <c r="K43" s="12">
        <f t="shared" si="10"/>
        <v>242661</v>
      </c>
      <c r="L43" s="42">
        <f t="shared" si="11"/>
        <v>0.94957449368457736</v>
      </c>
      <c r="M43" s="5" t="s">
        <v>177</v>
      </c>
    </row>
    <row r="44" spans="2:13" ht="14.25">
      <c r="B44" s="35" t="s">
        <v>178</v>
      </c>
      <c r="C44" s="11" t="s">
        <v>228</v>
      </c>
      <c r="D44" s="12"/>
      <c r="E44" s="12">
        <v>604800</v>
      </c>
      <c r="F44" s="12">
        <v>50400</v>
      </c>
      <c r="G44" s="12">
        <v>50400</v>
      </c>
      <c r="H44" s="12">
        <v>50400</v>
      </c>
      <c r="I44" s="12">
        <f>151200+302400</f>
        <v>453600</v>
      </c>
      <c r="J44" s="12">
        <v>372959</v>
      </c>
      <c r="K44" s="12">
        <f t="shared" si="10"/>
        <v>80641</v>
      </c>
      <c r="L44" s="42">
        <f t="shared" si="11"/>
        <v>0.82222001763668429</v>
      </c>
      <c r="M44" s="5" t="s">
        <v>177</v>
      </c>
    </row>
    <row r="45" spans="2:13" ht="14.25">
      <c r="B45" s="35" t="s">
        <v>179</v>
      </c>
      <c r="C45" s="11" t="s">
        <v>180</v>
      </c>
      <c r="D45" s="12"/>
      <c r="E45" s="12">
        <v>1673800</v>
      </c>
      <c r="F45" s="12">
        <v>94000</v>
      </c>
      <c r="G45" s="12">
        <f>94000+34600</f>
        <v>128600</v>
      </c>
      <c r="H45" s="12">
        <f>95000+34600</f>
        <v>129600</v>
      </c>
      <c r="I45" s="12">
        <f>450000+773800</f>
        <v>1223800</v>
      </c>
      <c r="J45" s="12">
        <v>686819</v>
      </c>
      <c r="K45" s="12">
        <f t="shared" si="10"/>
        <v>536981</v>
      </c>
      <c r="L45" s="56">
        <v>0</v>
      </c>
      <c r="M45" s="5" t="s">
        <v>181</v>
      </c>
    </row>
    <row r="46" spans="2:13" ht="15.75">
      <c r="B46" s="35" t="s">
        <v>182</v>
      </c>
      <c r="C46" s="13" t="s">
        <v>221</v>
      </c>
      <c r="D46" s="12"/>
      <c r="E46" s="12">
        <v>0</v>
      </c>
      <c r="F46" s="12"/>
      <c r="G46" s="12"/>
      <c r="H46" s="12"/>
      <c r="I46" s="12">
        <v>0</v>
      </c>
      <c r="J46" s="12">
        <v>493967</v>
      </c>
      <c r="K46" s="12">
        <f t="shared" si="10"/>
        <v>-493967</v>
      </c>
      <c r="L46" s="56">
        <v>0</v>
      </c>
      <c r="M46" s="5" t="s">
        <v>185</v>
      </c>
    </row>
    <row r="47" spans="2:13" ht="15.75">
      <c r="B47" s="35" t="s">
        <v>242</v>
      </c>
      <c r="C47" s="13" t="s">
        <v>243</v>
      </c>
      <c r="D47" s="12"/>
      <c r="E47" s="12">
        <v>0</v>
      </c>
      <c r="F47" s="12"/>
      <c r="G47" s="12"/>
      <c r="H47" s="12"/>
      <c r="I47" s="12">
        <v>0</v>
      </c>
      <c r="J47" s="12">
        <v>61621</v>
      </c>
      <c r="K47" s="12">
        <f t="shared" si="10"/>
        <v>-61621</v>
      </c>
      <c r="L47" s="56">
        <v>0</v>
      </c>
      <c r="M47" s="5" t="s">
        <v>171</v>
      </c>
    </row>
    <row r="48" spans="2:13" ht="15.75">
      <c r="B48" s="35" t="s">
        <v>247</v>
      </c>
      <c r="C48" s="13" t="s">
        <v>245</v>
      </c>
      <c r="D48" s="12"/>
      <c r="E48" s="12">
        <v>0</v>
      </c>
      <c r="F48" s="12"/>
      <c r="G48" s="12"/>
      <c r="H48" s="12"/>
      <c r="I48" s="12">
        <v>0</v>
      </c>
      <c r="J48" s="12">
        <v>3855354</v>
      </c>
      <c r="K48" s="12">
        <f t="shared" si="10"/>
        <v>-3855354</v>
      </c>
      <c r="L48" s="56">
        <v>0</v>
      </c>
      <c r="M48" s="5" t="s">
        <v>177</v>
      </c>
    </row>
    <row r="49" spans="1:13">
      <c r="B49" s="35" t="s">
        <v>183</v>
      </c>
      <c r="C49" s="58" t="s">
        <v>184</v>
      </c>
      <c r="D49" s="14"/>
      <c r="E49" s="14">
        <v>21065991</v>
      </c>
      <c r="F49" s="14">
        <v>1564633</v>
      </c>
      <c r="G49" s="14">
        <v>1564633</v>
      </c>
      <c r="H49" s="14">
        <v>1564633</v>
      </c>
      <c r="I49" s="14">
        <f>5755721+10616371</f>
        <v>16372092</v>
      </c>
      <c r="J49" s="14">
        <v>17281200</v>
      </c>
      <c r="K49" s="14">
        <f t="shared" si="10"/>
        <v>-909108</v>
      </c>
      <c r="L49" s="59">
        <f t="shared" ref="L49:L50" si="12">J49/I49</f>
        <v>1.0555279068795851</v>
      </c>
      <c r="M49" s="5" t="s">
        <v>185</v>
      </c>
    </row>
    <row r="50" spans="1:13">
      <c r="B50" s="35" t="s">
        <v>183</v>
      </c>
      <c r="C50" s="58" t="s">
        <v>186</v>
      </c>
      <c r="D50" s="14"/>
      <c r="E50" s="14">
        <v>4523453</v>
      </c>
      <c r="F50" s="14">
        <v>335425</v>
      </c>
      <c r="G50" s="14">
        <v>335425</v>
      </c>
      <c r="H50" s="14">
        <v>335425</v>
      </c>
      <c r="I50" s="14">
        <f>1237098+2280080</f>
        <v>3517178</v>
      </c>
      <c r="J50" s="14">
        <v>3693670</v>
      </c>
      <c r="K50" s="14">
        <f t="shared" si="10"/>
        <v>-176492</v>
      </c>
      <c r="L50" s="59">
        <f t="shared" si="12"/>
        <v>1.050180002263178</v>
      </c>
      <c r="M50" s="5" t="s">
        <v>187</v>
      </c>
    </row>
    <row r="51" spans="1:13" ht="15.75">
      <c r="B51" s="35"/>
      <c r="C51" s="60" t="s">
        <v>188</v>
      </c>
      <c r="D51" s="61"/>
      <c r="E51" s="62">
        <f>SUM(E39:E50)-1</f>
        <v>79740756</v>
      </c>
      <c r="F51" s="61">
        <f>SUM(F39:F50)</f>
        <v>6554900</v>
      </c>
      <c r="G51" s="61">
        <f>SUM(G39:G50)-1</f>
        <v>6718684</v>
      </c>
      <c r="H51" s="61">
        <f t="shared" ref="H51" si="13">SUM(H39:H50)</f>
        <v>5919361</v>
      </c>
      <c r="I51" s="227">
        <f>SUM(I39:I50)-2</f>
        <v>60643922</v>
      </c>
      <c r="J51" s="61">
        <f>SUM(J39:J50)</f>
        <v>59414133</v>
      </c>
      <c r="K51" s="61">
        <f>SUM(K39:K50)</f>
        <v>1229791</v>
      </c>
      <c r="L51" s="63">
        <f>J51/I51</f>
        <v>0.97972114996124426</v>
      </c>
    </row>
    <row r="52" spans="1:13">
      <c r="B52" s="64"/>
      <c r="C52" s="65"/>
      <c r="D52" s="66"/>
      <c r="E52" s="66"/>
      <c r="F52" s="66"/>
      <c r="G52" s="66"/>
      <c r="H52" s="66"/>
      <c r="I52" s="66"/>
      <c r="J52" s="66"/>
      <c r="K52" s="66"/>
      <c r="L52" s="66"/>
    </row>
    <row r="53" spans="1:13" ht="15.75">
      <c r="B53" s="35"/>
      <c r="C53" s="67" t="s">
        <v>26</v>
      </c>
      <c r="D53" s="61"/>
      <c r="E53" s="62">
        <f>SUM(E54:E61)</f>
        <v>4767240</v>
      </c>
      <c r="F53" s="61">
        <f>SUM(F54:F61)</f>
        <v>379109</v>
      </c>
      <c r="G53" s="61">
        <f t="shared" ref="G53:H53" si="14">SUM(G54:G61)</f>
        <v>379109</v>
      </c>
      <c r="H53" s="61">
        <f t="shared" si="14"/>
        <v>379109</v>
      </c>
      <c r="I53" s="61">
        <f>SUM(I54:I62)</f>
        <v>3629913</v>
      </c>
      <c r="J53" s="61">
        <f>SUM(J54:J66)+1</f>
        <v>4177697</v>
      </c>
      <c r="K53" s="61">
        <f>I53-J53</f>
        <v>-547784</v>
      </c>
      <c r="L53" s="63">
        <f>J53/I53</f>
        <v>1.1509083000060882</v>
      </c>
    </row>
    <row r="54" spans="1:13">
      <c r="A54" s="5">
        <v>1</v>
      </c>
      <c r="B54" s="35" t="s">
        <v>189</v>
      </c>
      <c r="C54" s="58" t="s">
        <v>184</v>
      </c>
      <c r="D54" s="14"/>
      <c r="E54" s="14">
        <v>3665685</v>
      </c>
      <c r="F54" s="14">
        <v>290558</v>
      </c>
      <c r="G54" s="14">
        <v>290558</v>
      </c>
      <c r="H54" s="14">
        <v>290558</v>
      </c>
      <c r="I54" s="68">
        <v>2794011</v>
      </c>
      <c r="J54" s="14">
        <v>3146484</v>
      </c>
      <c r="K54" s="14">
        <f>I54-J54</f>
        <v>-352473</v>
      </c>
      <c r="L54" s="59">
        <f>J54/I54</f>
        <v>1.1261530466415486</v>
      </c>
      <c r="M54" s="5" t="s">
        <v>185</v>
      </c>
    </row>
    <row r="55" spans="1:13">
      <c r="A55" s="5">
        <f t="shared" ref="A55:A60" si="15">A54+1</f>
        <v>2</v>
      </c>
      <c r="B55" s="35" t="s">
        <v>189</v>
      </c>
      <c r="C55" s="58" t="s">
        <v>186</v>
      </c>
      <c r="D55" s="14"/>
      <c r="E55" s="14">
        <v>797535</v>
      </c>
      <c r="F55" s="14">
        <v>63216</v>
      </c>
      <c r="G55" s="14">
        <v>63216</v>
      </c>
      <c r="H55" s="14">
        <v>63216</v>
      </c>
      <c r="I55" s="68">
        <v>607887</v>
      </c>
      <c r="J55" s="14">
        <v>691384</v>
      </c>
      <c r="K55" s="14">
        <f>I55-J55</f>
        <v>-83497</v>
      </c>
      <c r="L55" s="59">
        <f>J55/I55</f>
        <v>1.1373561204631781</v>
      </c>
      <c r="M55" s="5" t="s">
        <v>187</v>
      </c>
    </row>
    <row r="56" spans="1:13" ht="14.25">
      <c r="A56" s="5">
        <f t="shared" si="15"/>
        <v>3</v>
      </c>
      <c r="B56" s="35" t="s">
        <v>189</v>
      </c>
      <c r="C56" s="11" t="s">
        <v>180</v>
      </c>
      <c r="D56" s="12"/>
      <c r="E56" s="12">
        <v>173220</v>
      </c>
      <c r="F56" s="12">
        <v>14435</v>
      </c>
      <c r="G56" s="12">
        <v>14435</v>
      </c>
      <c r="H56" s="12">
        <v>14435</v>
      </c>
      <c r="I56" s="69">
        <f>43305+86610</f>
        <v>129915</v>
      </c>
      <c r="J56" s="12">
        <v>129908</v>
      </c>
      <c r="K56" s="12">
        <f>I56-J56</f>
        <v>7</v>
      </c>
      <c r="L56" s="42">
        <f>J56/I56</f>
        <v>0.99994611861601812</v>
      </c>
      <c r="M56" s="5" t="s">
        <v>181</v>
      </c>
    </row>
    <row r="57" spans="1:13" ht="28.5">
      <c r="A57" s="5">
        <f t="shared" si="15"/>
        <v>4</v>
      </c>
      <c r="B57" s="35" t="s">
        <v>189</v>
      </c>
      <c r="C57" s="11" t="s">
        <v>190</v>
      </c>
      <c r="D57" s="12"/>
      <c r="E57" s="12">
        <v>12000</v>
      </c>
      <c r="F57" s="12">
        <v>1000</v>
      </c>
      <c r="G57" s="12">
        <v>1000</v>
      </c>
      <c r="H57" s="12">
        <v>1000</v>
      </c>
      <c r="I57" s="69">
        <f>3000+6000</f>
        <v>9000</v>
      </c>
      <c r="J57" s="12">
        <v>17738</v>
      </c>
      <c r="K57" s="12">
        <f t="shared" ref="K57:K62" si="16">I57-J57</f>
        <v>-8738</v>
      </c>
      <c r="L57" s="42">
        <f t="shared" ref="L57:L61" si="17">J57/I57</f>
        <v>1.9708888888888889</v>
      </c>
      <c r="M57" s="5" t="s">
        <v>171</v>
      </c>
    </row>
    <row r="58" spans="1:13" ht="14.25">
      <c r="A58" s="5">
        <f t="shared" si="15"/>
        <v>5</v>
      </c>
      <c r="B58" s="35" t="s">
        <v>189</v>
      </c>
      <c r="C58" s="11" t="s">
        <v>191</v>
      </c>
      <c r="D58" s="12"/>
      <c r="E58" s="12">
        <v>19200</v>
      </c>
      <c r="F58" s="12">
        <v>1600</v>
      </c>
      <c r="G58" s="12">
        <v>1600</v>
      </c>
      <c r="H58" s="12">
        <v>1600</v>
      </c>
      <c r="I58" s="69">
        <f>4800+9600</f>
        <v>14400</v>
      </c>
      <c r="J58" s="12">
        <v>26817</v>
      </c>
      <c r="K58" s="12">
        <f t="shared" si="16"/>
        <v>-12417</v>
      </c>
      <c r="L58" s="42">
        <f t="shared" si="17"/>
        <v>1.8622916666666667</v>
      </c>
      <c r="M58" s="5" t="s">
        <v>171</v>
      </c>
    </row>
    <row r="59" spans="1:13" ht="28.5">
      <c r="A59" s="5">
        <f t="shared" si="15"/>
        <v>6</v>
      </c>
      <c r="B59" s="35" t="s">
        <v>189</v>
      </c>
      <c r="C59" s="11" t="s">
        <v>192</v>
      </c>
      <c r="D59" s="12"/>
      <c r="E59" s="12">
        <v>7200</v>
      </c>
      <c r="F59" s="12">
        <v>600</v>
      </c>
      <c r="G59" s="12">
        <v>600</v>
      </c>
      <c r="H59" s="12">
        <v>600</v>
      </c>
      <c r="I59" s="69">
        <f>1800+3600</f>
        <v>5400</v>
      </c>
      <c r="J59" s="12">
        <v>906</v>
      </c>
      <c r="K59" s="12">
        <f t="shared" si="16"/>
        <v>4494</v>
      </c>
      <c r="L59" s="42">
        <f t="shared" si="17"/>
        <v>0.16777777777777778</v>
      </c>
      <c r="M59" s="5" t="s">
        <v>171</v>
      </c>
    </row>
    <row r="60" spans="1:13" ht="28.5">
      <c r="A60" s="5">
        <f t="shared" si="15"/>
        <v>7</v>
      </c>
      <c r="B60" s="35" t="s">
        <v>189</v>
      </c>
      <c r="C60" s="11" t="s">
        <v>193</v>
      </c>
      <c r="D60" s="12"/>
      <c r="E60" s="12">
        <v>54000</v>
      </c>
      <c r="F60" s="12">
        <v>4500</v>
      </c>
      <c r="G60" s="12">
        <v>4500</v>
      </c>
      <c r="H60" s="12">
        <v>4500</v>
      </c>
      <c r="I60" s="69">
        <f>13500+27000</f>
        <v>40500</v>
      </c>
      <c r="J60" s="12">
        <v>46194</v>
      </c>
      <c r="K60" s="12">
        <f t="shared" si="16"/>
        <v>-5694</v>
      </c>
      <c r="L60" s="42">
        <f t="shared" si="17"/>
        <v>1.1405925925925926</v>
      </c>
      <c r="M60" s="5" t="s">
        <v>177</v>
      </c>
    </row>
    <row r="61" spans="1:13" ht="15.75">
      <c r="B61" s="35" t="s">
        <v>189</v>
      </c>
      <c r="C61" s="13" t="s">
        <v>229</v>
      </c>
      <c r="D61" s="37"/>
      <c r="E61" s="12">
        <v>38400</v>
      </c>
      <c r="F61" s="12">
        <v>3200</v>
      </c>
      <c r="G61" s="12">
        <v>3200</v>
      </c>
      <c r="H61" s="12">
        <v>3200</v>
      </c>
      <c r="I61" s="69">
        <f>9600+19200</f>
        <v>28800</v>
      </c>
      <c r="J61" s="69">
        <v>3310</v>
      </c>
      <c r="K61" s="12">
        <f t="shared" si="16"/>
        <v>25490</v>
      </c>
      <c r="L61" s="42">
        <f t="shared" si="17"/>
        <v>0.11493055555555555</v>
      </c>
      <c r="M61" s="5" t="s">
        <v>171</v>
      </c>
    </row>
    <row r="62" spans="1:13" ht="15.75">
      <c r="B62" s="35" t="s">
        <v>189</v>
      </c>
      <c r="C62" s="13" t="s">
        <v>221</v>
      </c>
      <c r="D62" s="37"/>
      <c r="E62" s="69">
        <v>0</v>
      </c>
      <c r="F62" s="69"/>
      <c r="G62" s="69"/>
      <c r="H62" s="69"/>
      <c r="I62" s="69"/>
      <c r="J62" s="69">
        <v>114955</v>
      </c>
      <c r="K62" s="12">
        <f t="shared" si="16"/>
        <v>-114955</v>
      </c>
      <c r="L62" s="42">
        <v>0</v>
      </c>
      <c r="M62" s="5" t="s">
        <v>185</v>
      </c>
    </row>
    <row r="63" spans="1:13" ht="15.75" hidden="1">
      <c r="B63" s="35" t="s">
        <v>189</v>
      </c>
      <c r="C63" s="70" t="s">
        <v>194</v>
      </c>
      <c r="D63" s="37"/>
      <c r="E63" s="37" t="e">
        <f>SUM(E64:E65)</f>
        <v>#VALUE!</v>
      </c>
      <c r="F63" s="37" t="e">
        <f>SUM(F64:F65)</f>
        <v>#VALUE!</v>
      </c>
      <c r="G63" s="37" t="e">
        <f>SUM(G64:G65)</f>
        <v>#VALUE!</v>
      </c>
      <c r="H63" s="37" t="e">
        <f>SUM(H64:H65)</f>
        <v>#VALUE!</v>
      </c>
      <c r="I63" s="37"/>
      <c r="J63" s="37"/>
      <c r="K63" s="12">
        <f t="shared" ref="K63:K65" si="18">I63-J63</f>
        <v>0</v>
      </c>
      <c r="L63" s="42" t="e">
        <f t="shared" ref="L63:L65" si="19">J63/I63</f>
        <v>#DIV/0!</v>
      </c>
    </row>
    <row r="64" spans="1:13" hidden="1">
      <c r="A64" s="5">
        <v>1</v>
      </c>
      <c r="B64" s="35" t="s">
        <v>189</v>
      </c>
      <c r="C64" s="71" t="s">
        <v>184</v>
      </c>
      <c r="D64" s="41"/>
      <c r="E64" s="41" t="e">
        <f>SUM(F64:L64)</f>
        <v>#VALUE!</v>
      </c>
      <c r="F64" s="72" t="e">
        <f>SUMIF('[1]План ЗП'!$A$8:$A$1071,' витрати'!$B64,'[1]План ЗП'!DH$8:DH$1071)</f>
        <v>#VALUE!</v>
      </c>
      <c r="G64" s="72" t="e">
        <f>SUMIF('[1]План ЗП'!$A$8:$A$1071,' витрати'!$B64,'[1]План ЗП'!DI$8:DI$1071)</f>
        <v>#VALUE!</v>
      </c>
      <c r="H64" s="72" t="e">
        <f>SUMIF('[1]План ЗП'!$A$8:$A$1071,' витрати'!$B64,'[1]План ЗП'!DJ$8:DJ$1071)</f>
        <v>#VALUE!</v>
      </c>
      <c r="I64" s="72"/>
      <c r="J64" s="72"/>
      <c r="K64" s="12">
        <f t="shared" si="18"/>
        <v>0</v>
      </c>
      <c r="L64" s="42" t="e">
        <f t="shared" si="19"/>
        <v>#DIV/0!</v>
      </c>
      <c r="M64" s="5" t="s">
        <v>185</v>
      </c>
    </row>
    <row r="65" spans="1:13" hidden="1">
      <c r="A65" s="5">
        <f t="shared" ref="A65" si="20">A64+1</f>
        <v>2</v>
      </c>
      <c r="B65" s="35" t="s">
        <v>189</v>
      </c>
      <c r="C65" s="71" t="s">
        <v>186</v>
      </c>
      <c r="D65" s="41"/>
      <c r="E65" s="41" t="e">
        <f>SUM(F65:L65)</f>
        <v>#VALUE!</v>
      </c>
      <c r="F65" s="72" t="e">
        <f>SUMIF('[1]План ЗП'!$A$8:$A$1071,' витрати'!$B65,'[1]План ЗП'!DU$8:DU$1071)</f>
        <v>#VALUE!</v>
      </c>
      <c r="G65" s="72" t="e">
        <f>SUMIF('[1]План ЗП'!$A$8:$A$1071,' витрати'!$B65,'[1]План ЗП'!DV$8:DV$1071)</f>
        <v>#VALUE!</v>
      </c>
      <c r="H65" s="72" t="e">
        <f>SUMIF('[1]План ЗП'!$A$8:$A$1071,' витрати'!$B65,'[1]План ЗП'!DW$8:DW$1071)</f>
        <v>#VALUE!</v>
      </c>
      <c r="I65" s="72"/>
      <c r="J65" s="72"/>
      <c r="K65" s="12">
        <f t="shared" si="18"/>
        <v>0</v>
      </c>
      <c r="L65" s="42" t="e">
        <f t="shared" si="19"/>
        <v>#DIV/0!</v>
      </c>
      <c r="M65" s="5" t="s">
        <v>187</v>
      </c>
    </row>
    <row r="66" spans="1:13" s="7" customFormat="1" ht="16.5" hidden="1" customHeight="1">
      <c r="B66" s="35" t="s">
        <v>189</v>
      </c>
      <c r="C66" s="57"/>
      <c r="D66" s="12"/>
      <c r="E66" s="12"/>
      <c r="F66" s="12"/>
      <c r="G66" s="12"/>
      <c r="H66" s="12"/>
      <c r="I66" s="12"/>
      <c r="J66" s="12"/>
      <c r="K66" s="12"/>
      <c r="L66" s="42"/>
    </row>
    <row r="67" spans="1:13" ht="15.75">
      <c r="B67" s="35"/>
      <c r="C67" s="67" t="s">
        <v>24</v>
      </c>
      <c r="D67" s="61"/>
      <c r="E67" s="62">
        <f>SUM(E68:E78)-1</f>
        <v>8464524</v>
      </c>
      <c r="F67" s="61">
        <f>SUM(F68:F78)</f>
        <v>675303</v>
      </c>
      <c r="G67" s="61">
        <f>SUM(G68:G78)</f>
        <v>675803</v>
      </c>
      <c r="H67" s="61">
        <f>SUM(H68:H78)</f>
        <v>683803</v>
      </c>
      <c r="I67" s="227">
        <f>SUM(I68:I80)-1</f>
        <v>6429115</v>
      </c>
      <c r="J67" s="61">
        <f>SUM(J68:J85)+1</f>
        <v>6511114</v>
      </c>
      <c r="K67" s="61">
        <f>I67-J67</f>
        <v>-81999</v>
      </c>
      <c r="L67" s="63">
        <f>J67/I67</f>
        <v>1.0127543215512556</v>
      </c>
    </row>
    <row r="68" spans="1:13">
      <c r="A68" s="5">
        <v>1</v>
      </c>
      <c r="B68" s="35" t="s">
        <v>181</v>
      </c>
      <c r="C68" s="58" t="s">
        <v>184</v>
      </c>
      <c r="D68" s="14"/>
      <c r="E68" s="14">
        <v>6157230</v>
      </c>
      <c r="F68" s="14">
        <v>491095</v>
      </c>
      <c r="G68" s="14">
        <v>491095</v>
      </c>
      <c r="H68" s="14">
        <v>491095</v>
      </c>
      <c r="I68" s="68">
        <f>1605329+3078616</f>
        <v>4683945</v>
      </c>
      <c r="J68" s="14">
        <v>4819322</v>
      </c>
      <c r="K68" s="14">
        <f>I68-J68</f>
        <v>-135377</v>
      </c>
      <c r="L68" s="59">
        <f>J68/I68</f>
        <v>1.0289023462060294</v>
      </c>
      <c r="M68" s="5" t="s">
        <v>185</v>
      </c>
    </row>
    <row r="69" spans="1:13">
      <c r="A69" s="5">
        <f t="shared" ref="A69:A77" si="21">A68+1</f>
        <v>2</v>
      </c>
      <c r="B69" s="35" t="s">
        <v>181</v>
      </c>
      <c r="C69" s="58" t="s">
        <v>186</v>
      </c>
      <c r="D69" s="14"/>
      <c r="E69" s="14">
        <v>1354591</v>
      </c>
      <c r="F69" s="14">
        <v>108041</v>
      </c>
      <c r="G69" s="14">
        <v>108041</v>
      </c>
      <c r="H69" s="14">
        <v>108041</v>
      </c>
      <c r="I69" s="68">
        <f>353173+677295</f>
        <v>1030468</v>
      </c>
      <c r="J69" s="14">
        <v>1060181</v>
      </c>
      <c r="K69" s="14">
        <f>I69-J69</f>
        <v>-29713</v>
      </c>
      <c r="L69" s="59">
        <f>J69/I69</f>
        <v>1.028834471327591</v>
      </c>
      <c r="M69" s="5" t="s">
        <v>187</v>
      </c>
    </row>
    <row r="70" spans="1:13">
      <c r="A70" s="5">
        <f t="shared" si="21"/>
        <v>3</v>
      </c>
      <c r="B70" s="35" t="s">
        <v>181</v>
      </c>
      <c r="C70" s="57" t="s">
        <v>195</v>
      </c>
      <c r="D70" s="12"/>
      <c r="E70" s="12">
        <v>35500</v>
      </c>
      <c r="F70" s="12">
        <v>2500</v>
      </c>
      <c r="G70" s="12">
        <v>3000</v>
      </c>
      <c r="H70" s="12">
        <v>3000</v>
      </c>
      <c r="I70" s="12">
        <f>9000+17500</f>
        <v>26500</v>
      </c>
      <c r="J70" s="12">
        <v>18857</v>
      </c>
      <c r="K70" s="12">
        <f>I70-J70</f>
        <v>7643</v>
      </c>
      <c r="L70" s="42">
        <f>J70/I70</f>
        <v>0.71158490566037735</v>
      </c>
      <c r="M70" s="5" t="s">
        <v>181</v>
      </c>
    </row>
    <row r="71" spans="1:13">
      <c r="A71" s="5">
        <f t="shared" si="21"/>
        <v>4</v>
      </c>
      <c r="B71" s="35" t="s">
        <v>181</v>
      </c>
      <c r="C71" s="57" t="s">
        <v>196</v>
      </c>
      <c r="D71" s="12"/>
      <c r="E71" s="12">
        <v>602400</v>
      </c>
      <c r="F71" s="12">
        <v>50200</v>
      </c>
      <c r="G71" s="12">
        <v>50200</v>
      </c>
      <c r="H71" s="12">
        <v>50200</v>
      </c>
      <c r="I71" s="12">
        <f>150600+301200</f>
        <v>451800</v>
      </c>
      <c r="J71" s="12">
        <v>469121</v>
      </c>
      <c r="K71" s="12">
        <f t="shared" ref="K71:K84" si="22">I71-J71</f>
        <v>-17321</v>
      </c>
      <c r="L71" s="42">
        <f t="shared" ref="L71:L84" si="23">J71/I71</f>
        <v>1.0383377600708279</v>
      </c>
      <c r="M71" s="5" t="s">
        <v>168</v>
      </c>
    </row>
    <row r="72" spans="1:13">
      <c r="A72" s="5">
        <f t="shared" si="21"/>
        <v>5</v>
      </c>
      <c r="B72" s="35" t="s">
        <v>181</v>
      </c>
      <c r="C72" s="57" t="s">
        <v>193</v>
      </c>
      <c r="D72" s="12"/>
      <c r="E72" s="12">
        <v>145200</v>
      </c>
      <c r="F72" s="12">
        <v>12100</v>
      </c>
      <c r="G72" s="12">
        <v>12100</v>
      </c>
      <c r="H72" s="12">
        <v>12100</v>
      </c>
      <c r="I72" s="12">
        <f>36300+72600</f>
        <v>108900</v>
      </c>
      <c r="J72" s="12">
        <v>77727</v>
      </c>
      <c r="K72" s="12">
        <f t="shared" si="22"/>
        <v>31173</v>
      </c>
      <c r="L72" s="42">
        <f t="shared" si="23"/>
        <v>0.71374655647382923</v>
      </c>
      <c r="M72" s="5" t="s">
        <v>177</v>
      </c>
    </row>
    <row r="73" spans="1:13" ht="28.5" customHeight="1">
      <c r="A73" s="5">
        <f t="shared" si="21"/>
        <v>6</v>
      </c>
      <c r="B73" s="35" t="s">
        <v>181</v>
      </c>
      <c r="C73" s="57" t="s">
        <v>190</v>
      </c>
      <c r="D73" s="12"/>
      <c r="E73" s="12">
        <v>60000</v>
      </c>
      <c r="F73" s="12">
        <v>5000</v>
      </c>
      <c r="G73" s="12">
        <v>5000</v>
      </c>
      <c r="H73" s="12">
        <v>5000</v>
      </c>
      <c r="I73" s="12">
        <f>15000+30000</f>
        <v>45000</v>
      </c>
      <c r="J73" s="12">
        <v>73524</v>
      </c>
      <c r="K73" s="12">
        <f t="shared" si="22"/>
        <v>-28524</v>
      </c>
      <c r="L73" s="42">
        <f t="shared" si="23"/>
        <v>1.6338666666666666</v>
      </c>
      <c r="M73" s="5" t="s">
        <v>171</v>
      </c>
    </row>
    <row r="74" spans="1:13" ht="25.5">
      <c r="A74" s="5">
        <f t="shared" si="21"/>
        <v>7</v>
      </c>
      <c r="B74" s="35" t="s">
        <v>181</v>
      </c>
      <c r="C74" s="57" t="s">
        <v>197</v>
      </c>
      <c r="D74" s="12"/>
      <c r="E74" s="12">
        <v>56000</v>
      </c>
      <c r="F74" s="12">
        <v>2000</v>
      </c>
      <c r="G74" s="12">
        <v>2000</v>
      </c>
      <c r="H74" s="12">
        <v>10000</v>
      </c>
      <c r="I74" s="12">
        <f>14000+28000</f>
        <v>42000</v>
      </c>
      <c r="J74" s="12">
        <v>53885</v>
      </c>
      <c r="K74" s="12">
        <f t="shared" si="22"/>
        <v>-11885</v>
      </c>
      <c r="L74" s="42">
        <f t="shared" si="23"/>
        <v>1.2829761904761905</v>
      </c>
      <c r="M74" s="5" t="s">
        <v>171</v>
      </c>
    </row>
    <row r="75" spans="1:13">
      <c r="A75" s="5">
        <f t="shared" si="21"/>
        <v>8</v>
      </c>
      <c r="B75" s="35" t="s">
        <v>181</v>
      </c>
      <c r="C75" s="57" t="s">
        <v>55</v>
      </c>
      <c r="D75" s="12"/>
      <c r="E75" s="12">
        <v>804</v>
      </c>
      <c r="F75" s="12">
        <v>67</v>
      </c>
      <c r="G75" s="12">
        <v>67</v>
      </c>
      <c r="H75" s="12">
        <v>67</v>
      </c>
      <c r="I75" s="12">
        <f>201+402</f>
        <v>603</v>
      </c>
      <c r="J75" s="12">
        <v>347</v>
      </c>
      <c r="K75" s="12">
        <f t="shared" si="22"/>
        <v>256</v>
      </c>
      <c r="L75" s="42">
        <f t="shared" si="23"/>
        <v>0.57545605306799341</v>
      </c>
      <c r="M75" s="5" t="s">
        <v>171</v>
      </c>
    </row>
    <row r="76" spans="1:13">
      <c r="A76" s="5">
        <f t="shared" si="21"/>
        <v>9</v>
      </c>
      <c r="B76" s="35" t="s">
        <v>181</v>
      </c>
      <c r="C76" s="57" t="s">
        <v>198</v>
      </c>
      <c r="D76" s="12"/>
      <c r="E76" s="12">
        <v>42000</v>
      </c>
      <c r="F76" s="12">
        <v>3500</v>
      </c>
      <c r="G76" s="12">
        <v>3500</v>
      </c>
      <c r="H76" s="12">
        <v>3500</v>
      </c>
      <c r="I76" s="12">
        <f>10500+21000</f>
        <v>31500</v>
      </c>
      <c r="J76" s="12">
        <v>10765</v>
      </c>
      <c r="K76" s="12">
        <f t="shared" si="22"/>
        <v>20735</v>
      </c>
      <c r="L76" s="42">
        <f t="shared" si="23"/>
        <v>0.34174603174603174</v>
      </c>
      <c r="M76" s="5" t="s">
        <v>171</v>
      </c>
    </row>
    <row r="77" spans="1:13">
      <c r="A77" s="5">
        <f t="shared" si="21"/>
        <v>10</v>
      </c>
      <c r="B77" s="35" t="s">
        <v>181</v>
      </c>
      <c r="C77" s="57" t="s">
        <v>230</v>
      </c>
      <c r="D77" s="12"/>
      <c r="E77" s="12">
        <v>1200</v>
      </c>
      <c r="F77" s="12"/>
      <c r="G77" s="12"/>
      <c r="H77" s="12"/>
      <c r="I77" s="12">
        <v>1200</v>
      </c>
      <c r="J77" s="12"/>
      <c r="K77" s="12">
        <f t="shared" si="22"/>
        <v>1200</v>
      </c>
      <c r="L77" s="42">
        <v>0</v>
      </c>
      <c r="M77" s="5" t="s">
        <v>171</v>
      </c>
    </row>
    <row r="78" spans="1:13">
      <c r="B78" s="35" t="s">
        <v>181</v>
      </c>
      <c r="C78" s="57" t="s">
        <v>199</v>
      </c>
      <c r="D78" s="12"/>
      <c r="E78" s="12">
        <v>9600</v>
      </c>
      <c r="F78" s="12">
        <v>800</v>
      </c>
      <c r="G78" s="12">
        <v>800</v>
      </c>
      <c r="H78" s="12">
        <v>800</v>
      </c>
      <c r="I78" s="12">
        <f>2400+4800</f>
        <v>7200</v>
      </c>
      <c r="J78" s="12">
        <v>7219</v>
      </c>
      <c r="K78" s="12">
        <f t="shared" si="22"/>
        <v>-19</v>
      </c>
      <c r="L78" s="42">
        <f t="shared" si="23"/>
        <v>1.0026388888888889</v>
      </c>
      <c r="M78" s="5" t="s">
        <v>171</v>
      </c>
    </row>
    <row r="79" spans="1:13" ht="15.75">
      <c r="B79" s="35" t="s">
        <v>181</v>
      </c>
      <c r="C79" s="13" t="s">
        <v>221</v>
      </c>
      <c r="D79" s="12"/>
      <c r="E79" s="12"/>
      <c r="F79" s="12">
        <v>0</v>
      </c>
      <c r="G79" s="12">
        <v>0</v>
      </c>
      <c r="H79" s="12">
        <v>0</v>
      </c>
      <c r="I79" s="12"/>
      <c r="J79" s="12">
        <v>-82022</v>
      </c>
      <c r="K79" s="12">
        <f>I79-J79</f>
        <v>82022</v>
      </c>
      <c r="L79" s="42">
        <v>0</v>
      </c>
      <c r="M79" s="5" t="s">
        <v>185</v>
      </c>
    </row>
    <row r="80" spans="1:13" ht="15.75">
      <c r="B80" s="35" t="s">
        <v>181</v>
      </c>
      <c r="C80" s="13" t="s">
        <v>229</v>
      </c>
      <c r="D80" s="12"/>
      <c r="E80" s="12">
        <v>0</v>
      </c>
      <c r="F80" s="12">
        <v>0</v>
      </c>
      <c r="G80" s="12">
        <v>0</v>
      </c>
      <c r="H80" s="12">
        <v>0</v>
      </c>
      <c r="I80" s="12"/>
      <c r="J80" s="12">
        <v>2187</v>
      </c>
      <c r="K80" s="12">
        <f t="shared" ref="K80" si="24">I80-J80</f>
        <v>-2187</v>
      </c>
      <c r="L80" s="42">
        <v>0</v>
      </c>
      <c r="M80" s="5" t="s">
        <v>171</v>
      </c>
    </row>
    <row r="81" spans="1:13" ht="15.75" hidden="1">
      <c r="B81" s="35" t="s">
        <v>181</v>
      </c>
      <c r="C81" s="70" t="s">
        <v>200</v>
      </c>
      <c r="D81" s="37"/>
      <c r="E81" s="37" t="e">
        <f>SUM(E82:E84)</f>
        <v>#VALUE!</v>
      </c>
      <c r="F81" s="37" t="e">
        <f>SUM(F82:F84)</f>
        <v>#VALUE!</v>
      </c>
      <c r="G81" s="37" t="e">
        <f>SUM(G82:G84)</f>
        <v>#VALUE!</v>
      </c>
      <c r="H81" s="37" t="e">
        <f>SUM(H82:H84)</f>
        <v>#VALUE!</v>
      </c>
      <c r="I81" s="37"/>
      <c r="J81" s="37"/>
      <c r="K81" s="12">
        <f t="shared" si="22"/>
        <v>0</v>
      </c>
      <c r="L81" s="42" t="e">
        <f t="shared" si="23"/>
        <v>#DIV/0!</v>
      </c>
    </row>
    <row r="82" spans="1:13" hidden="1">
      <c r="A82" s="5">
        <v>1</v>
      </c>
      <c r="B82" s="35" t="s">
        <v>181</v>
      </c>
      <c r="C82" s="71" t="s">
        <v>184</v>
      </c>
      <c r="D82" s="41"/>
      <c r="E82" s="41" t="e">
        <f>SUM(F82:L82)</f>
        <v>#VALUE!</v>
      </c>
      <c r="F82" s="72" t="e">
        <f>SUMIF('[1]План ЗП'!$A$8:$A$1071,' витрати'!$B82,'[1]План ЗП'!DH$8:DH$1071)</f>
        <v>#VALUE!</v>
      </c>
      <c r="G82" s="72" t="e">
        <f>SUMIF('[1]План ЗП'!$A$8:$A$1071,' витрати'!$B82,'[1]План ЗП'!DI$8:DI$1071)</f>
        <v>#VALUE!</v>
      </c>
      <c r="H82" s="72" t="e">
        <f>SUMIF('[1]План ЗП'!$A$8:$A$1071,' витрати'!$B82,'[1]План ЗП'!DJ$8:DJ$1071)</f>
        <v>#VALUE!</v>
      </c>
      <c r="I82" s="72"/>
      <c r="J82" s="72"/>
      <c r="K82" s="12">
        <f t="shared" si="22"/>
        <v>0</v>
      </c>
      <c r="L82" s="42" t="e">
        <f t="shared" si="23"/>
        <v>#DIV/0!</v>
      </c>
      <c r="M82" s="5" t="s">
        <v>185</v>
      </c>
    </row>
    <row r="83" spans="1:13" hidden="1">
      <c r="A83" s="5">
        <f t="shared" ref="A83:A84" si="25">A82+1</f>
        <v>2</v>
      </c>
      <c r="B83" s="35" t="s">
        <v>181</v>
      </c>
      <c r="C83" s="71" t="s">
        <v>186</v>
      </c>
      <c r="D83" s="41"/>
      <c r="E83" s="41" t="e">
        <f>SUM(F83:L83)</f>
        <v>#VALUE!</v>
      </c>
      <c r="F83" s="72" t="e">
        <f>SUMIF('[1]План ЗП'!$A$8:$A$1071,' витрати'!$B83,'[1]План ЗП'!DU$8:DU$1071)</f>
        <v>#VALUE!</v>
      </c>
      <c r="G83" s="72" t="e">
        <f>SUMIF('[1]План ЗП'!$A$8:$A$1071,' витрати'!$B83,'[1]План ЗП'!DV$8:DV$1071)</f>
        <v>#VALUE!</v>
      </c>
      <c r="H83" s="72" t="e">
        <f>SUMIF('[1]План ЗП'!$A$8:$A$1071,' витрати'!$B83,'[1]План ЗП'!DW$8:DW$1071)</f>
        <v>#VALUE!</v>
      </c>
      <c r="I83" s="72"/>
      <c r="J83" s="72"/>
      <c r="K83" s="12">
        <f t="shared" si="22"/>
        <v>0</v>
      </c>
      <c r="L83" s="42" t="e">
        <f t="shared" si="23"/>
        <v>#DIV/0!</v>
      </c>
      <c r="M83" s="5" t="s">
        <v>187</v>
      </c>
    </row>
    <row r="84" spans="1:13" hidden="1">
      <c r="A84" s="5">
        <f t="shared" si="25"/>
        <v>3</v>
      </c>
      <c r="B84" s="35" t="s">
        <v>181</v>
      </c>
      <c r="C84" s="73"/>
      <c r="D84" s="41"/>
      <c r="E84" s="41" t="e">
        <f>SUM(F84:L84)</f>
        <v>#DIV/0!</v>
      </c>
      <c r="F84" s="46"/>
      <c r="G84" s="46"/>
      <c r="H84" s="46"/>
      <c r="I84" s="46"/>
      <c r="J84" s="46"/>
      <c r="K84" s="12">
        <f t="shared" si="22"/>
        <v>0</v>
      </c>
      <c r="L84" s="42" t="e">
        <f t="shared" si="23"/>
        <v>#DIV/0!</v>
      </c>
    </row>
    <row r="85" spans="1:13" hidden="1">
      <c r="B85" s="35" t="s">
        <v>181</v>
      </c>
      <c r="C85" s="57"/>
      <c r="D85" s="12"/>
      <c r="E85" s="12"/>
      <c r="F85" s="12"/>
      <c r="G85" s="12"/>
      <c r="H85" s="12"/>
      <c r="I85" s="12"/>
      <c r="J85" s="12"/>
      <c r="K85" s="12">
        <f t="shared" ref="K85" si="26">I85-J85</f>
        <v>0</v>
      </c>
      <c r="L85" s="42">
        <v>0</v>
      </c>
      <c r="M85" s="5" t="s">
        <v>185</v>
      </c>
    </row>
    <row r="86" spans="1:13" ht="15.75">
      <c r="B86" s="35"/>
      <c r="C86" s="67" t="s">
        <v>28</v>
      </c>
      <c r="D86" s="67"/>
      <c r="E86" s="62">
        <f>SUM(E87:E96)</f>
        <v>579200</v>
      </c>
      <c r="F86" s="62">
        <f t="shared" ref="F86:H86" si="27">SUM(F87:F96)</f>
        <v>36600</v>
      </c>
      <c r="G86" s="62">
        <f t="shared" si="27"/>
        <v>36600</v>
      </c>
      <c r="H86" s="62">
        <f t="shared" si="27"/>
        <v>56600</v>
      </c>
      <c r="I86" s="62">
        <f>SUM(I87:I96)</f>
        <v>359400</v>
      </c>
      <c r="J86" s="61">
        <f t="shared" ref="J86" si="28">SUM(J87:J93)</f>
        <v>404611</v>
      </c>
      <c r="K86" s="61">
        <f>I86-J86</f>
        <v>-45211</v>
      </c>
      <c r="L86" s="63">
        <f>J86/I86</f>
        <v>1.1257957707289927</v>
      </c>
    </row>
    <row r="87" spans="1:13" ht="15.75" customHeight="1">
      <c r="B87" s="35"/>
      <c r="C87" s="57" t="s">
        <v>201</v>
      </c>
      <c r="D87" s="12"/>
      <c r="E87" s="12">
        <v>140000</v>
      </c>
      <c r="F87" s="12"/>
      <c r="G87" s="12"/>
      <c r="H87" s="12">
        <v>20000</v>
      </c>
      <c r="I87" s="12">
        <f>10000+20000</f>
        <v>30000</v>
      </c>
      <c r="J87" s="12">
        <v>121254</v>
      </c>
      <c r="K87" s="12">
        <v>0</v>
      </c>
      <c r="L87" s="42">
        <v>0</v>
      </c>
      <c r="M87" s="5" t="s">
        <v>202</v>
      </c>
    </row>
    <row r="88" spans="1:13" ht="15.75" customHeight="1">
      <c r="B88" s="35"/>
      <c r="C88" s="57" t="s">
        <v>203</v>
      </c>
      <c r="D88" s="12"/>
      <c r="E88" s="12">
        <v>360000</v>
      </c>
      <c r="F88" s="12">
        <v>30000</v>
      </c>
      <c r="G88" s="12">
        <v>30000</v>
      </c>
      <c r="H88" s="12">
        <v>30000</v>
      </c>
      <c r="I88" s="12">
        <f>90000+180000</f>
        <v>270000</v>
      </c>
      <c r="J88" s="12">
        <v>198121</v>
      </c>
      <c r="K88" s="12">
        <f t="shared" ref="K88:K89" si="29">I88-J88</f>
        <v>71879</v>
      </c>
      <c r="L88" s="42">
        <f t="shared" ref="L88:L89" si="30">J88/I88</f>
        <v>0.73378148148148148</v>
      </c>
      <c r="M88" s="5" t="s">
        <v>202</v>
      </c>
    </row>
    <row r="89" spans="1:13" ht="16.5" customHeight="1">
      <c r="B89" s="35"/>
      <c r="C89" s="57" t="s">
        <v>204</v>
      </c>
      <c r="D89" s="12"/>
      <c r="E89" s="12">
        <v>79200</v>
      </c>
      <c r="F89" s="12">
        <v>6600</v>
      </c>
      <c r="G89" s="12">
        <v>6600</v>
      </c>
      <c r="H89" s="12">
        <v>6600</v>
      </c>
      <c r="I89" s="12">
        <f>19800+39600</f>
        <v>59400</v>
      </c>
      <c r="J89" s="12">
        <v>85236</v>
      </c>
      <c r="K89" s="12">
        <f t="shared" si="29"/>
        <v>-25836</v>
      </c>
      <c r="L89" s="42">
        <f t="shared" si="30"/>
        <v>1.434949494949495</v>
      </c>
      <c r="M89" s="5" t="s">
        <v>187</v>
      </c>
    </row>
    <row r="90" spans="1:13" hidden="1">
      <c r="B90" s="35"/>
      <c r="C90" s="73"/>
      <c r="D90" s="41"/>
      <c r="E90" s="41">
        <f>SUM(F90:L90)</f>
        <v>0</v>
      </c>
      <c r="F90" s="46"/>
      <c r="G90" s="46"/>
      <c r="H90" s="46"/>
      <c r="I90" s="46"/>
      <c r="J90" s="46"/>
      <c r="K90" s="46"/>
      <c r="L90" s="46"/>
    </row>
    <row r="91" spans="1:13" hidden="1">
      <c r="B91" s="35"/>
      <c r="C91" s="73"/>
      <c r="D91" s="41"/>
      <c r="E91" s="41">
        <f>SUM(F91:L91)</f>
        <v>0</v>
      </c>
      <c r="F91" s="46"/>
      <c r="G91" s="46"/>
      <c r="H91" s="46"/>
      <c r="I91" s="46"/>
      <c r="J91" s="46"/>
      <c r="K91" s="46"/>
      <c r="L91" s="46"/>
    </row>
    <row r="92" spans="1:13" hidden="1">
      <c r="B92" s="35"/>
      <c r="C92" s="73"/>
      <c r="D92" s="41"/>
      <c r="E92" s="41">
        <f>SUM(F92:L92)</f>
        <v>0</v>
      </c>
      <c r="F92" s="46"/>
      <c r="G92" s="46"/>
      <c r="H92" s="46"/>
      <c r="I92" s="46"/>
      <c r="J92" s="46"/>
      <c r="K92" s="46"/>
      <c r="L92" s="46"/>
    </row>
    <row r="93" spans="1:13" hidden="1">
      <c r="B93" s="35"/>
      <c r="C93" s="73"/>
      <c r="D93" s="41"/>
      <c r="E93" s="41">
        <f>SUM(F93:L93)</f>
        <v>0</v>
      </c>
      <c r="F93" s="46"/>
      <c r="G93" s="46"/>
      <c r="H93" s="46"/>
      <c r="I93" s="46"/>
      <c r="J93" s="46"/>
      <c r="K93" s="46"/>
      <c r="L93" s="46"/>
    </row>
    <row r="94" spans="1:13" ht="15.75" hidden="1">
      <c r="B94" s="35"/>
      <c r="C94" s="70" t="s">
        <v>205</v>
      </c>
      <c r="D94" s="70"/>
      <c r="E94" s="37">
        <f t="shared" ref="E94:H94" si="31">E95</f>
        <v>0</v>
      </c>
      <c r="F94" s="37">
        <f t="shared" si="31"/>
        <v>0</v>
      </c>
      <c r="G94" s="37">
        <f t="shared" si="31"/>
        <v>0</v>
      </c>
      <c r="H94" s="37">
        <f t="shared" si="31"/>
        <v>0</v>
      </c>
      <c r="I94" s="37"/>
      <c r="J94" s="37"/>
      <c r="K94" s="37"/>
      <c r="L94" s="37"/>
    </row>
    <row r="95" spans="1:13" hidden="1">
      <c r="B95" s="35"/>
      <c r="C95" s="74"/>
      <c r="D95" s="41"/>
      <c r="E95" s="41">
        <f>SUM(F95:L95)</f>
        <v>0</v>
      </c>
      <c r="F95" s="46"/>
      <c r="G95" s="46"/>
      <c r="H95" s="46"/>
      <c r="I95" s="46"/>
      <c r="J95" s="46"/>
      <c r="K95" s="46"/>
      <c r="L95" s="46"/>
    </row>
    <row r="96" spans="1:13" ht="15.75" hidden="1">
      <c r="B96" s="35"/>
      <c r="C96" s="70" t="s">
        <v>206</v>
      </c>
      <c r="D96" s="70"/>
      <c r="E96" s="41">
        <f>SUM(F96:L96)</f>
        <v>0</v>
      </c>
      <c r="F96" s="46"/>
      <c r="G96" s="46"/>
      <c r="H96" s="46"/>
      <c r="I96" s="46"/>
      <c r="J96" s="46"/>
      <c r="K96" s="46"/>
      <c r="L96" s="46"/>
    </row>
    <row r="97" spans="2:12" ht="15.75">
      <c r="B97" s="35"/>
      <c r="C97" s="51" t="s">
        <v>207</v>
      </c>
      <c r="D97" s="51"/>
      <c r="E97" s="53">
        <f>E51+E53+E67+E86</f>
        <v>93551720</v>
      </c>
      <c r="F97" s="52">
        <f>F51+F53+F67+F86+1</f>
        <v>7645913</v>
      </c>
      <c r="G97" s="52">
        <f>G51+G53+G67+G86+1</f>
        <v>7810197</v>
      </c>
      <c r="H97" s="52">
        <f>H51+H53+H67+H86+1</f>
        <v>7038874</v>
      </c>
      <c r="I97" s="53">
        <f>I51+I53+I67+I86</f>
        <v>71062350</v>
      </c>
      <c r="J97" s="52">
        <f>J51+J53+J67+J86-1</f>
        <v>70507554</v>
      </c>
      <c r="K97" s="52">
        <f>I97-J97</f>
        <v>554796</v>
      </c>
      <c r="L97" s="54">
        <f>J97/I97</f>
        <v>0.99219282784765772</v>
      </c>
    </row>
    <row r="98" spans="2:12">
      <c r="B98" s="35"/>
      <c r="C98" s="75"/>
      <c r="D98" s="75"/>
      <c r="E98" s="55"/>
      <c r="F98" s="55"/>
      <c r="G98" s="55"/>
      <c r="H98" s="55"/>
      <c r="I98" s="55"/>
      <c r="J98" s="55"/>
      <c r="K98" s="55"/>
      <c r="L98" s="55"/>
    </row>
    <row r="99" spans="2:12" ht="15.75">
      <c r="B99" s="35"/>
      <c r="C99" s="76" t="s">
        <v>208</v>
      </c>
      <c r="D99" s="76"/>
      <c r="E99" s="77">
        <f>E37-E97</f>
        <v>2553790</v>
      </c>
      <c r="F99" s="77">
        <f t="shared" ref="F99:H99" si="32">F37-F97</f>
        <v>-13899</v>
      </c>
      <c r="G99" s="77">
        <f t="shared" si="32"/>
        <v>-672726</v>
      </c>
      <c r="H99" s="77">
        <f t="shared" si="32"/>
        <v>1176767</v>
      </c>
      <c r="I99" s="77">
        <f>I37-I97+2</f>
        <v>3917923</v>
      </c>
      <c r="J99" s="78">
        <f>J6+J18-J97</f>
        <v>9921949</v>
      </c>
      <c r="K99" s="78">
        <f>I99-J99</f>
        <v>-6004026</v>
      </c>
      <c r="L99" s="79">
        <f>J99/I99</f>
        <v>2.5324512503180894</v>
      </c>
    </row>
    <row r="100" spans="2:12" hidden="1">
      <c r="B100" s="35"/>
      <c r="C100" s="75"/>
      <c r="D100" s="75"/>
      <c r="E100" s="14"/>
      <c r="F100" s="55"/>
      <c r="G100" s="55"/>
      <c r="H100" s="55"/>
      <c r="I100" s="55"/>
      <c r="J100" s="55"/>
      <c r="K100" s="55"/>
      <c r="L100" s="55"/>
    </row>
    <row r="101" spans="2:12" ht="15.75" hidden="1">
      <c r="B101" s="35"/>
      <c r="C101" s="70" t="s">
        <v>209</v>
      </c>
      <c r="D101" s="70"/>
      <c r="E101" s="37">
        <f t="shared" ref="E101:H101" si="33">E102+E103</f>
        <v>0</v>
      </c>
      <c r="F101" s="37">
        <f t="shared" si="33"/>
        <v>0</v>
      </c>
      <c r="G101" s="37">
        <f t="shared" si="33"/>
        <v>0</v>
      </c>
      <c r="H101" s="37">
        <f t="shared" si="33"/>
        <v>0</v>
      </c>
      <c r="I101" s="37"/>
      <c r="J101" s="37"/>
      <c r="K101" s="37"/>
      <c r="L101" s="37"/>
    </row>
    <row r="102" spans="2:12" hidden="1">
      <c r="B102" s="35"/>
      <c r="C102" s="80" t="s">
        <v>210</v>
      </c>
      <c r="D102" s="80"/>
      <c r="E102" s="41">
        <f>SUM(F102:L102)</f>
        <v>0</v>
      </c>
      <c r="F102" s="46"/>
      <c r="G102" s="46"/>
      <c r="H102" s="46"/>
      <c r="I102" s="46"/>
      <c r="J102" s="46"/>
      <c r="K102" s="46"/>
      <c r="L102" s="46"/>
    </row>
    <row r="103" spans="2:12" ht="15.75" hidden="1">
      <c r="B103" s="35"/>
      <c r="C103" s="73"/>
      <c r="D103" s="81"/>
      <c r="E103" s="41">
        <f>SUM(F103:L103)</f>
        <v>0</v>
      </c>
      <c r="F103" s="46"/>
      <c r="G103" s="46"/>
      <c r="H103" s="46"/>
      <c r="I103" s="46"/>
      <c r="J103" s="46"/>
      <c r="K103" s="46"/>
      <c r="L103" s="46"/>
    </row>
    <row r="104" spans="2:12" ht="15.75" hidden="1">
      <c r="B104" s="35"/>
      <c r="C104" s="70" t="s">
        <v>211</v>
      </c>
      <c r="D104" s="70"/>
      <c r="E104" s="37">
        <f t="shared" ref="E104:H104" si="34">E105+E106+E107</f>
        <v>0</v>
      </c>
      <c r="F104" s="37">
        <f t="shared" si="34"/>
        <v>0</v>
      </c>
      <c r="G104" s="37">
        <f t="shared" si="34"/>
        <v>0</v>
      </c>
      <c r="H104" s="37">
        <f t="shared" si="34"/>
        <v>0</v>
      </c>
      <c r="I104" s="37"/>
      <c r="J104" s="37"/>
      <c r="K104" s="37"/>
      <c r="L104" s="37"/>
    </row>
    <row r="105" spans="2:12" hidden="1">
      <c r="B105" s="35"/>
      <c r="C105" s="73"/>
      <c r="D105" s="82"/>
      <c r="E105" s="14">
        <f>SUM(F105:L105)</f>
        <v>0</v>
      </c>
      <c r="F105" s="46"/>
      <c r="G105" s="46"/>
      <c r="H105" s="46"/>
      <c r="I105" s="46"/>
      <c r="J105" s="46"/>
      <c r="K105" s="46"/>
      <c r="L105" s="46"/>
    </row>
    <row r="106" spans="2:12" ht="15.75" hidden="1">
      <c r="B106" s="35"/>
      <c r="C106" s="73"/>
      <c r="D106" s="81"/>
      <c r="E106" s="14">
        <f>SUM(F106:L106)</f>
        <v>0</v>
      </c>
      <c r="F106" s="46"/>
      <c r="G106" s="46"/>
      <c r="H106" s="46"/>
      <c r="I106" s="46"/>
      <c r="J106" s="46"/>
      <c r="K106" s="46"/>
      <c r="L106" s="46"/>
    </row>
    <row r="107" spans="2:12" hidden="1">
      <c r="B107" s="35"/>
      <c r="C107" s="73"/>
      <c r="D107" s="83"/>
      <c r="E107" s="14">
        <f>SUM(F107:L107)</f>
        <v>0</v>
      </c>
      <c r="F107" s="46"/>
      <c r="G107" s="46"/>
      <c r="H107" s="46"/>
      <c r="I107" s="46"/>
      <c r="J107" s="46"/>
      <c r="K107" s="46"/>
      <c r="L107" s="46"/>
    </row>
    <row r="108" spans="2:12" ht="15.75" hidden="1">
      <c r="B108" s="35"/>
      <c r="C108" s="84" t="s">
        <v>212</v>
      </c>
      <c r="D108" s="84"/>
      <c r="E108" s="85">
        <f>E99-E101-E104+E25+E29</f>
        <v>2553790</v>
      </c>
      <c r="F108" s="85">
        <f>F99-F101-F104+F25+F29</f>
        <v>-13899</v>
      </c>
      <c r="G108" s="85">
        <f>G99-G101-G104+G25+G29</f>
        <v>-672726</v>
      </c>
      <c r="H108" s="85">
        <f>H99-H101-H104+H25+H29</f>
        <v>1176767</v>
      </c>
      <c r="I108" s="85">
        <f>SUM(F108:H108)</f>
        <v>490142</v>
      </c>
      <c r="J108" s="85"/>
      <c r="K108" s="85"/>
      <c r="L108" s="85"/>
    </row>
    <row r="109" spans="2:12" hidden="1">
      <c r="B109" s="35"/>
      <c r="C109" s="83"/>
      <c r="D109" s="83"/>
      <c r="E109" s="55"/>
      <c r="F109" s="55"/>
      <c r="G109" s="55"/>
      <c r="H109" s="55"/>
      <c r="I109" s="55"/>
      <c r="J109" s="55"/>
      <c r="K109" s="55"/>
      <c r="L109" s="55"/>
    </row>
    <row r="110" spans="2:12" ht="15.75" hidden="1">
      <c r="B110" s="35"/>
      <c r="C110" s="70" t="s">
        <v>213</v>
      </c>
      <c r="D110" s="70"/>
      <c r="E110" s="37">
        <f>SUM(F110:L110)</f>
        <v>0</v>
      </c>
      <c r="F110" s="12"/>
      <c r="G110" s="12"/>
      <c r="H110" s="12"/>
      <c r="I110" s="12"/>
      <c r="J110" s="12"/>
      <c r="K110" s="12"/>
      <c r="L110" s="12"/>
    </row>
    <row r="111" spans="2:12" hidden="1">
      <c r="B111" s="35"/>
      <c r="C111" s="83"/>
      <c r="D111" s="83"/>
      <c r="E111" s="55"/>
      <c r="F111" s="55"/>
      <c r="G111" s="55"/>
      <c r="H111" s="55"/>
      <c r="I111" s="55"/>
      <c r="J111" s="55"/>
      <c r="K111" s="55"/>
      <c r="L111" s="55"/>
    </row>
    <row r="112" spans="2:12" ht="15.75" hidden="1">
      <c r="B112" s="35"/>
      <c r="C112" s="84" t="s">
        <v>214</v>
      </c>
      <c r="D112" s="84"/>
      <c r="E112" s="85">
        <f t="shared" ref="E112:H112" si="35">E108-E110</f>
        <v>2553790</v>
      </c>
      <c r="F112" s="85">
        <f t="shared" si="35"/>
        <v>-13899</v>
      </c>
      <c r="G112" s="85">
        <f t="shared" si="35"/>
        <v>-672726</v>
      </c>
      <c r="H112" s="85">
        <f t="shared" si="35"/>
        <v>1176767</v>
      </c>
      <c r="I112" s="85">
        <f>SUM(F112:H112)</f>
        <v>490142</v>
      </c>
      <c r="J112" s="85"/>
      <c r="K112" s="85"/>
      <c r="L112" s="85"/>
    </row>
    <row r="113" spans="2:12" hidden="1">
      <c r="B113" s="35"/>
      <c r="C113" s="83"/>
      <c r="D113" s="83"/>
      <c r="E113" s="55"/>
      <c r="F113" s="55"/>
      <c r="G113" s="55"/>
      <c r="H113" s="55"/>
      <c r="I113" s="55"/>
      <c r="J113" s="55"/>
      <c r="K113" s="55"/>
      <c r="L113" s="55"/>
    </row>
    <row r="114" spans="2:12">
      <c r="B114" s="86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 hidden="1">
      <c r="B115" s="88"/>
      <c r="C115" s="89"/>
      <c r="D115" s="89"/>
      <c r="E115" s="86"/>
      <c r="F115" s="86"/>
      <c r="G115" s="86"/>
      <c r="H115" s="86"/>
      <c r="I115" s="86"/>
      <c r="J115" s="86"/>
      <c r="K115" s="86"/>
      <c r="L115" s="86"/>
    </row>
    <row r="116" spans="2:12" ht="14.25" customHeight="1" thickBot="1">
      <c r="B116" s="88"/>
      <c r="C116" s="10" t="s">
        <v>215</v>
      </c>
      <c r="D116" s="90"/>
      <c r="E116" s="90"/>
      <c r="F116" s="90"/>
      <c r="G116" s="86"/>
      <c r="H116" s="86"/>
      <c r="I116" s="86"/>
      <c r="J116" s="86"/>
      <c r="K116" s="86"/>
      <c r="L116" s="86"/>
    </row>
    <row r="117" spans="2:12" ht="15.75" thickBot="1">
      <c r="B117" s="88"/>
      <c r="C117" s="91" t="s">
        <v>216</v>
      </c>
      <c r="D117" s="91"/>
      <c r="E117" s="92" t="s">
        <v>225</v>
      </c>
      <c r="F117" s="91"/>
      <c r="G117" s="91"/>
      <c r="H117" s="93"/>
      <c r="I117" s="253" t="s">
        <v>253</v>
      </c>
      <c r="J117" s="254"/>
      <c r="K117" s="254"/>
      <c r="L117" s="255"/>
    </row>
    <row r="118" spans="2:12" ht="15.75" thickBot="1">
      <c r="B118" s="88"/>
      <c r="C118" s="91"/>
      <c r="D118" s="91"/>
      <c r="E118" s="89"/>
      <c r="F118" s="29">
        <v>1</v>
      </c>
      <c r="G118" s="29">
        <v>2</v>
      </c>
      <c r="H118" s="29">
        <v>3</v>
      </c>
      <c r="I118" s="94" t="s">
        <v>94</v>
      </c>
      <c r="J118" s="94" t="s">
        <v>95</v>
      </c>
      <c r="K118" s="94" t="s">
        <v>149</v>
      </c>
      <c r="L118" s="94" t="s">
        <v>150</v>
      </c>
    </row>
    <row r="119" spans="2:12" ht="15.75" thickBot="1">
      <c r="B119" s="88"/>
      <c r="C119" s="95" t="s">
        <v>217</v>
      </c>
      <c r="D119" s="91"/>
      <c r="E119" s="41">
        <f>SUM(E120:E122)</f>
        <v>53525516</v>
      </c>
      <c r="F119" s="41">
        <f t="shared" ref="F119:H119" si="36">SUM(F120:F122)</f>
        <v>4645409</v>
      </c>
      <c r="G119" s="41">
        <f t="shared" si="36"/>
        <v>4774594</v>
      </c>
      <c r="H119" s="41">
        <f t="shared" si="36"/>
        <v>3982270</v>
      </c>
      <c r="I119" s="41">
        <f>SUM(I120:I122)-1</f>
        <v>40317155</v>
      </c>
      <c r="J119" s="61">
        <f>J120+J121+J122-1</f>
        <v>38048218</v>
      </c>
      <c r="K119" s="61">
        <f>I119-J119</f>
        <v>2268937</v>
      </c>
      <c r="L119" s="63">
        <f>J119/I119</f>
        <v>0.94372278996372638</v>
      </c>
    </row>
    <row r="120" spans="2:12" ht="15.75" thickBot="1">
      <c r="B120" s="88" t="s">
        <v>177</v>
      </c>
      <c r="C120" s="91" t="s">
        <v>217</v>
      </c>
      <c r="D120" s="91"/>
      <c r="E120" s="41">
        <v>20397475</v>
      </c>
      <c r="F120" s="12">
        <f>SUMIF($M$39:$M$96,$B120,$F$39:$F$96)</f>
        <v>1622067</v>
      </c>
      <c r="G120" s="12">
        <f>SUMIF($M$39:$M$96,$B120,$G$39:$G$96)</f>
        <v>1956467</v>
      </c>
      <c r="H120" s="12">
        <f>SUMIF($M$39:$M$96,$B120,$H$39:$H$96)</f>
        <v>1314133</v>
      </c>
      <c r="I120" s="69">
        <f>5357410+10144904</f>
        <v>15502314</v>
      </c>
      <c r="J120" s="12">
        <v>16739459</v>
      </c>
      <c r="K120" s="69">
        <f t="shared" ref="K120:K127" si="37">I120-J120</f>
        <v>-1237145</v>
      </c>
      <c r="L120" s="42">
        <f>J120/I120</f>
        <v>1.079803892502758</v>
      </c>
    </row>
    <row r="121" spans="2:12" ht="15.75" thickBot="1">
      <c r="B121" s="88" t="s">
        <v>168</v>
      </c>
      <c r="C121" s="91" t="s">
        <v>218</v>
      </c>
      <c r="D121" s="91"/>
      <c r="E121" s="41">
        <v>13127400</v>
      </c>
      <c r="F121" s="12">
        <f>SUMIF($M$39:$M$96,$B121,$F$39:$F$96)</f>
        <v>1722242</v>
      </c>
      <c r="G121" s="12">
        <f>SUMIF($M$39:$M$96,$B121,$G$39:$G$96)</f>
        <v>1070228</v>
      </c>
      <c r="H121" s="12">
        <f>SUMIF($M$39:$M$96,$B121,$H$39:$H$96)</f>
        <v>1039742</v>
      </c>
      <c r="I121" s="69">
        <f>2507334+6664880</f>
        <v>9172214</v>
      </c>
      <c r="J121" s="12">
        <v>5574100</v>
      </c>
      <c r="K121" s="69">
        <f t="shared" si="37"/>
        <v>3598114</v>
      </c>
      <c r="L121" s="42">
        <f t="shared" ref="L121:L127" si="38">J121/I121</f>
        <v>0.60771586881858619</v>
      </c>
    </row>
    <row r="122" spans="2:12" ht="15.75" thickBot="1">
      <c r="B122" s="88" t="s">
        <v>171</v>
      </c>
      <c r="C122" s="91" t="s">
        <v>219</v>
      </c>
      <c r="D122" s="91"/>
      <c r="E122" s="41">
        <v>20000641</v>
      </c>
      <c r="F122" s="12">
        <f>SUMIF($M$39:$M$96,$B122,$F$39:$F$96)</f>
        <v>1301100</v>
      </c>
      <c r="G122" s="12">
        <f>SUMIF($M$39:$M$96,$B122,$G$39:$G$96)</f>
        <v>1747899</v>
      </c>
      <c r="H122" s="12">
        <f>SUMIF($M$39:$M$96,$B122,$H$39:$H$96)</f>
        <v>1628395</v>
      </c>
      <c r="I122" s="69">
        <f>5605924+10036704</f>
        <v>15642628</v>
      </c>
      <c r="J122" s="12">
        <v>15734660</v>
      </c>
      <c r="K122" s="69">
        <f t="shared" si="37"/>
        <v>-92032</v>
      </c>
      <c r="L122" s="42">
        <f t="shared" si="38"/>
        <v>1.0058834103834726</v>
      </c>
    </row>
    <row r="123" spans="2:12" ht="15.75" thickBot="1">
      <c r="B123" s="88" t="s">
        <v>185</v>
      </c>
      <c r="C123" s="96" t="s">
        <v>68</v>
      </c>
      <c r="D123" s="91"/>
      <c r="E123" s="41">
        <v>30888905</v>
      </c>
      <c r="F123" s="12">
        <f>F49+F54+F68</f>
        <v>2346286</v>
      </c>
      <c r="G123" s="12">
        <f>G49+G54+G68</f>
        <v>2346286</v>
      </c>
      <c r="H123" s="12">
        <f>H49+H54+H68</f>
        <v>2346286</v>
      </c>
      <c r="I123" s="69">
        <f>8322259+15527788</f>
        <v>23850047</v>
      </c>
      <c r="J123" s="12">
        <f>25773906-109600</f>
        <v>25664306</v>
      </c>
      <c r="K123" s="69">
        <f t="shared" si="37"/>
        <v>-1814259</v>
      </c>
      <c r="L123" s="42">
        <f t="shared" si="38"/>
        <v>1.0760694098422532</v>
      </c>
    </row>
    <row r="124" spans="2:12" ht="15.75" thickBot="1">
      <c r="B124" s="88" t="s">
        <v>187</v>
      </c>
      <c r="C124" s="96" t="s">
        <v>70</v>
      </c>
      <c r="D124" s="91"/>
      <c r="E124" s="41">
        <v>6754779</v>
      </c>
      <c r="F124" s="12">
        <f>F50+F55+F69+F89</f>
        <v>513282</v>
      </c>
      <c r="G124" s="12">
        <f>G50+G55+G69+G89</f>
        <v>513282</v>
      </c>
      <c r="H124" s="12">
        <f>H50+H55+H69+H89</f>
        <v>513282</v>
      </c>
      <c r="I124" s="69">
        <f>1819194+3395739</f>
        <v>5214933</v>
      </c>
      <c r="J124" s="12">
        <f>5445235+109600</f>
        <v>5554835</v>
      </c>
      <c r="K124" s="69">
        <f t="shared" si="37"/>
        <v>-339902</v>
      </c>
      <c r="L124" s="42">
        <f t="shared" si="38"/>
        <v>1.065178593857294</v>
      </c>
    </row>
    <row r="125" spans="2:12" ht="15.75" thickBot="1">
      <c r="B125" s="88" t="s">
        <v>181</v>
      </c>
      <c r="C125" s="96" t="s">
        <v>71</v>
      </c>
      <c r="D125" s="91"/>
      <c r="E125" s="41">
        <v>1882520</v>
      </c>
      <c r="F125" s="12">
        <f>SUMIF($M$39:$M$96,$B125,$F$39:$F$96)</f>
        <v>110935</v>
      </c>
      <c r="G125" s="12">
        <f>SUMIF($M$39:$M$96,$B125,$G$39:$G$96)</f>
        <v>146035</v>
      </c>
      <c r="H125" s="12">
        <f>SUMIF($M$39:$M$96,$B125,$H$39:$H$96)</f>
        <v>147035</v>
      </c>
      <c r="I125" s="69">
        <f>502305+877910</f>
        <v>1380215</v>
      </c>
      <c r="J125" s="12">
        <v>835584</v>
      </c>
      <c r="K125" s="69">
        <f t="shared" si="37"/>
        <v>544631</v>
      </c>
      <c r="L125" s="42">
        <f t="shared" si="38"/>
        <v>0.60540133240111138</v>
      </c>
    </row>
    <row r="126" spans="2:12" ht="15.75" thickBot="1">
      <c r="B126" s="88" t="s">
        <v>202</v>
      </c>
      <c r="C126" s="96" t="s">
        <v>28</v>
      </c>
      <c r="D126" s="91"/>
      <c r="E126" s="41">
        <v>500000</v>
      </c>
      <c r="F126" s="12">
        <f>SUMIF($M$39:$M$96,$B126,$F$39:$F$96)</f>
        <v>30000</v>
      </c>
      <c r="G126" s="12">
        <f>SUMIF($M$39:$M$96,$B126,$G$39:$G$96)</f>
        <v>30000</v>
      </c>
      <c r="H126" s="12">
        <f>SUMIF($M$39:$M$96,$B126,$H$39:$H$96)</f>
        <v>50000</v>
      </c>
      <c r="I126" s="69">
        <f>100000+200000</f>
        <v>300000</v>
      </c>
      <c r="J126" s="12">
        <v>404611</v>
      </c>
      <c r="K126" s="69">
        <f t="shared" si="37"/>
        <v>-104611</v>
      </c>
      <c r="L126" s="42">
        <f t="shared" si="38"/>
        <v>1.3487033333333334</v>
      </c>
    </row>
    <row r="127" spans="2:12" ht="16.5" thickBot="1">
      <c r="B127" s="88"/>
      <c r="C127" s="95" t="s">
        <v>220</v>
      </c>
      <c r="D127" s="91"/>
      <c r="E127" s="97">
        <f>E119+E123+E124+E125+E126</f>
        <v>93551720</v>
      </c>
      <c r="F127" s="97">
        <f t="shared" ref="F127:H127" si="39">F119+F123+F124+F125+F126</f>
        <v>7645912</v>
      </c>
      <c r="G127" s="97">
        <f t="shared" si="39"/>
        <v>7810197</v>
      </c>
      <c r="H127" s="97">
        <f t="shared" si="39"/>
        <v>7038873</v>
      </c>
      <c r="I127" s="97">
        <f>I119+I123+I124+I125+I126</f>
        <v>71062350</v>
      </c>
      <c r="J127" s="97">
        <f>J119+J123+J124+J125+J126</f>
        <v>70507554</v>
      </c>
      <c r="K127" s="97">
        <f t="shared" si="37"/>
        <v>554796</v>
      </c>
      <c r="L127" s="98">
        <f t="shared" si="38"/>
        <v>0.99219282784765772</v>
      </c>
    </row>
    <row r="128" spans="2:12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</row>
    <row r="129" spans="2:12" ht="15.75">
      <c r="B129" s="89"/>
      <c r="C129" s="99" t="s">
        <v>1</v>
      </c>
      <c r="D129" s="89"/>
      <c r="E129" s="89"/>
      <c r="F129" s="89"/>
      <c r="G129" s="89"/>
      <c r="H129" s="100"/>
      <c r="I129" s="101" t="s">
        <v>146</v>
      </c>
      <c r="J129" s="100"/>
      <c r="K129" s="100"/>
      <c r="L129" s="100"/>
    </row>
    <row r="130" spans="2:12" ht="15.75" customHeight="1">
      <c r="B130" s="89"/>
      <c r="C130" s="89"/>
      <c r="D130" s="89"/>
      <c r="E130" s="89"/>
      <c r="F130" s="89"/>
      <c r="G130" s="89"/>
      <c r="H130" s="89"/>
      <c r="I130" s="102"/>
      <c r="J130" s="89"/>
      <c r="K130" s="89"/>
      <c r="L130" s="89"/>
    </row>
    <row r="131" spans="2:12" ht="15.75">
      <c r="B131" s="89"/>
      <c r="C131" s="103" t="s">
        <v>78</v>
      </c>
      <c r="D131" s="103"/>
      <c r="E131" s="89"/>
      <c r="F131" s="103"/>
      <c r="G131" s="103"/>
      <c r="H131" s="103"/>
      <c r="I131" s="104" t="s">
        <v>79</v>
      </c>
      <c r="J131" s="103"/>
      <c r="K131" s="103"/>
      <c r="L131" s="103"/>
    </row>
    <row r="132" spans="2:12" ht="15" customHeight="1">
      <c r="B132" s="89"/>
      <c r="C132" s="103"/>
      <c r="D132" s="103"/>
      <c r="E132" s="89"/>
      <c r="F132" s="103"/>
      <c r="G132" s="103"/>
      <c r="H132" s="103"/>
      <c r="I132" s="104"/>
      <c r="J132" s="103"/>
      <c r="K132" s="103"/>
      <c r="L132" s="103"/>
    </row>
    <row r="133" spans="2:12" ht="15.75">
      <c r="B133" s="89"/>
      <c r="C133" s="103" t="s">
        <v>80</v>
      </c>
      <c r="D133" s="103"/>
      <c r="E133" s="89"/>
      <c r="F133" s="103"/>
      <c r="G133" s="103"/>
      <c r="H133" s="103"/>
      <c r="I133" s="104" t="s">
        <v>251</v>
      </c>
      <c r="J133" s="103"/>
      <c r="K133" s="103"/>
      <c r="L133" s="103"/>
    </row>
    <row r="134" spans="2:12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</row>
  </sheetData>
  <mergeCells count="6">
    <mergeCell ref="C1:K1"/>
    <mergeCell ref="I117:L117"/>
    <mergeCell ref="B2:C3"/>
    <mergeCell ref="D2:E3"/>
    <mergeCell ref="I2:J2"/>
    <mergeCell ref="B4:C4"/>
  </mergeCells>
  <pageMargins left="0.78740157480314965" right="0" top="0" bottom="0" header="0.31496062992125984" footer="0.31496062992125984"/>
  <pageSetup paperSize="9" scale="69" orientation="portrait" verticalDpi="0" r:id="rId1"/>
  <rowBreaks count="1" manualBreakCount="1">
    <brk id="13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міс.</vt:lpstr>
      <vt:lpstr>доходи</vt:lpstr>
      <vt:lpstr> витрати</vt:lpstr>
      <vt:lpstr>' витрати'!Область_печати</vt:lpstr>
      <vt:lpstr>'9 міс.'!Область_печати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2022-10-26T13:20:15Z</cp:lastPrinted>
  <dcterms:created xsi:type="dcterms:W3CDTF">2019-06-26T12:37:28Z</dcterms:created>
  <dcterms:modified xsi:type="dcterms:W3CDTF">2022-10-26T13:33:26Z</dcterms:modified>
</cp:coreProperties>
</file>