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a\Desktop\"/>
    </mc:Choice>
  </mc:AlternateContent>
  <xr:revisionPtr revIDLastSave="0" documentId="8_{EFFCEF64-AF79-4992-9A75-270D993FCB2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III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доходи!$A$6:$AM$37</definedName>
    <definedName name="_xlnm.Print_Area" localSheetId="2">' витрати'!$A$1:$U$311</definedName>
    <definedName name="_xlnm.Print_Area" localSheetId="0">III!$A$1:$G$70</definedName>
  </definedNames>
  <calcPr calcId="191029"/>
</workbook>
</file>

<file path=xl/calcChain.xml><?xml version="1.0" encoding="utf-8"?>
<calcChain xmlns="http://schemas.openxmlformats.org/spreadsheetml/2006/main">
  <c r="E288" i="3" l="1"/>
  <c r="L276" i="3"/>
  <c r="L277" i="3"/>
  <c r="L278" i="3"/>
  <c r="L279" i="3"/>
  <c r="L280" i="3"/>
  <c r="L281" i="3"/>
  <c r="L282" i="3"/>
  <c r="L283" i="3"/>
  <c r="L285" i="3"/>
  <c r="K286" i="3"/>
  <c r="J288" i="3"/>
  <c r="J186" i="3" l="1"/>
  <c r="I263" i="3"/>
  <c r="I264" i="3"/>
  <c r="I265" i="3"/>
  <c r="I266" i="3"/>
  <c r="I267" i="3"/>
  <c r="I268" i="3"/>
  <c r="I270" i="3"/>
  <c r="I271" i="3"/>
  <c r="I262" i="3"/>
  <c r="J261" i="3"/>
  <c r="I190" i="3"/>
  <c r="I191" i="3"/>
  <c r="I192" i="3"/>
  <c r="L192" i="3" s="1"/>
  <c r="I193" i="3"/>
  <c r="I194" i="3"/>
  <c r="I195" i="3"/>
  <c r="I196" i="3"/>
  <c r="I189" i="3"/>
  <c r="I187" i="3"/>
  <c r="I188" i="3"/>
  <c r="I56" i="3"/>
  <c r="I58" i="3"/>
  <c r="I59" i="3"/>
  <c r="I60" i="3"/>
  <c r="I61" i="3"/>
  <c r="I57" i="3"/>
  <c r="L57" i="3" s="1"/>
  <c r="I55" i="3"/>
  <c r="J52" i="3"/>
  <c r="I49" i="3"/>
  <c r="K49" i="3" s="1"/>
  <c r="I51" i="3"/>
  <c r="I50" i="3"/>
  <c r="I45" i="3"/>
  <c r="I46" i="3"/>
  <c r="I43" i="3"/>
  <c r="I42" i="3"/>
  <c r="AE37" i="2"/>
  <c r="C26" i="1"/>
  <c r="D17" i="1"/>
  <c r="D20" i="1" s="1"/>
  <c r="D60" i="1" l="1"/>
  <c r="D46" i="1" l="1"/>
  <c r="K262" i="3"/>
  <c r="K258" i="3" l="1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D19" i="1" l="1"/>
  <c r="C17" i="1" l="1"/>
  <c r="C19" i="1"/>
  <c r="I200" i="3" l="1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47" i="3"/>
  <c r="I48" i="3"/>
  <c r="E54" i="1" l="1"/>
  <c r="F54" i="1"/>
  <c r="J7" i="3" l="1"/>
  <c r="J3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8" i="3"/>
  <c r="K8" i="3" s="1"/>
  <c r="J54" i="3"/>
  <c r="J273" i="3" s="1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64" i="3"/>
  <c r="L263" i="3"/>
  <c r="J295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9" i="3"/>
  <c r="L8" i="3" l="1"/>
  <c r="K13" i="3"/>
  <c r="K12" i="3"/>
  <c r="K11" i="3"/>
  <c r="K10" i="3"/>
  <c r="K9" i="3"/>
  <c r="K14" i="3"/>
  <c r="L190" i="3"/>
  <c r="L191" i="3"/>
  <c r="L193" i="3"/>
  <c r="L195" i="3"/>
  <c r="L196" i="3"/>
  <c r="L189" i="3"/>
  <c r="L188" i="3"/>
  <c r="L187" i="3"/>
  <c r="L58" i="3"/>
  <c r="L59" i="3"/>
  <c r="L60" i="3"/>
  <c r="L61" i="3"/>
  <c r="L56" i="3"/>
  <c r="L55" i="3"/>
  <c r="L51" i="3"/>
  <c r="L50" i="3"/>
  <c r="L46" i="3"/>
  <c r="L45" i="3"/>
  <c r="L42" i="3"/>
  <c r="K185" i="3" l="1"/>
  <c r="F52" i="3"/>
  <c r="K48" i="3"/>
  <c r="K47" i="3"/>
  <c r="J303" i="3"/>
  <c r="AA24" i="2"/>
  <c r="AA30" i="2" s="1"/>
  <c r="U44" i="3" l="1"/>
  <c r="T44" i="3"/>
  <c r="S44" i="3"/>
  <c r="R44" i="3"/>
  <c r="Q44" i="3"/>
  <c r="P44" i="3"/>
  <c r="I44" i="3" s="1"/>
  <c r="L44" i="3" s="1"/>
  <c r="O44" i="3"/>
  <c r="N44" i="3"/>
  <c r="M44" i="3"/>
  <c r="H44" i="3"/>
  <c r="U41" i="3"/>
  <c r="T41" i="3"/>
  <c r="S41" i="3"/>
  <c r="R41" i="3"/>
  <c r="Q41" i="3"/>
  <c r="P41" i="3"/>
  <c r="I41" i="3" s="1"/>
  <c r="L41" i="3" s="1"/>
  <c r="O41" i="3"/>
  <c r="N41" i="3"/>
  <c r="M41" i="3"/>
  <c r="H41" i="3"/>
  <c r="E17" i="1" l="1"/>
  <c r="E8" i="3"/>
  <c r="E44" i="3"/>
  <c r="U302" i="3"/>
  <c r="T302" i="3"/>
  <c r="S302" i="3"/>
  <c r="R302" i="3"/>
  <c r="Q302" i="3"/>
  <c r="P302" i="3"/>
  <c r="I302" i="3" s="1"/>
  <c r="O302" i="3"/>
  <c r="N302" i="3"/>
  <c r="M302" i="3"/>
  <c r="H302" i="3"/>
  <c r="G302" i="3"/>
  <c r="F302" i="3"/>
  <c r="U301" i="3"/>
  <c r="T301" i="3"/>
  <c r="S301" i="3"/>
  <c r="R301" i="3"/>
  <c r="Q301" i="3"/>
  <c r="P301" i="3"/>
  <c r="I301" i="3" s="1"/>
  <c r="O301" i="3"/>
  <c r="N301" i="3"/>
  <c r="M301" i="3"/>
  <c r="H301" i="3"/>
  <c r="G301" i="3"/>
  <c r="F301" i="3"/>
  <c r="U300" i="3"/>
  <c r="T300" i="3"/>
  <c r="S300" i="3"/>
  <c r="R300" i="3"/>
  <c r="Q300" i="3"/>
  <c r="P300" i="3"/>
  <c r="I300" i="3" s="1"/>
  <c r="L300" i="3" s="1"/>
  <c r="O300" i="3"/>
  <c r="N300" i="3"/>
  <c r="M300" i="3"/>
  <c r="H300" i="3"/>
  <c r="G300" i="3"/>
  <c r="F300" i="3"/>
  <c r="U299" i="3"/>
  <c r="T299" i="3"/>
  <c r="S299" i="3"/>
  <c r="R299" i="3"/>
  <c r="Q299" i="3"/>
  <c r="P299" i="3"/>
  <c r="I299" i="3" s="1"/>
  <c r="L299" i="3" s="1"/>
  <c r="O299" i="3"/>
  <c r="N299" i="3"/>
  <c r="M299" i="3"/>
  <c r="H299" i="3"/>
  <c r="G299" i="3"/>
  <c r="F299" i="3"/>
  <c r="R298" i="3"/>
  <c r="N298" i="3"/>
  <c r="M298" i="3"/>
  <c r="H298" i="3"/>
  <c r="G298" i="3"/>
  <c r="F298" i="3"/>
  <c r="N297" i="3"/>
  <c r="M297" i="3"/>
  <c r="H297" i="3"/>
  <c r="G297" i="3"/>
  <c r="F297" i="3"/>
  <c r="H296" i="3"/>
  <c r="G296" i="3"/>
  <c r="F296" i="3"/>
  <c r="E283" i="3"/>
  <c r="E282" i="3"/>
  <c r="E281" i="3"/>
  <c r="U280" i="3"/>
  <c r="T280" i="3"/>
  <c r="S280" i="3"/>
  <c r="R280" i="3"/>
  <c r="Q280" i="3"/>
  <c r="P280" i="3"/>
  <c r="O280" i="3"/>
  <c r="N280" i="3"/>
  <c r="M280" i="3"/>
  <c r="H280" i="3"/>
  <c r="G280" i="3"/>
  <c r="F280" i="3"/>
  <c r="E280" i="3"/>
  <c r="E279" i="3"/>
  <c r="E278" i="3"/>
  <c r="E277" i="3" s="1"/>
  <c r="U277" i="3"/>
  <c r="T277" i="3"/>
  <c r="S277" i="3"/>
  <c r="R277" i="3"/>
  <c r="Q277" i="3"/>
  <c r="P277" i="3"/>
  <c r="O277" i="3"/>
  <c r="N277" i="3"/>
  <c r="M277" i="3"/>
  <c r="H277" i="3"/>
  <c r="G277" i="3"/>
  <c r="F277" i="3"/>
  <c r="E271" i="3"/>
  <c r="E270" i="3"/>
  <c r="E269" i="3" s="1"/>
  <c r="U269" i="3"/>
  <c r="T269" i="3"/>
  <c r="S269" i="3"/>
  <c r="R269" i="3"/>
  <c r="Q269" i="3"/>
  <c r="P269" i="3"/>
  <c r="I269" i="3" s="1"/>
  <c r="O269" i="3"/>
  <c r="N269" i="3"/>
  <c r="M269" i="3"/>
  <c r="H269" i="3"/>
  <c r="G269" i="3"/>
  <c r="F269" i="3"/>
  <c r="E268" i="3"/>
  <c r="E267" i="3"/>
  <c r="E266" i="3"/>
  <c r="E265" i="3"/>
  <c r="K264" i="3"/>
  <c r="E264" i="3"/>
  <c r="K263" i="3"/>
  <c r="E263" i="3"/>
  <c r="E262" i="3"/>
  <c r="U261" i="3"/>
  <c r="T261" i="3"/>
  <c r="S261" i="3"/>
  <c r="R261" i="3"/>
  <c r="Q261" i="3"/>
  <c r="P261" i="3"/>
  <c r="O261" i="3"/>
  <c r="N261" i="3"/>
  <c r="M261" i="3"/>
  <c r="H261" i="3"/>
  <c r="G261" i="3"/>
  <c r="F261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U199" i="3"/>
  <c r="T199" i="3"/>
  <c r="S199" i="3"/>
  <c r="R199" i="3"/>
  <c r="Q199" i="3"/>
  <c r="P199" i="3"/>
  <c r="O199" i="3"/>
  <c r="N199" i="3"/>
  <c r="M199" i="3"/>
  <c r="I199" i="3" s="1"/>
  <c r="H199" i="3"/>
  <c r="G199" i="3"/>
  <c r="F199" i="3"/>
  <c r="E199" i="3" s="1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U198" i="3"/>
  <c r="U197" i="3" s="1"/>
  <c r="T198" i="3"/>
  <c r="T197" i="3" s="1"/>
  <c r="S198" i="3"/>
  <c r="S197" i="3" s="1"/>
  <c r="R198" i="3"/>
  <c r="R197" i="3" s="1"/>
  <c r="Q198" i="3"/>
  <c r="Q197" i="3" s="1"/>
  <c r="P198" i="3"/>
  <c r="P197" i="3" s="1"/>
  <c r="O198" i="3"/>
  <c r="O197" i="3" s="1"/>
  <c r="N198" i="3"/>
  <c r="N197" i="3" s="1"/>
  <c r="M198" i="3"/>
  <c r="H198" i="3"/>
  <c r="H197" i="3" s="1"/>
  <c r="G198" i="3"/>
  <c r="G197" i="3" s="1"/>
  <c r="F198" i="3"/>
  <c r="E198" i="3" s="1"/>
  <c r="E197" i="3" s="1"/>
  <c r="K196" i="3"/>
  <c r="E196" i="3"/>
  <c r="K195" i="3"/>
  <c r="E195" i="3"/>
  <c r="K194" i="3"/>
  <c r="E194" i="3"/>
  <c r="K193" i="3"/>
  <c r="E193" i="3"/>
  <c r="K192" i="3"/>
  <c r="E192" i="3"/>
  <c r="K191" i="3"/>
  <c r="E191" i="3"/>
  <c r="K190" i="3"/>
  <c r="E190" i="3"/>
  <c r="K189" i="3"/>
  <c r="E189" i="3"/>
  <c r="K188" i="3"/>
  <c r="E188" i="3"/>
  <c r="A188" i="3"/>
  <c r="A189" i="3" s="1"/>
  <c r="A190" i="3" s="1"/>
  <c r="A191" i="3" s="1"/>
  <c r="A192" i="3" s="1"/>
  <c r="A193" i="3" s="1"/>
  <c r="A194" i="3" s="1"/>
  <c r="A195" i="3" s="1"/>
  <c r="A196" i="3" s="1"/>
  <c r="K187" i="3"/>
  <c r="E187" i="3"/>
  <c r="U186" i="3"/>
  <c r="T186" i="3"/>
  <c r="S186" i="3"/>
  <c r="R186" i="3"/>
  <c r="Q186" i="3"/>
  <c r="P186" i="3"/>
  <c r="O186" i="3"/>
  <c r="N186" i="3"/>
  <c r="M186" i="3"/>
  <c r="H186" i="3"/>
  <c r="G186" i="3"/>
  <c r="F186" i="3"/>
  <c r="E186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U125" i="3"/>
  <c r="T125" i="3"/>
  <c r="S125" i="3"/>
  <c r="R125" i="3"/>
  <c r="Q125" i="3"/>
  <c r="P125" i="3"/>
  <c r="O125" i="3"/>
  <c r="N125" i="3"/>
  <c r="M125" i="3"/>
  <c r="H125" i="3"/>
  <c r="G125" i="3"/>
  <c r="F125" i="3"/>
  <c r="E125" i="3" s="1"/>
  <c r="A125" i="3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U124" i="3"/>
  <c r="T124" i="3"/>
  <c r="T123" i="3" s="1"/>
  <c r="S124" i="3"/>
  <c r="S123" i="3" s="1"/>
  <c r="R124" i="3"/>
  <c r="R123" i="3" s="1"/>
  <c r="Q124" i="3"/>
  <c r="Q123" i="3" s="1"/>
  <c r="P124" i="3"/>
  <c r="P123" i="3" s="1"/>
  <c r="O124" i="3"/>
  <c r="O123" i="3" s="1"/>
  <c r="N124" i="3"/>
  <c r="N123" i="3" s="1"/>
  <c r="M124" i="3"/>
  <c r="M123" i="3" s="1"/>
  <c r="H124" i="3"/>
  <c r="H123" i="3" s="1"/>
  <c r="G124" i="3"/>
  <c r="G123" i="3" s="1"/>
  <c r="F124" i="3"/>
  <c r="E124" i="3" s="1"/>
  <c r="E123" i="3" s="1"/>
  <c r="U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U64" i="3"/>
  <c r="T64" i="3"/>
  <c r="S64" i="3"/>
  <c r="R64" i="3"/>
  <c r="Q64" i="3"/>
  <c r="P64" i="3"/>
  <c r="O64" i="3"/>
  <c r="N64" i="3"/>
  <c r="M64" i="3"/>
  <c r="H64" i="3"/>
  <c r="G64" i="3"/>
  <c r="F64" i="3"/>
  <c r="E64" i="3" s="1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U63" i="3"/>
  <c r="T63" i="3"/>
  <c r="T62" i="3" s="1"/>
  <c r="S63" i="3"/>
  <c r="S62" i="3" s="1"/>
  <c r="R63" i="3"/>
  <c r="R62" i="3" s="1"/>
  <c r="Q63" i="3"/>
  <c r="Q62" i="3" s="1"/>
  <c r="P63" i="3"/>
  <c r="P62" i="3" s="1"/>
  <c r="O63" i="3"/>
  <c r="O62" i="3" s="1"/>
  <c r="N63" i="3"/>
  <c r="N62" i="3" s="1"/>
  <c r="M63" i="3"/>
  <c r="M62" i="3" s="1"/>
  <c r="H63" i="3"/>
  <c r="H62" i="3" s="1"/>
  <c r="G63" i="3"/>
  <c r="G62" i="3" s="1"/>
  <c r="F63" i="3"/>
  <c r="E63" i="3" s="1"/>
  <c r="E62" i="3" s="1"/>
  <c r="U62" i="3"/>
  <c r="K61" i="3"/>
  <c r="E61" i="3"/>
  <c r="K60" i="3"/>
  <c r="E60" i="3"/>
  <c r="K59" i="3"/>
  <c r="E59" i="3"/>
  <c r="K58" i="3"/>
  <c r="E58" i="3"/>
  <c r="K57" i="3"/>
  <c r="E57" i="3"/>
  <c r="K56" i="3"/>
  <c r="E56" i="3"/>
  <c r="A56" i="3"/>
  <c r="A57" i="3" s="1"/>
  <c r="A58" i="3" s="1"/>
  <c r="A59" i="3" s="1"/>
  <c r="A60" i="3" s="1"/>
  <c r="A61" i="3" s="1"/>
  <c r="K55" i="3"/>
  <c r="E55" i="3"/>
  <c r="E54" i="3" s="1"/>
  <c r="U54" i="3"/>
  <c r="T54" i="3"/>
  <c r="S54" i="3"/>
  <c r="R54" i="3"/>
  <c r="Q54" i="3"/>
  <c r="P54" i="3"/>
  <c r="I54" i="3" s="1"/>
  <c r="O54" i="3"/>
  <c r="N54" i="3"/>
  <c r="M54" i="3"/>
  <c r="H54" i="3"/>
  <c r="G54" i="3"/>
  <c r="F54" i="3"/>
  <c r="F273" i="3" s="1"/>
  <c r="N52" i="3"/>
  <c r="N273" i="3" s="1"/>
  <c r="H52" i="3"/>
  <c r="G52" i="3"/>
  <c r="K51" i="3"/>
  <c r="E51" i="3"/>
  <c r="K50" i="3"/>
  <c r="E50" i="3"/>
  <c r="E47" i="3"/>
  <c r="K46" i="3"/>
  <c r="E46" i="3"/>
  <c r="K45" i="3"/>
  <c r="E45" i="3"/>
  <c r="U296" i="3"/>
  <c r="T296" i="3"/>
  <c r="S296" i="3"/>
  <c r="R296" i="3"/>
  <c r="Q296" i="3"/>
  <c r="P296" i="3"/>
  <c r="O296" i="3"/>
  <c r="N296" i="3"/>
  <c r="K44" i="3"/>
  <c r="K43" i="3"/>
  <c r="E43" i="3"/>
  <c r="K42" i="3"/>
  <c r="E42" i="3"/>
  <c r="U298" i="3"/>
  <c r="T298" i="3"/>
  <c r="S298" i="3"/>
  <c r="Q298" i="3"/>
  <c r="O298" i="3"/>
  <c r="K41" i="3"/>
  <c r="U40" i="3"/>
  <c r="T40" i="3"/>
  <c r="T297" i="3" s="1"/>
  <c r="S40" i="3"/>
  <c r="R40" i="3"/>
  <c r="R297" i="3" s="1"/>
  <c r="Q40" i="3"/>
  <c r="P40" i="3"/>
  <c r="E40" i="3" s="1"/>
  <c r="O40" i="3"/>
  <c r="E37" i="3"/>
  <c r="E36" i="3"/>
  <c r="E35" i="3"/>
  <c r="E34" i="3"/>
  <c r="E33" i="3"/>
  <c r="E32" i="3"/>
  <c r="E31" i="3"/>
  <c r="U30" i="3"/>
  <c r="T30" i="3"/>
  <c r="S30" i="3"/>
  <c r="R30" i="3"/>
  <c r="Q30" i="3"/>
  <c r="P30" i="3"/>
  <c r="O30" i="3"/>
  <c r="N30" i="3"/>
  <c r="M30" i="3"/>
  <c r="H30" i="3"/>
  <c r="G30" i="3"/>
  <c r="F30" i="3"/>
  <c r="E29" i="3"/>
  <c r="E28" i="3"/>
  <c r="E27" i="3"/>
  <c r="U26" i="3"/>
  <c r="T26" i="3"/>
  <c r="S26" i="3"/>
  <c r="R26" i="3"/>
  <c r="Q26" i="3"/>
  <c r="P26" i="3"/>
  <c r="O26" i="3"/>
  <c r="N26" i="3"/>
  <c r="M26" i="3"/>
  <c r="H26" i="3"/>
  <c r="G26" i="3"/>
  <c r="F26" i="3"/>
  <c r="E25" i="3"/>
  <c r="E24" i="3"/>
  <c r="E23" i="3"/>
  <c r="E22" i="3"/>
  <c r="E21" i="3"/>
  <c r="E20" i="3"/>
  <c r="U19" i="3"/>
  <c r="T19" i="3"/>
  <c r="S19" i="3"/>
  <c r="R19" i="3"/>
  <c r="Q19" i="3"/>
  <c r="P19" i="3"/>
  <c r="O19" i="3"/>
  <c r="N19" i="3"/>
  <c r="M19" i="3"/>
  <c r="H19" i="3"/>
  <c r="G19" i="3"/>
  <c r="F19" i="3"/>
  <c r="E18" i="3"/>
  <c r="E17" i="3"/>
  <c r="E16" i="3"/>
  <c r="E15" i="3"/>
  <c r="E14" i="3"/>
  <c r="E13" i="3"/>
  <c r="E12" i="3"/>
  <c r="E11" i="3"/>
  <c r="E10" i="3"/>
  <c r="E9" i="3"/>
  <c r="T7" i="3"/>
  <c r="R7" i="3"/>
  <c r="P7" i="3"/>
  <c r="N7" i="3"/>
  <c r="U7" i="3"/>
  <c r="S7" i="3"/>
  <c r="Q7" i="3"/>
  <c r="O7" i="3"/>
  <c r="M7" i="3"/>
  <c r="G7" i="3"/>
  <c r="F7" i="3"/>
  <c r="T52" i="3" l="1"/>
  <c r="T273" i="3" s="1"/>
  <c r="I186" i="3"/>
  <c r="I261" i="3"/>
  <c r="L261" i="3" s="1"/>
  <c r="P297" i="3"/>
  <c r="I40" i="3"/>
  <c r="H273" i="3"/>
  <c r="R52" i="3"/>
  <c r="R273" i="3" s="1"/>
  <c r="L186" i="3"/>
  <c r="I296" i="3"/>
  <c r="L296" i="3" s="1"/>
  <c r="L301" i="3"/>
  <c r="M197" i="3"/>
  <c r="I197" i="3" s="1"/>
  <c r="I198" i="3"/>
  <c r="L199" i="3"/>
  <c r="K199" i="3"/>
  <c r="E261" i="3"/>
  <c r="G295" i="3"/>
  <c r="G303" i="3" s="1"/>
  <c r="F38" i="3"/>
  <c r="F275" i="3"/>
  <c r="T275" i="3"/>
  <c r="E19" i="3"/>
  <c r="L54" i="3"/>
  <c r="G273" i="3"/>
  <c r="N295" i="3"/>
  <c r="N303" i="3" s="1"/>
  <c r="F295" i="3"/>
  <c r="H295" i="3"/>
  <c r="H303" i="3" s="1"/>
  <c r="F197" i="3"/>
  <c r="L302" i="3"/>
  <c r="N275" i="3"/>
  <c r="N284" i="3" s="1"/>
  <c r="N288" i="3" s="1"/>
  <c r="R275" i="3"/>
  <c r="N38" i="3"/>
  <c r="R38" i="3"/>
  <c r="E26" i="3"/>
  <c r="G38" i="3"/>
  <c r="O38" i="3"/>
  <c r="S38" i="3"/>
  <c r="P38" i="3"/>
  <c r="T38" i="3"/>
  <c r="E30" i="3"/>
  <c r="M52" i="3"/>
  <c r="M273" i="3" s="1"/>
  <c r="M296" i="3"/>
  <c r="M275" i="3"/>
  <c r="U38" i="3"/>
  <c r="E7" i="3"/>
  <c r="E38" i="3" s="1"/>
  <c r="H7" i="3"/>
  <c r="H275" i="3" s="1"/>
  <c r="O52" i="3"/>
  <c r="O273" i="3" s="1"/>
  <c r="O297" i="3"/>
  <c r="O295" i="3" s="1"/>
  <c r="Q52" i="3"/>
  <c r="Q273" i="3" s="1"/>
  <c r="Q275" i="3" s="1"/>
  <c r="Q284" i="3" s="1"/>
  <c r="Q288" i="3" s="1"/>
  <c r="Q297" i="3"/>
  <c r="Q295" i="3" s="1"/>
  <c r="Q303" i="3" s="1"/>
  <c r="S52" i="3"/>
  <c r="S273" i="3" s="1"/>
  <c r="S297" i="3"/>
  <c r="S295" i="3" s="1"/>
  <c r="S303" i="3" s="1"/>
  <c r="U52" i="3"/>
  <c r="U273" i="3" s="1"/>
  <c r="U297" i="3"/>
  <c r="U295" i="3" s="1"/>
  <c r="U303" i="3" s="1"/>
  <c r="P298" i="3"/>
  <c r="E41" i="3"/>
  <c r="E52" i="3" s="1"/>
  <c r="P52" i="3"/>
  <c r="K54" i="3"/>
  <c r="K186" i="3"/>
  <c r="K299" i="3"/>
  <c r="K300" i="3"/>
  <c r="K302" i="3"/>
  <c r="U275" i="3"/>
  <c r="U284" i="3" s="1"/>
  <c r="U288" i="3" s="1"/>
  <c r="M38" i="3"/>
  <c r="Q38" i="3"/>
  <c r="O275" i="3"/>
  <c r="O284" i="3" s="1"/>
  <c r="O288" i="3" s="1"/>
  <c r="S275" i="3"/>
  <c r="S284" i="3" s="1"/>
  <c r="S288" i="3" s="1"/>
  <c r="R284" i="3"/>
  <c r="R288" i="3" s="1"/>
  <c r="T284" i="3"/>
  <c r="T288" i="3" s="1"/>
  <c r="R295" i="3"/>
  <c r="R303" i="3" s="1"/>
  <c r="T295" i="3"/>
  <c r="T303" i="3" s="1"/>
  <c r="F303" i="3"/>
  <c r="F62" i="3"/>
  <c r="F123" i="3"/>
  <c r="E299" i="3"/>
  <c r="E300" i="3"/>
  <c r="E301" i="3"/>
  <c r="E302" i="3"/>
  <c r="H284" i="3" l="1"/>
  <c r="H288" i="3"/>
  <c r="F284" i="3"/>
  <c r="F288" i="3"/>
  <c r="L40" i="3"/>
  <c r="K40" i="3"/>
  <c r="K52" i="3" s="1"/>
  <c r="P273" i="3"/>
  <c r="I52" i="3"/>
  <c r="L52" i="3" s="1"/>
  <c r="P295" i="3"/>
  <c r="I298" i="3"/>
  <c r="I297" i="3"/>
  <c r="K261" i="3"/>
  <c r="E298" i="3"/>
  <c r="K301" i="3"/>
  <c r="L197" i="3"/>
  <c r="K197" i="3"/>
  <c r="M295" i="3"/>
  <c r="E295" i="3" s="1"/>
  <c r="E303" i="3" s="1"/>
  <c r="L198" i="3"/>
  <c r="K198" i="3"/>
  <c r="M284" i="3"/>
  <c r="M288" i="3" s="1"/>
  <c r="I7" i="3"/>
  <c r="G275" i="3"/>
  <c r="E273" i="3"/>
  <c r="E284" i="3" s="1"/>
  <c r="E296" i="3"/>
  <c r="O303" i="3"/>
  <c r="E297" i="3"/>
  <c r="H38" i="3"/>
  <c r="G284" i="3" l="1"/>
  <c r="G288" i="3"/>
  <c r="I273" i="3"/>
  <c r="P275" i="3"/>
  <c r="P303" i="3"/>
  <c r="I295" i="3"/>
  <c r="I303" i="3" s="1"/>
  <c r="L298" i="3"/>
  <c r="K298" i="3"/>
  <c r="M303" i="3"/>
  <c r="L295" i="3"/>
  <c r="K296" i="3"/>
  <c r="L297" i="3"/>
  <c r="K297" i="3"/>
  <c r="K7" i="3"/>
  <c r="I38" i="3"/>
  <c r="L7" i="3"/>
  <c r="I284" i="3"/>
  <c r="L284" i="3" s="1"/>
  <c r="K295" i="3"/>
  <c r="P284" i="3" l="1"/>
  <c r="P288" i="3" s="1"/>
  <c r="I275" i="3"/>
  <c r="K273" i="3"/>
  <c r="L273" i="3"/>
  <c r="L303" i="3"/>
  <c r="K303" i="3"/>
  <c r="K38" i="3"/>
  <c r="L38" i="3"/>
  <c r="F13" i="2"/>
  <c r="F10" i="2"/>
  <c r="K275" i="3" l="1"/>
  <c r="I288" i="3"/>
  <c r="L275" i="3"/>
  <c r="W38" i="2"/>
  <c r="G38" i="2"/>
  <c r="E38" i="2"/>
  <c r="AL37" i="2"/>
  <c r="AK37" i="2"/>
  <c r="AJ37" i="2"/>
  <c r="AH37" i="2"/>
  <c r="AG37" i="2"/>
  <c r="AF37" i="2"/>
  <c r="AD37" i="2"/>
  <c r="AC37" i="2"/>
  <c r="AB37" i="2"/>
  <c r="AA37" i="2"/>
  <c r="W37" i="2"/>
  <c r="G37" i="2"/>
  <c r="F37" i="2"/>
  <c r="H37" i="2" s="1"/>
  <c r="E37" i="2"/>
  <c r="AM36" i="2"/>
  <c r="AI36" i="2"/>
  <c r="W36" i="2"/>
  <c r="E36" i="2" s="1"/>
  <c r="H36" i="2" s="1"/>
  <c r="G36" i="2"/>
  <c r="AM35" i="2"/>
  <c r="AI35" i="2"/>
  <c r="W35" i="2"/>
  <c r="E35" i="2" s="1"/>
  <c r="H35" i="2" s="1"/>
  <c r="G35" i="2"/>
  <c r="AM34" i="2"/>
  <c r="AI34" i="2"/>
  <c r="W34" i="2"/>
  <c r="E34" i="2" s="1"/>
  <c r="H34" i="2" s="1"/>
  <c r="G34" i="2"/>
  <c r="AM33" i="2"/>
  <c r="AI33" i="2"/>
  <c r="W33" i="2"/>
  <c r="E33" i="2" s="1"/>
  <c r="H33" i="2" s="1"/>
  <c r="G33" i="2"/>
  <c r="AM32" i="2"/>
  <c r="AI32" i="2"/>
  <c r="AI37" i="2" s="1"/>
  <c r="W32" i="2"/>
  <c r="E32" i="2" s="1"/>
  <c r="H32" i="2" s="1"/>
  <c r="G32" i="2"/>
  <c r="W31" i="2"/>
  <c r="E31" i="2" s="1"/>
  <c r="H31" i="2" s="1"/>
  <c r="G31" i="2"/>
  <c r="AM29" i="2"/>
  <c r="AI29" i="2"/>
  <c r="W29" i="2"/>
  <c r="G29" i="2"/>
  <c r="H29" i="2" s="1"/>
  <c r="AM28" i="2"/>
  <c r="AI28" i="2"/>
  <c r="W28" i="2"/>
  <c r="E28" i="2" s="1"/>
  <c r="G28" i="2"/>
  <c r="AM27" i="2"/>
  <c r="AI27" i="2"/>
  <c r="W27" i="2"/>
  <c r="E27" i="2" s="1"/>
  <c r="G27" i="2"/>
  <c r="AM26" i="2"/>
  <c r="AI26" i="2"/>
  <c r="W26" i="2"/>
  <c r="E26" i="2" s="1"/>
  <c r="G26" i="2"/>
  <c r="AM25" i="2"/>
  <c r="AI25" i="2"/>
  <c r="W25" i="2"/>
  <c r="E25" i="2" s="1"/>
  <c r="G25" i="2"/>
  <c r="AL24" i="2"/>
  <c r="AL30" i="2" s="1"/>
  <c r="AL38" i="2" s="1"/>
  <c r="AK24" i="2"/>
  <c r="AK30" i="2" s="1"/>
  <c r="AK38" i="2" s="1"/>
  <c r="AJ24" i="2"/>
  <c r="AJ30" i="2" s="1"/>
  <c r="AJ38" i="2" s="1"/>
  <c r="AI24" i="2"/>
  <c r="AH24" i="2"/>
  <c r="AH30" i="2" s="1"/>
  <c r="AH38" i="2" s="1"/>
  <c r="AG24" i="2"/>
  <c r="AG30" i="2" s="1"/>
  <c r="AG38" i="2" s="1"/>
  <c r="AF24" i="2"/>
  <c r="AF30" i="2" s="1"/>
  <c r="AF38" i="2" s="1"/>
  <c r="AE24" i="2"/>
  <c r="AE30" i="2" s="1"/>
  <c r="AD24" i="2"/>
  <c r="AD30" i="2" s="1"/>
  <c r="AD38" i="2" s="1"/>
  <c r="AC24" i="2"/>
  <c r="AC30" i="2" s="1"/>
  <c r="AC38" i="2" s="1"/>
  <c r="AB24" i="2"/>
  <c r="AB30" i="2" s="1"/>
  <c r="AB38" i="2" s="1"/>
  <c r="Z24" i="2"/>
  <c r="Z30" i="2" s="1"/>
  <c r="Y24" i="2"/>
  <c r="Y30" i="2" s="1"/>
  <c r="X24" i="2"/>
  <c r="X30" i="2" s="1"/>
  <c r="W24" i="2"/>
  <c r="V24" i="2"/>
  <c r="V30" i="2" s="1"/>
  <c r="U24" i="2"/>
  <c r="U30" i="2" s="1"/>
  <c r="T24" i="2"/>
  <c r="T30" i="2" s="1"/>
  <c r="S24" i="2"/>
  <c r="S30" i="2" s="1"/>
  <c r="R24" i="2"/>
  <c r="R30" i="2" s="1"/>
  <c r="Q24" i="2"/>
  <c r="Q30" i="2" s="1"/>
  <c r="P24" i="2"/>
  <c r="P30" i="2" s="1"/>
  <c r="O24" i="2"/>
  <c r="O30" i="2" s="1"/>
  <c r="N24" i="2"/>
  <c r="N30" i="2" s="1"/>
  <c r="M24" i="2"/>
  <c r="M30" i="2" s="1"/>
  <c r="L24" i="2"/>
  <c r="L30" i="2" s="1"/>
  <c r="K24" i="2"/>
  <c r="K30" i="2" s="1"/>
  <c r="J24" i="2"/>
  <c r="J30" i="2" s="1"/>
  <c r="I24" i="2"/>
  <c r="I30" i="2" s="1"/>
  <c r="G24" i="2"/>
  <c r="F24" i="2"/>
  <c r="E24" i="2"/>
  <c r="AM23" i="2"/>
  <c r="AI23" i="2"/>
  <c r="W23" i="2"/>
  <c r="G23" i="2"/>
  <c r="E23" i="2"/>
  <c r="H23" i="2" s="1"/>
  <c r="AM22" i="2"/>
  <c r="AI22" i="2"/>
  <c r="W22" i="2"/>
  <c r="G22" i="2"/>
  <c r="E22" i="2"/>
  <c r="AM21" i="2"/>
  <c r="AI21" i="2"/>
  <c r="W21" i="2"/>
  <c r="G21" i="2"/>
  <c r="E21" i="2"/>
  <c r="H21" i="2" s="1"/>
  <c r="AM20" i="2"/>
  <c r="AI20" i="2"/>
  <c r="W20" i="2"/>
  <c r="G20" i="2"/>
  <c r="E20" i="2"/>
  <c r="AM19" i="2"/>
  <c r="AI19" i="2"/>
  <c r="W19" i="2"/>
  <c r="G19" i="2"/>
  <c r="E19" i="2"/>
  <c r="H19" i="2" s="1"/>
  <c r="W18" i="2"/>
  <c r="G18" i="2"/>
  <c r="F18" i="2"/>
  <c r="F30" i="2" s="1"/>
  <c r="F38" i="2" s="1"/>
  <c r="H38" i="2" s="1"/>
  <c r="E18" i="2"/>
  <c r="AM17" i="2"/>
  <c r="AI17" i="2"/>
  <c r="W17" i="2"/>
  <c r="E17" i="2" s="1"/>
  <c r="H17" i="2" s="1"/>
  <c r="G17" i="2"/>
  <c r="AM16" i="2"/>
  <c r="AI16" i="2"/>
  <c r="W16" i="2"/>
  <c r="E16" i="2" s="1"/>
  <c r="H16" i="2" s="1"/>
  <c r="G16" i="2"/>
  <c r="AM15" i="2"/>
  <c r="AI15" i="2"/>
  <c r="W15" i="2"/>
  <c r="E15" i="2" s="1"/>
  <c r="H15" i="2" s="1"/>
  <c r="G15" i="2"/>
  <c r="AM14" i="2"/>
  <c r="AI14" i="2"/>
  <c r="W14" i="2"/>
  <c r="E14" i="2" s="1"/>
  <c r="H14" i="2" s="1"/>
  <c r="G14" i="2"/>
  <c r="AM13" i="2"/>
  <c r="AI13" i="2"/>
  <c r="W13" i="2"/>
  <c r="E13" i="2" s="1"/>
  <c r="H13" i="2" s="1"/>
  <c r="G13" i="2"/>
  <c r="AI12" i="2"/>
  <c r="W12" i="2"/>
  <c r="G12" i="2"/>
  <c r="E12" i="2"/>
  <c r="AI11" i="2"/>
  <c r="W11" i="2"/>
  <c r="G11" i="2"/>
  <c r="E11" i="2"/>
  <c r="AM10" i="2"/>
  <c r="AI10" i="2"/>
  <c r="W10" i="2"/>
  <c r="G10" i="2"/>
  <c r="E10" i="2"/>
  <c r="H10" i="2" s="1"/>
  <c r="AM9" i="2"/>
  <c r="AI9" i="2"/>
  <c r="W9" i="2"/>
  <c r="G9" i="2"/>
  <c r="G30" i="2" s="1"/>
  <c r="E9" i="2"/>
  <c r="AL8" i="2"/>
  <c r="AK8" i="2"/>
  <c r="AJ8" i="2"/>
  <c r="AH8" i="2"/>
  <c r="AG8" i="2"/>
  <c r="AF8" i="2"/>
  <c r="AE8" i="2"/>
  <c r="AD8" i="2"/>
  <c r="AC8" i="2"/>
  <c r="AB8" i="2"/>
  <c r="AA8" i="2"/>
  <c r="W8" i="2"/>
  <c r="G8" i="2"/>
  <c r="F8" i="2"/>
  <c r="E8" i="2"/>
  <c r="H9" i="2" l="1"/>
  <c r="H30" i="2" s="1"/>
  <c r="W30" i="2"/>
  <c r="E30" i="2" s="1"/>
  <c r="H11" i="2"/>
  <c r="H12" i="2"/>
  <c r="H25" i="2"/>
  <c r="H24" i="2" s="1"/>
  <c r="H26" i="2"/>
  <c r="H27" i="2"/>
  <c r="H28" i="2"/>
  <c r="L288" i="3"/>
  <c r="K288" i="3"/>
  <c r="H20" i="2"/>
  <c r="H22" i="2"/>
  <c r="AM8" i="2"/>
  <c r="AM37" i="2"/>
  <c r="AM30" i="2"/>
  <c r="AM24" i="2"/>
  <c r="AI8" i="2"/>
  <c r="AA38" i="2"/>
  <c r="H8" i="2"/>
  <c r="H18" i="2"/>
  <c r="AI30" i="2"/>
  <c r="AI38" i="2" s="1"/>
  <c r="AE38" i="2" l="1"/>
  <c r="AM38" i="2" s="1"/>
  <c r="D55" i="1"/>
  <c r="C46" i="1"/>
  <c r="C55" i="1" s="1"/>
  <c r="E60" i="1" l="1"/>
  <c r="E59" i="1"/>
  <c r="F53" i="1"/>
  <c r="E53" i="1"/>
  <c r="F52" i="1"/>
  <c r="E52" i="1"/>
  <c r="E51" i="1"/>
  <c r="F50" i="1"/>
  <c r="E50" i="1"/>
  <c r="F49" i="1"/>
  <c r="E49" i="1"/>
  <c r="F48" i="1"/>
  <c r="E48" i="1"/>
  <c r="F47" i="1"/>
  <c r="E47" i="1"/>
  <c r="F46" i="1"/>
  <c r="E46" i="1"/>
  <c r="D41" i="1"/>
  <c r="D42" i="1" s="1"/>
  <c r="C41" i="1"/>
  <c r="C42" i="1" s="1"/>
  <c r="E40" i="1"/>
  <c r="E39" i="1"/>
  <c r="E38" i="1"/>
  <c r="C37" i="1"/>
  <c r="E37" i="1" s="1"/>
  <c r="C36" i="1"/>
  <c r="D35" i="1"/>
  <c r="C35" i="1"/>
  <c r="E33" i="1"/>
  <c r="E32" i="1"/>
  <c r="E31" i="1"/>
  <c r="D26" i="1"/>
  <c r="F25" i="1"/>
  <c r="E25" i="1"/>
  <c r="F24" i="1"/>
  <c r="E24" i="1"/>
  <c r="F23" i="1"/>
  <c r="E23" i="1"/>
  <c r="F22" i="1"/>
  <c r="E22" i="1"/>
  <c r="F19" i="1"/>
  <c r="F18" i="1"/>
  <c r="E18" i="1"/>
  <c r="C20" i="1"/>
  <c r="F16" i="1"/>
  <c r="E16" i="1"/>
  <c r="F15" i="1"/>
  <c r="E15" i="1"/>
  <c r="D29" i="1" l="1"/>
  <c r="D28" i="1"/>
  <c r="C28" i="1"/>
  <c r="C29" i="1" s="1"/>
  <c r="C30" i="1" s="1"/>
  <c r="E55" i="1"/>
  <c r="E26" i="1"/>
  <c r="E56" i="1" s="1"/>
  <c r="F26" i="1"/>
  <c r="F56" i="1" s="1"/>
  <c r="E35" i="1"/>
  <c r="D30" i="1"/>
  <c r="F20" i="1"/>
  <c r="E20" i="1"/>
  <c r="F42" i="1"/>
  <c r="E42" i="1"/>
  <c r="E19" i="1"/>
  <c r="F35" i="1"/>
  <c r="D36" i="1"/>
  <c r="E41" i="1"/>
  <c r="F55" i="1"/>
  <c r="F17" i="1"/>
  <c r="F41" i="1"/>
  <c r="E36" i="1" l="1"/>
  <c r="F36" i="1"/>
  <c r="F28" i="1"/>
  <c r="E28" i="1"/>
  <c r="F30" i="1"/>
  <c r="E30" i="1"/>
  <c r="F29" i="1"/>
  <c r="E29" i="1"/>
</calcChain>
</file>

<file path=xl/sharedStrings.xml><?xml version="1.0" encoding="utf-8"?>
<sst xmlns="http://schemas.openxmlformats.org/spreadsheetml/2006/main" count="560" uniqueCount="245">
  <si>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</si>
  <si>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</si>
  <si>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</si>
  <si>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</si>
  <si>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</si>
  <si>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</si>
  <si>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</si>
  <si>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</si>
  <si>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</si>
  <si>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</si>
  <si>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</si>
  <si>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</si>
  <si>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</si>
  <si>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</si>
  <si>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</si>
  <si>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</si>
  <si>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</si>
  <si>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</si>
  <si>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</si>
  <si>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</si>
  <si>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</si>
  <si>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</si>
  <si>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</si>
  <si>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</si>
  <si>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</si>
  <si>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</si>
  <si>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</si>
  <si>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</si>
  <si>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</si>
  <si>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</si>
  <si>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</si>
  <si>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</si>
  <si>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</si>
  <si>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</si>
  <si>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</si>
  <si>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</si>
  <si>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</si>
  <si>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</si>
  <si>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</si>
  <si>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</si>
  <si>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</si>
  <si>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</si>
  <si>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</si>
  <si>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</si>
  <si>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</si>
  <si>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</si>
  <si>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</si>
  <si>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</si>
  <si>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</si>
  <si>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</si>
  <si>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</si>
  <si>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</si>
  <si>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</si>
  <si>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</si>
  <si>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</si>
  <si>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</si>
  <si>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</si>
  <si>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</si>
  <si>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</si>
  <si>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</si>
  <si>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</si>
  <si>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</si>
  <si>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</si>
  <si>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</si>
  <si>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</si>
  <si>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</si>
  <si>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</si>
  <si>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</si>
  <si>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</si>
  <si>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</si>
  <si>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</si>
  <si>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</si>
  <si>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</si>
  <si>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</si>
  <si>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</si>
  <si>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</si>
  <si>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</si>
  <si>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</si>
  <si>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</si>
  <si>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</si>
  <si>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</si>
  <si>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</si>
  <si>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</si>
  <si>
    <t>___ ___________ 2021р.</t>
  </si>
  <si>
    <t>Додаток № 1 до фінансового плану на 2021 рік</t>
  </si>
  <si>
    <t>Доходи  по ММКП "РБУ" на 2021 рік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</si>
  <si>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</si>
  <si>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</si>
  <si>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</si>
  <si>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</si>
  <si>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</si>
  <si>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</si>
  <si>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</si>
  <si>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</si>
  <si>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Всього доходів за 2021 рік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</si>
  <si>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</si>
  <si>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</si>
  <si>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</si>
  <si>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</si>
  <si>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</si>
  <si>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</si>
  <si>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</si>
  <si>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</si>
  <si>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</si>
  <si>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</si>
  <si>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</si>
  <si>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</si>
  <si>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</si>
  <si>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</si>
  <si>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</si>
  <si>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</si>
  <si>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</si>
  <si>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</si>
  <si>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</si>
  <si>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</si>
  <si>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</si>
  <si>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</si>
  <si>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</si>
  <si>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</si>
  <si>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</si>
  <si>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</si>
  <si>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</si>
  <si>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</si>
  <si>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</si>
  <si>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</si>
  <si>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</si>
  <si>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</si>
  <si>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</si>
  <si>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</si>
  <si>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</si>
  <si>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утримання пам"ятників,, ялинки, геонімів, обмежувачів руху, демонтаж рекламних конструкцій, щитів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</si>
  <si>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</si>
  <si>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</si>
  <si>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</si>
  <si>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</si>
  <si>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</si>
  <si>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</si>
  <si>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</si>
  <si>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</si>
  <si>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</si>
  <si>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</si>
  <si>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</si>
  <si>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</si>
  <si>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</si>
  <si>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</si>
  <si>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</si>
  <si>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</si>
  <si>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</si>
  <si>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</si>
  <si>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</si>
  <si>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</si>
  <si>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</si>
  <si>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</si>
  <si>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Витрати  по ММКП "РБУ" на 2021 р.</t>
  </si>
  <si>
    <t>Показники</t>
  </si>
  <si>
    <t>2021 рік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</si>
  <si>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</si>
  <si>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</si>
  <si>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</si>
  <si>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</si>
  <si>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</si>
  <si>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</si>
  <si>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</si>
  <si>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</si>
  <si>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</si>
  <si>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Поточний ремонт вулиць міста</t>
  </si>
  <si>
    <t>1.2</t>
  </si>
  <si>
    <t>Інші операційні доходи, без ПДВ</t>
  </si>
  <si>
    <t>1.3</t>
  </si>
  <si>
    <t xml:space="preserve">Інші фінансові доходи </t>
  </si>
  <si>
    <t>1.4</t>
  </si>
  <si>
    <t xml:space="preserve">Інші доходи 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</si>
  <si>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</si>
  <si>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</si>
  <si>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</si>
  <si>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</si>
  <si>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</si>
  <si>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</si>
  <si>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</si>
  <si>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</si>
  <si>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</si>
  <si>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</si>
  <si>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</si>
  <si>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</si>
  <si>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дорожня розмітка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</si>
  <si>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</si>
  <si>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</si>
  <si>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</si>
  <si>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</si>
  <si>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</si>
  <si>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</si>
  <si>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</si>
  <si>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</si>
  <si>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</si>
  <si>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</si>
  <si>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</si>
  <si>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</si>
  <si>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</si>
  <si>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</si>
  <si>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</si>
  <si>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</si>
  <si>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</si>
  <si>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</si>
  <si>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</si>
  <si>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1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</si>
  <si>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</si>
  <si>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</si>
  <si>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</si>
  <si>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</si>
  <si>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оплата професійних послуг (юридичних)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</si>
  <si>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</si>
  <si>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</si>
  <si>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</si>
  <si>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</si>
  <si>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</si>
  <si>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</si>
  <si>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</si>
  <si>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</si>
  <si>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</si>
  <si>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</si>
  <si>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</si>
  <si>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</si>
  <si>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</si>
  <si>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</si>
  <si>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</si>
  <si>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</si>
  <si>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</si>
  <si>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</si>
  <si>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</si>
  <si>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</si>
  <si>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</si>
  <si>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</si>
  <si>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</si>
  <si>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9</t>
  </si>
  <si>
    <t>ремонт ТЗ</t>
  </si>
  <si>
    <t>резерв відпусток</t>
  </si>
  <si>
    <t>страхування автомобілів</t>
  </si>
  <si>
    <t>ЗВІТ ПРО ВИКОНАННЯ ФІНАНСОВОГО ПЛАНУ ПІДПРИЄМСТВА за  III  квартал 2021 року</t>
  </si>
  <si>
    <t>План III квартал 2021 року</t>
  </si>
  <si>
    <t>Факт III  квартал 2021 року</t>
  </si>
  <si>
    <t>III   квартал</t>
  </si>
  <si>
    <t>3 квартал</t>
  </si>
  <si>
    <t>ЦПД -ЗП (акти)+ЄСВ 22%// Інші послуги фіз.особи</t>
  </si>
  <si>
    <t>10</t>
  </si>
  <si>
    <t>штраф (Викон.впровадж.)//09-Містобуд крПДВ-3р.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</si>
</sst>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6"/>
      <color indexed="8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</cellStyleXfs>
  <cellXfs count="2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right" wrapText="1"/>
    </xf>
    <xf numFmtId="0" fontId="4" fillId="4" borderId="16" xfId="0" applyFont="1" applyFill="1" applyBorder="1" applyAlignment="1">
      <alignment wrapText="1"/>
    </xf>
    <xf numFmtId="0" fontId="0" fillId="6" borderId="2" xfId="0" applyFill="1" applyBorder="1"/>
    <xf numFmtId="0" fontId="1" fillId="7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right" wrapText="1"/>
    </xf>
    <xf numFmtId="0" fontId="0" fillId="4" borderId="18" xfId="0" applyFill="1" applyBorder="1" applyAlignment="1">
      <alignment wrapText="1"/>
    </xf>
    <xf numFmtId="0" fontId="0" fillId="6" borderId="3" xfId="0" applyFill="1" applyBorder="1"/>
    <xf numFmtId="0" fontId="1" fillId="7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" fontId="0" fillId="6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/>
    <xf numFmtId="165" fontId="0" fillId="0" borderId="19" xfId="0" applyNumberFormat="1" applyBorder="1" applyAlignment="1">
      <alignment horizontal="center" vertical="center"/>
    </xf>
    <xf numFmtId="0" fontId="0" fillId="4" borderId="18" xfId="0" applyFill="1" applyBorder="1" applyAlignment="1">
      <alignment horizontal="right" wrapText="1"/>
    </xf>
    <xf numFmtId="0" fontId="4" fillId="4" borderId="18" xfId="0" applyFont="1" applyFill="1" applyBorder="1" applyAlignment="1">
      <alignment horizontal="right" wrapText="1"/>
    </xf>
    <xf numFmtId="0" fontId="4" fillId="4" borderId="18" xfId="0" applyFont="1" applyFill="1" applyBorder="1" applyAlignment="1">
      <alignment wrapText="1"/>
    </xf>
    <xf numFmtId="1" fontId="1" fillId="5" borderId="3" xfId="0" applyNumberFormat="1" applyFon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0" fontId="5" fillId="4" borderId="18" xfId="0" applyFont="1" applyFill="1" applyBorder="1" applyAlignment="1">
      <alignment wrapText="1"/>
    </xf>
    <xf numFmtId="0" fontId="4" fillId="4" borderId="3" xfId="0" applyFont="1" applyFill="1" applyBorder="1"/>
    <xf numFmtId="3" fontId="4" fillId="5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6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1" fontId="0" fillId="4" borderId="3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7" fillId="4" borderId="3" xfId="0" applyNumberFormat="1" applyFont="1" applyFill="1" applyBorder="1" applyAlignment="1" applyProtection="1">
      <alignment horizontal="left" vertical="center"/>
    </xf>
    <xf numFmtId="1" fontId="8" fillId="4" borderId="3" xfId="0" applyNumberFormat="1" applyFont="1" applyFill="1" applyBorder="1" applyAlignment="1" applyProtection="1">
      <alignment horizontal="left" vertical="center"/>
    </xf>
    <xf numFmtId="0" fontId="1" fillId="5" borderId="3" xfId="0" applyFont="1" applyFill="1" applyBorder="1"/>
    <xf numFmtId="3" fontId="4" fillId="5" borderId="3" xfId="0" applyNumberFormat="1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4" fontId="0" fillId="4" borderId="3" xfId="0" applyNumberFormat="1" applyFill="1" applyBorder="1"/>
    <xf numFmtId="4" fontId="1" fillId="7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0" fillId="6" borderId="2" xfId="1" applyNumberFormat="1" applyFont="1" applyFill="1" applyBorder="1" applyAlignment="1">
      <alignment horizontal="center" vertical="center"/>
    </xf>
    <xf numFmtId="4" fontId="0" fillId="6" borderId="2" xfId="0" applyNumberFormat="1" applyFill="1" applyBorder="1"/>
    <xf numFmtId="4" fontId="1" fillId="0" borderId="2" xfId="0" applyNumberFormat="1" applyFont="1" applyBorder="1" applyAlignment="1">
      <alignment horizontal="center" vertical="center"/>
    </xf>
    <xf numFmtId="4" fontId="0" fillId="4" borderId="2" xfId="0" applyNumberFormat="1" applyFill="1" applyBorder="1"/>
    <xf numFmtId="4" fontId="1" fillId="5" borderId="3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0" fillId="4" borderId="3" xfId="0" applyNumberFormat="1" applyFill="1" applyBorder="1"/>
    <xf numFmtId="4" fontId="1" fillId="7" borderId="3" xfId="0" applyNumberFormat="1" applyFon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4" fontId="0" fillId="6" borderId="3" xfId="0" applyNumberFormat="1" applyFill="1" applyBorder="1"/>
    <xf numFmtId="4" fontId="4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4" borderId="3" xfId="1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vertical="center"/>
    </xf>
    <xf numFmtId="164" fontId="4" fillId="5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4" borderId="0" xfId="2" applyNumberFormat="1" applyFont="1" applyFill="1" applyBorder="1" applyAlignment="1" applyProtection="1">
      <alignment vertical="top"/>
    </xf>
    <xf numFmtId="0" fontId="11" fillId="8" borderId="4" xfId="2" applyNumberFormat="1" applyFont="1" applyFill="1" applyBorder="1" applyAlignment="1" applyProtection="1">
      <alignment vertical="top"/>
    </xf>
    <xf numFmtId="0" fontId="11" fillId="8" borderId="5" xfId="2" applyNumberFormat="1" applyFont="1" applyFill="1" applyBorder="1" applyAlignment="1" applyProtection="1">
      <alignment vertical="top"/>
    </xf>
    <xf numFmtId="0" fontId="11" fillId="8" borderId="5" xfId="2" applyNumberFormat="1" applyFont="1" applyFill="1" applyBorder="1" applyAlignment="1" applyProtection="1">
      <alignment horizontal="center" vertical="top"/>
    </xf>
    <xf numFmtId="0" fontId="12" fillId="8" borderId="3" xfId="2" applyNumberFormat="1" applyFont="1" applyFill="1" applyBorder="1" applyAlignment="1" applyProtection="1">
      <alignment horizontal="center" vertical="center"/>
    </xf>
    <xf numFmtId="0" fontId="11" fillId="8" borderId="1" xfId="2" applyNumberFormat="1" applyFont="1" applyFill="1" applyBorder="1" applyAlignment="1" applyProtection="1">
      <alignment horizontal="center" vertical="top"/>
    </xf>
    <xf numFmtId="49" fontId="11" fillId="0" borderId="3" xfId="2" applyNumberFormat="1" applyFont="1" applyFill="1" applyBorder="1" applyAlignment="1" applyProtection="1">
      <alignment horizontal="center"/>
    </xf>
    <xf numFmtId="0" fontId="13" fillId="0" borderId="3" xfId="2" applyNumberFormat="1" applyFont="1" applyFill="1" applyBorder="1" applyAlignment="1" applyProtection="1">
      <alignment wrapText="1"/>
    </xf>
    <xf numFmtId="2" fontId="10" fillId="0" borderId="25" xfId="2" applyNumberFormat="1" applyFont="1" applyFill="1" applyBorder="1" applyAlignment="1" applyProtection="1">
      <alignment horizontal="center"/>
    </xf>
    <xf numFmtId="2" fontId="14" fillId="0" borderId="25" xfId="2" applyNumberFormat="1" applyFont="1" applyFill="1" applyBorder="1" applyAlignment="1" applyProtection="1">
      <alignment horizontal="center"/>
    </xf>
    <xf numFmtId="49" fontId="11" fillId="0" borderId="3" xfId="2" applyNumberFormat="1" applyFont="1" applyFill="1" applyBorder="1" applyAlignment="1" applyProtection="1"/>
    <xf numFmtId="1" fontId="15" fillId="9" borderId="3" xfId="2" applyNumberFormat="1" applyFont="1" applyFill="1" applyBorder="1" applyAlignment="1" applyProtection="1">
      <alignment horizontal="left" vertical="center" wrapText="1"/>
    </xf>
    <xf numFmtId="1" fontId="15" fillId="9" borderId="3" xfId="2" applyNumberFormat="1" applyFont="1" applyFill="1" applyBorder="1" applyAlignment="1" applyProtection="1">
      <alignment horizontal="center" vertical="center"/>
    </xf>
    <xf numFmtId="1" fontId="15" fillId="6" borderId="3" xfId="0" applyNumberFormat="1" applyFont="1" applyFill="1" applyBorder="1" applyAlignment="1" applyProtection="1">
      <alignment horizontal="left" vertical="center"/>
    </xf>
    <xf numFmtId="1" fontId="15" fillId="5" borderId="3" xfId="0" applyNumberFormat="1" applyFont="1" applyFill="1" applyBorder="1" applyAlignment="1" applyProtection="1">
      <alignment horizontal="center" vertical="center"/>
    </xf>
    <xf numFmtId="1" fontId="15" fillId="6" borderId="3" xfId="0" applyNumberFormat="1" applyFont="1" applyFill="1" applyBorder="1" applyAlignment="1" applyProtection="1">
      <alignment horizontal="center" vertical="center"/>
    </xf>
    <xf numFmtId="1" fontId="10" fillId="10" borderId="3" xfId="0" applyNumberFormat="1" applyFont="1" applyFill="1" applyBorder="1" applyAlignment="1" applyProtection="1">
      <alignment horizontal="center" vertical="center"/>
    </xf>
    <xf numFmtId="49" fontId="16" fillId="0" borderId="3" xfId="2" applyNumberFormat="1" applyFont="1" applyFill="1" applyBorder="1" applyAlignment="1" applyProtection="1"/>
    <xf numFmtId="1" fontId="15" fillId="10" borderId="3" xfId="0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>
      <alignment vertical="top"/>
    </xf>
    <xf numFmtId="1" fontId="15" fillId="9" borderId="3" xfId="2" applyNumberFormat="1" applyFont="1" applyFill="1" applyBorder="1" applyAlignment="1" applyProtection="1">
      <alignment horizontal="left" vertical="center"/>
    </xf>
    <xf numFmtId="1" fontId="15" fillId="9" borderId="4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top"/>
    </xf>
    <xf numFmtId="1" fontId="18" fillId="11" borderId="3" xfId="2" applyNumberFormat="1" applyFont="1" applyFill="1" applyBorder="1" applyAlignment="1" applyProtection="1">
      <alignment horizontal="center" vertical="center"/>
    </xf>
    <xf numFmtId="1" fontId="8" fillId="11" borderId="3" xfId="2" applyNumberFormat="1" applyFont="1" applyFill="1" applyBorder="1" applyAlignment="1" applyProtection="1">
      <alignment horizontal="center" vertical="center"/>
    </xf>
    <xf numFmtId="2" fontId="10" fillId="4" borderId="3" xfId="2" applyNumberFormat="1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left" wrapText="1"/>
    </xf>
    <xf numFmtId="1" fontId="15" fillId="4" borderId="3" xfId="0" applyNumberFormat="1" applyFont="1" applyFill="1" applyBorder="1" applyAlignment="1" applyProtection="1">
      <alignment horizontal="center" vertical="center"/>
    </xf>
    <xf numFmtId="0" fontId="15" fillId="12" borderId="3" xfId="0" applyFont="1" applyFill="1" applyBorder="1" applyAlignment="1" applyProtection="1">
      <alignment horizontal="center" wrapText="1"/>
    </xf>
    <xf numFmtId="1" fontId="15" fillId="12" borderId="3" xfId="0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1" fontId="18" fillId="9" borderId="3" xfId="2" applyNumberFormat="1" applyFont="1" applyFill="1" applyBorder="1" applyAlignment="1" applyProtection="1">
      <alignment horizontal="center" vertical="center"/>
    </xf>
    <xf numFmtId="1" fontId="15" fillId="13" borderId="3" xfId="0" applyNumberFormat="1" applyFont="1" applyFill="1" applyBorder="1" applyAlignment="1" applyProtection="1">
      <alignment horizontal="center" vertical="center"/>
    </xf>
    <xf numFmtId="49" fontId="19" fillId="4" borderId="3" xfId="2" applyNumberFormat="1" applyFont="1" applyFill="1" applyBorder="1" applyAlignment="1" applyProtection="1"/>
    <xf numFmtId="1" fontId="19" fillId="4" borderId="3" xfId="2" applyNumberFormat="1" applyFont="1" applyFill="1" applyBorder="1" applyAlignment="1" applyProtection="1">
      <alignment horizontal="left" vertical="center"/>
    </xf>
    <xf numFmtId="1" fontId="19" fillId="4" borderId="3" xfId="2" applyNumberFormat="1" applyFont="1" applyFill="1" applyBorder="1" applyAlignment="1" applyProtection="1">
      <alignment horizontal="center" vertical="center"/>
    </xf>
    <xf numFmtId="1" fontId="18" fillId="9" borderId="3" xfId="2" applyNumberFormat="1" applyFont="1" applyFill="1" applyBorder="1" applyAlignment="1" applyProtection="1">
      <alignment horizontal="center" vertical="center" wrapText="1"/>
    </xf>
    <xf numFmtId="1" fontId="15" fillId="12" borderId="3" xfId="2" applyNumberFormat="1" applyFont="1" applyFill="1" applyBorder="1" applyAlignment="1" applyProtection="1">
      <alignment horizontal="center" vertical="center"/>
    </xf>
    <xf numFmtId="1" fontId="15" fillId="4" borderId="3" xfId="2" applyNumberFormat="1" applyFont="1" applyFill="1" applyBorder="1" applyAlignment="1" applyProtection="1">
      <alignment horizontal="center" vertical="center"/>
    </xf>
    <xf numFmtId="0" fontId="15" fillId="14" borderId="3" xfId="0" applyFont="1" applyFill="1" applyBorder="1" applyAlignment="1" applyProtection="1">
      <alignment horizontal="center" wrapText="1"/>
    </xf>
    <xf numFmtId="1" fontId="15" fillId="14" borderId="3" xfId="0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wrapText="1"/>
    </xf>
    <xf numFmtId="0" fontId="20" fillId="6" borderId="3" xfId="2" applyNumberFormat="1" applyFont="1" applyFill="1" applyBorder="1" applyAlignment="1" applyProtection="1">
      <alignment horizontal="left" wrapText="1"/>
    </xf>
    <xf numFmtId="0" fontId="20" fillId="0" borderId="3" xfId="2" applyNumberFormat="1" applyFont="1" applyFill="1" applyBorder="1" applyAlignment="1" applyProtection="1">
      <alignment horizontal="left" wrapText="1"/>
    </xf>
    <xf numFmtId="0" fontId="21" fillId="14" borderId="3" xfId="2" applyNumberFormat="1" applyFont="1" applyFill="1" applyBorder="1" applyAlignment="1" applyProtection="1">
      <alignment horizontal="center" vertical="center" wrapText="1"/>
    </xf>
    <xf numFmtId="1" fontId="8" fillId="14" borderId="3" xfId="2" applyNumberFormat="1" applyFont="1" applyFill="1" applyBorder="1" applyAlignment="1" applyProtection="1">
      <alignment horizontal="center" vertical="center"/>
    </xf>
    <xf numFmtId="1" fontId="15" fillId="15" borderId="3" xfId="0" applyNumberFormat="1" applyFont="1" applyFill="1" applyBorder="1" applyAlignment="1" applyProtection="1">
      <alignment horizontal="center" vertical="center"/>
    </xf>
    <xf numFmtId="0" fontId="22" fillId="15" borderId="3" xfId="2" applyNumberFormat="1" applyFont="1" applyFill="1" applyBorder="1" applyAlignment="1" applyProtection="1">
      <alignment horizontal="center" vertical="center" wrapText="1"/>
    </xf>
    <xf numFmtId="1" fontId="18" fillId="4" borderId="3" xfId="2" applyNumberFormat="1" applyFont="1" applyFill="1" applyBorder="1" applyAlignment="1" applyProtection="1">
      <alignment horizontal="center" vertical="center" wrapText="1"/>
    </xf>
    <xf numFmtId="0" fontId="15" fillId="16" borderId="3" xfId="0" applyFont="1" applyFill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right" wrapText="1"/>
    </xf>
    <xf numFmtId="2" fontId="10" fillId="4" borderId="0" xfId="2" applyNumberFormat="1" applyFont="1" applyFill="1" applyBorder="1" applyAlignment="1" applyProtection="1">
      <alignment horizontal="center"/>
    </xf>
    <xf numFmtId="49" fontId="11" fillId="0" borderId="0" xfId="2" applyNumberFormat="1" applyFont="1" applyFill="1" applyBorder="1" applyAlignment="1" applyProtection="1">
      <alignment vertical="top"/>
    </xf>
    <xf numFmtId="0" fontId="2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4" borderId="2" xfId="2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17" borderId="17" xfId="0" applyFill="1" applyBorder="1" applyAlignment="1">
      <alignment horizontal="center" vertical="center" wrapText="1"/>
    </xf>
    <xf numFmtId="1" fontId="18" fillId="4" borderId="3" xfId="2" applyNumberFormat="1" applyFont="1" applyFill="1" applyBorder="1" applyAlignment="1" applyProtection="1">
      <alignment horizontal="center" vertical="center"/>
    </xf>
    <xf numFmtId="0" fontId="4" fillId="4" borderId="0" xfId="0" applyFont="1" applyFill="1"/>
    <xf numFmtId="0" fontId="15" fillId="0" borderId="0" xfId="2" applyNumberFormat="1" applyFont="1" applyFill="1" applyBorder="1" applyAlignment="1" applyProtection="1">
      <alignment vertical="top"/>
    </xf>
    <xf numFmtId="0" fontId="24" fillId="0" borderId="0" xfId="2" applyNumberFormat="1" applyFont="1" applyFill="1" applyBorder="1" applyAlignment="1" applyProtection="1">
      <alignment horizontal="left" vertical="top"/>
    </xf>
    <xf numFmtId="0" fontId="10" fillId="0" borderId="0" xfId="2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/>
    </xf>
    <xf numFmtId="3" fontId="1" fillId="5" borderId="3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/>
    <xf numFmtId="165" fontId="15" fillId="4" borderId="3" xfId="0" applyNumberFormat="1" applyFont="1" applyFill="1" applyBorder="1" applyAlignment="1" applyProtection="1">
      <alignment horizontal="center" vertical="center"/>
    </xf>
    <xf numFmtId="166" fontId="15" fillId="4" borderId="3" xfId="0" applyNumberFormat="1" applyFont="1" applyFill="1" applyBorder="1" applyAlignment="1" applyProtection="1">
      <alignment horizontal="center" vertical="center"/>
    </xf>
    <xf numFmtId="166" fontId="15" fillId="13" borderId="3" xfId="0" applyNumberFormat="1" applyFont="1" applyFill="1" applyBorder="1" applyAlignment="1" applyProtection="1">
      <alignment horizontal="center" vertical="center"/>
    </xf>
    <xf numFmtId="166" fontId="15" fillId="12" borderId="3" xfId="0" applyNumberFormat="1" applyFont="1" applyFill="1" applyBorder="1" applyAlignment="1" applyProtection="1">
      <alignment horizontal="center" vertical="center"/>
    </xf>
    <xf numFmtId="166" fontId="15" fillId="11" borderId="3" xfId="0" applyNumberFormat="1" applyFont="1" applyFill="1" applyBorder="1" applyAlignment="1" applyProtection="1">
      <alignment horizontal="center" vertical="center"/>
    </xf>
    <xf numFmtId="166" fontId="15" fillId="14" borderId="3" xfId="0" applyNumberFormat="1" applyFont="1" applyFill="1" applyBorder="1" applyAlignment="1" applyProtection="1">
      <alignment horizontal="center" vertical="center"/>
    </xf>
    <xf numFmtId="166" fontId="18" fillId="4" borderId="3" xfId="0" applyNumberFormat="1" applyFont="1" applyFill="1" applyBorder="1" applyAlignment="1" applyProtection="1">
      <alignment horizontal="center" vertical="center"/>
    </xf>
    <xf numFmtId="166" fontId="15" fillId="6" borderId="3" xfId="0" applyNumberFormat="1" applyFont="1" applyFill="1" applyBorder="1" applyAlignment="1" applyProtection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1" fontId="15" fillId="4" borderId="3" xfId="2" applyNumberFormat="1" applyFont="1" applyFill="1" applyBorder="1" applyAlignment="1" applyProtection="1">
      <alignment horizontal="left" vertical="center" wrapText="1"/>
    </xf>
    <xf numFmtId="1" fontId="8" fillId="4" borderId="3" xfId="2" applyNumberFormat="1" applyFont="1" applyFill="1" applyBorder="1" applyAlignment="1" applyProtection="1">
      <alignment horizontal="center" vertical="center"/>
    </xf>
    <xf numFmtId="3" fontId="1" fillId="5" borderId="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11" fillId="4" borderId="27" xfId="2" applyNumberFormat="1" applyFont="1" applyFill="1" applyBorder="1" applyAlignment="1" applyProtection="1">
      <alignment horizontal="center" vertical="top"/>
    </xf>
    <xf numFmtId="0" fontId="11" fillId="4" borderId="28" xfId="2" applyNumberFormat="1" applyFont="1" applyFill="1" applyBorder="1" applyAlignment="1" applyProtection="1">
      <alignment horizontal="center" vertical="top"/>
    </xf>
    <xf numFmtId="0" fontId="11" fillId="4" borderId="29" xfId="2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center"/>
    </xf>
    <xf numFmtId="0" fontId="11" fillId="8" borderId="8" xfId="2" applyNumberFormat="1" applyFont="1" applyFill="1" applyBorder="1" applyAlignment="1" applyProtection="1">
      <alignment horizontal="center" vertical="top"/>
    </xf>
    <xf numFmtId="0" fontId="11" fillId="8" borderId="10" xfId="2" applyNumberFormat="1" applyFont="1" applyFill="1" applyBorder="1" applyAlignment="1" applyProtection="1">
      <alignment horizontal="center" vertical="top"/>
    </xf>
    <xf numFmtId="0" fontId="11" fillId="8" borderId="23" xfId="2" applyNumberFormat="1" applyFont="1" applyFill="1" applyBorder="1" applyAlignment="1" applyProtection="1">
      <alignment horizontal="center" vertical="top"/>
    </xf>
    <xf numFmtId="0" fontId="11" fillId="8" borderId="24" xfId="2" applyNumberFormat="1" applyFont="1" applyFill="1" applyBorder="1" applyAlignment="1" applyProtection="1">
      <alignment horizontal="center" vertical="top"/>
    </xf>
    <xf numFmtId="0" fontId="11" fillId="8" borderId="5" xfId="2" applyNumberFormat="1" applyFont="1" applyFill="1" applyBorder="1" applyAlignment="1" applyProtection="1">
      <alignment horizontal="center" vertical="top"/>
    </xf>
    <xf numFmtId="0" fontId="11" fillId="8" borderId="4" xfId="2" applyNumberFormat="1" applyFont="1" applyFill="1" applyBorder="1" applyAlignment="1" applyProtection="1">
      <alignment horizontal="center" vertical="top"/>
    </xf>
    <xf numFmtId="0" fontId="11" fillId="8" borderId="11" xfId="2" applyNumberFormat="1" applyFont="1" applyFill="1" applyBorder="1" applyAlignment="1" applyProtection="1">
      <alignment horizontal="center" vertical="top"/>
    </xf>
  </cellXfs>
  <cellStyles count="3">
    <cellStyle name="Відсотковий" xfId="1" builtinId="5"/>
    <cellStyle name="Звичайний" xfId="0" builtinId="0"/>
    <cellStyle name="Обычный_план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zoomScaleNormal="100" workbookViewId="0">
      <selection activeCell="J30" sqref="J30"/>
    </sheetView>
  </sheetViews>
  <sheetFormatPr defaultRowHeight="15" x14ac:dyDescent="0.2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5" customWidth="1"/>
  </cols>
  <sheetData>
    <row r="1" spans="1:6" x14ac:dyDescent="0.25">
      <c r="D1" s="1"/>
      <c r="E1" s="2" t="s">
        <v>0</v>
      </c>
      <c r="F1" s="3"/>
    </row>
    <row r="2" spans="1:6" x14ac:dyDescent="0.25">
      <c r="D2" s="1"/>
      <c r="E2" s="2" t="s">
        <v>1</v>
      </c>
      <c r="F2" s="3"/>
    </row>
    <row r="3" spans="1:6" x14ac:dyDescent="0.25">
      <c r="D3" s="1"/>
      <c r="E3" s="2" t="s">
        <v>2</v>
      </c>
      <c r="F3" s="3"/>
    </row>
    <row r="4" spans="1:6" x14ac:dyDescent="0.25">
      <c r="D4" s="1"/>
      <c r="E4" s="2" t="s">
        <v>83</v>
      </c>
      <c r="F4" s="3"/>
    </row>
    <row r="6" spans="1:6" x14ac:dyDescent="0.25">
      <c r="A6" s="198" t="s">
        <v>237</v>
      </c>
      <c r="B6" s="198"/>
      <c r="C6" s="198"/>
      <c r="D6" s="198"/>
      <c r="E6" s="198"/>
      <c r="F6" s="198"/>
    </row>
    <row r="7" spans="1:6" x14ac:dyDescent="0.25">
      <c r="A7" s="198" t="s">
        <v>3</v>
      </c>
      <c r="B7" s="198"/>
      <c r="C7" s="198"/>
      <c r="D7" s="198"/>
      <c r="E7" s="198"/>
      <c r="F7" s="198"/>
    </row>
    <row r="10" spans="1:6" x14ac:dyDescent="0.25">
      <c r="A10" s="4"/>
      <c r="B10" s="5" t="s">
        <v>4</v>
      </c>
      <c r="C10" s="4"/>
      <c r="D10" s="4"/>
      <c r="E10" s="4"/>
      <c r="F10" s="6"/>
    </row>
    <row r="11" spans="1:6" x14ac:dyDescent="0.25">
      <c r="A11" s="4"/>
      <c r="B11" s="5" t="s">
        <v>5</v>
      </c>
      <c r="C11" s="4"/>
      <c r="D11" s="4"/>
      <c r="E11" s="4"/>
      <c r="F11" s="6"/>
    </row>
    <row r="12" spans="1:6" ht="60" customHeight="1" x14ac:dyDescent="0.25">
      <c r="A12" s="199"/>
      <c r="B12" s="201" t="s">
        <v>6</v>
      </c>
      <c r="C12" s="201" t="s">
        <v>238</v>
      </c>
      <c r="D12" s="201" t="s">
        <v>239</v>
      </c>
      <c r="E12" s="204" t="s">
        <v>7</v>
      </c>
      <c r="F12" s="205" t="s">
        <v>8</v>
      </c>
    </row>
    <row r="13" spans="1:6" x14ac:dyDescent="0.25">
      <c r="A13" s="200"/>
      <c r="B13" s="202"/>
      <c r="C13" s="203"/>
      <c r="D13" s="203"/>
      <c r="E13" s="202"/>
      <c r="F13" s="206"/>
    </row>
    <row r="14" spans="1:6" x14ac:dyDescent="0.25">
      <c r="A14" s="7" t="s">
        <v>9</v>
      </c>
      <c r="B14" s="8"/>
      <c r="C14" s="8"/>
      <c r="D14" s="8"/>
      <c r="E14" s="8"/>
      <c r="F14" s="9"/>
    </row>
    <row r="15" spans="1:6" ht="30" x14ac:dyDescent="0.25">
      <c r="A15" s="10" t="s">
        <v>10</v>
      </c>
      <c r="B15" s="11" t="s">
        <v>11</v>
      </c>
      <c r="C15" s="13">
        <v>21850.400000000001</v>
      </c>
      <c r="D15" s="13">
        <v>27179.5</v>
      </c>
      <c r="E15" s="12">
        <f>D15-C15</f>
        <v>5329.0999999999985</v>
      </c>
      <c r="F15" s="107">
        <f>D15/C15*100</f>
        <v>124.38902720316332</v>
      </c>
    </row>
    <row r="16" spans="1:6" x14ac:dyDescent="0.25">
      <c r="A16" s="10" t="s">
        <v>12</v>
      </c>
      <c r="B16" s="11" t="s">
        <v>13</v>
      </c>
      <c r="C16" s="13">
        <v>3637.4</v>
      </c>
      <c r="D16" s="13">
        <v>4528.3999999999996</v>
      </c>
      <c r="E16" s="12">
        <f t="shared" ref="E16:E19" si="0">D16-C16</f>
        <v>890.99999999999955</v>
      </c>
      <c r="F16" s="107">
        <f t="shared" ref="F16:F19" si="1">D16/C16*100</f>
        <v>124.4955187771485</v>
      </c>
    </row>
    <row r="17" spans="1:6" ht="30" x14ac:dyDescent="0.25">
      <c r="A17" s="10" t="s">
        <v>14</v>
      </c>
      <c r="B17" s="11" t="s">
        <v>15</v>
      </c>
      <c r="C17" s="12">
        <f>C15-C16</f>
        <v>18213</v>
      </c>
      <c r="D17" s="12">
        <f>D15-D16</f>
        <v>22651.1</v>
      </c>
      <c r="E17" s="12">
        <f>D17-C17</f>
        <v>4438.0999999999985</v>
      </c>
      <c r="F17" s="107">
        <f>D17/C17*100</f>
        <v>124.36775929281281</v>
      </c>
    </row>
    <row r="18" spans="1:6" x14ac:dyDescent="0.25">
      <c r="A18" s="10" t="s">
        <v>16</v>
      </c>
      <c r="B18" s="11" t="s">
        <v>17</v>
      </c>
      <c r="C18" s="12">
        <v>1775</v>
      </c>
      <c r="D18" s="13">
        <v>2464.5</v>
      </c>
      <c r="E18" s="12">
        <f t="shared" si="0"/>
        <v>689.5</v>
      </c>
      <c r="F18" s="107">
        <f t="shared" si="1"/>
        <v>138.84507042253523</v>
      </c>
    </row>
    <row r="19" spans="1:6" x14ac:dyDescent="0.25">
      <c r="A19" s="10" t="s">
        <v>18</v>
      </c>
      <c r="B19" s="11" t="s">
        <v>19</v>
      </c>
      <c r="C19" s="12">
        <f>C18</f>
        <v>1775</v>
      </c>
      <c r="D19" s="12">
        <f>D18</f>
        <v>2464.5</v>
      </c>
      <c r="E19" s="12">
        <f t="shared" si="0"/>
        <v>689.5</v>
      </c>
      <c r="F19" s="107">
        <f t="shared" si="1"/>
        <v>138.84507042253523</v>
      </c>
    </row>
    <row r="20" spans="1:6" x14ac:dyDescent="0.25">
      <c r="A20" s="15" t="s">
        <v>20</v>
      </c>
      <c r="B20" s="16" t="s">
        <v>21</v>
      </c>
      <c r="C20" s="17">
        <f>C17+C18</f>
        <v>19988</v>
      </c>
      <c r="D20" s="18">
        <f>D17+D18</f>
        <v>25115.599999999999</v>
      </c>
      <c r="E20" s="18">
        <f>D20-C20</f>
        <v>5127.5999999999985</v>
      </c>
      <c r="F20" s="18">
        <f>D20/C20*100</f>
        <v>125.65339203522112</v>
      </c>
    </row>
    <row r="21" spans="1:6" x14ac:dyDescent="0.25">
      <c r="A21" s="7" t="s">
        <v>22</v>
      </c>
      <c r="B21" s="8"/>
      <c r="C21" s="8"/>
      <c r="D21" s="8"/>
      <c r="E21" s="8"/>
      <c r="F21" s="9"/>
    </row>
    <row r="22" spans="1:6" ht="30" x14ac:dyDescent="0.25">
      <c r="A22" s="10" t="s">
        <v>23</v>
      </c>
      <c r="B22" s="11" t="s">
        <v>24</v>
      </c>
      <c r="C22" s="12">
        <v>15852.9</v>
      </c>
      <c r="D22" s="13">
        <v>16662.3</v>
      </c>
      <c r="E22" s="12">
        <f>D22-C22</f>
        <v>809.39999999999964</v>
      </c>
      <c r="F22" s="107">
        <f t="shared" ref="F22:F25" si="2">D22/C22*100</f>
        <v>105.10569044149651</v>
      </c>
    </row>
    <row r="23" spans="1:6" x14ac:dyDescent="0.25">
      <c r="A23" s="10" t="s">
        <v>25</v>
      </c>
      <c r="B23" s="11" t="s">
        <v>26</v>
      </c>
      <c r="C23" s="12">
        <v>1956.5</v>
      </c>
      <c r="D23" s="13">
        <v>2256.3000000000002</v>
      </c>
      <c r="E23" s="12">
        <f t="shared" ref="E23:E25" si="3">D23-C23</f>
        <v>299.80000000000018</v>
      </c>
      <c r="F23" s="107">
        <f t="shared" si="2"/>
        <v>115.32328136979299</v>
      </c>
    </row>
    <row r="24" spans="1:6" x14ac:dyDescent="0.25">
      <c r="A24" s="10" t="s">
        <v>27</v>
      </c>
      <c r="B24" s="11" t="s">
        <v>28</v>
      </c>
      <c r="C24" s="12">
        <v>955</v>
      </c>
      <c r="D24" s="13">
        <v>1365.8</v>
      </c>
      <c r="E24" s="12">
        <f t="shared" si="3"/>
        <v>410.79999999999995</v>
      </c>
      <c r="F24" s="107">
        <f t="shared" si="2"/>
        <v>143.01570680628274</v>
      </c>
    </row>
    <row r="25" spans="1:6" x14ac:dyDescent="0.25">
      <c r="A25" s="10" t="s">
        <v>29</v>
      </c>
      <c r="B25" s="11" t="s">
        <v>30</v>
      </c>
      <c r="C25" s="12">
        <v>1839.9</v>
      </c>
      <c r="D25" s="13">
        <v>2753.5</v>
      </c>
      <c r="E25" s="12">
        <f t="shared" si="3"/>
        <v>913.59999999999991</v>
      </c>
      <c r="F25" s="107">
        <f t="shared" si="2"/>
        <v>149.65487254742104</v>
      </c>
    </row>
    <row r="26" spans="1:6" x14ac:dyDescent="0.25">
      <c r="A26" s="15" t="s">
        <v>31</v>
      </c>
      <c r="B26" s="16" t="s">
        <v>32</v>
      </c>
      <c r="C26" s="18">
        <f>C22+C23+C25+C24+0.1</f>
        <v>20604.400000000001</v>
      </c>
      <c r="D26" s="18">
        <f>D22+D23+D25+D24</f>
        <v>23037.899999999998</v>
      </c>
      <c r="E26" s="18">
        <f>D26-C26</f>
        <v>2433.4999999999964</v>
      </c>
      <c r="F26" s="18">
        <f>D26/C26*100</f>
        <v>111.81058414707536</v>
      </c>
    </row>
    <row r="27" spans="1:6" x14ac:dyDescent="0.25">
      <c r="A27" s="195" t="s">
        <v>33</v>
      </c>
      <c r="B27" s="196"/>
      <c r="C27" s="196"/>
      <c r="D27" s="196"/>
      <c r="E27" s="196"/>
      <c r="F27" s="196"/>
    </row>
    <row r="28" spans="1:6" ht="30" x14ac:dyDescent="0.25">
      <c r="A28" s="10" t="s">
        <v>34</v>
      </c>
      <c r="B28" s="11" t="s">
        <v>35</v>
      </c>
      <c r="C28" s="12">
        <f>C20-C26</f>
        <v>-616.40000000000146</v>
      </c>
      <c r="D28" s="12">
        <f>D20-D26</f>
        <v>2077.7000000000007</v>
      </c>
      <c r="E28" s="12">
        <f>D28-C28</f>
        <v>2694.1000000000022</v>
      </c>
      <c r="F28" s="107">
        <f t="shared" ref="F28:F42" si="4">D28/C28*100</f>
        <v>-337.070084360804</v>
      </c>
    </row>
    <row r="29" spans="1:6" ht="30" x14ac:dyDescent="0.25">
      <c r="A29" s="10" t="s">
        <v>36</v>
      </c>
      <c r="B29" s="11" t="s">
        <v>37</v>
      </c>
      <c r="C29" s="12">
        <f>C28</f>
        <v>-616.40000000000146</v>
      </c>
      <c r="D29" s="12">
        <f>D20-D26-D32+D31-D33</f>
        <v>1822.900000000001</v>
      </c>
      <c r="E29" s="12">
        <f t="shared" ref="E29:E42" si="5">D29-C29</f>
        <v>2439.3000000000025</v>
      </c>
      <c r="F29" s="107">
        <f>D29/C29*100</f>
        <v>-295.7332900713817</v>
      </c>
    </row>
    <row r="30" spans="1:6" x14ac:dyDescent="0.25">
      <c r="A30" s="10" t="s">
        <v>38</v>
      </c>
      <c r="B30" s="11" t="s">
        <v>39</v>
      </c>
      <c r="C30" s="12">
        <f>C29</f>
        <v>-616.40000000000146</v>
      </c>
      <c r="D30" s="12">
        <f>D20-D26</f>
        <v>2077.7000000000007</v>
      </c>
      <c r="E30" s="12">
        <f t="shared" si="5"/>
        <v>2694.1000000000022</v>
      </c>
      <c r="F30" s="107">
        <f t="shared" si="4"/>
        <v>-337.070084360804</v>
      </c>
    </row>
    <row r="31" spans="1:6" x14ac:dyDescent="0.25">
      <c r="A31" s="10" t="s">
        <v>40</v>
      </c>
      <c r="B31" s="11" t="s">
        <v>41</v>
      </c>
      <c r="C31" s="12">
        <v>0</v>
      </c>
      <c r="D31" s="12">
        <v>32.799999999999997</v>
      </c>
      <c r="E31" s="12">
        <f>D31-C31</f>
        <v>32.799999999999997</v>
      </c>
      <c r="F31" s="14">
        <v>0</v>
      </c>
    </row>
    <row r="32" spans="1:6" x14ac:dyDescent="0.25">
      <c r="A32" s="10" t="s">
        <v>42</v>
      </c>
      <c r="B32" s="11" t="s">
        <v>43</v>
      </c>
      <c r="C32" s="12">
        <v>0</v>
      </c>
      <c r="D32" s="12">
        <v>0</v>
      </c>
      <c r="E32" s="12">
        <f>D32-C32</f>
        <v>0</v>
      </c>
      <c r="F32" s="14">
        <v>0</v>
      </c>
    </row>
    <row r="33" spans="1:6" ht="30" x14ac:dyDescent="0.25">
      <c r="A33" s="20" t="s">
        <v>44</v>
      </c>
      <c r="B33" s="11" t="s">
        <v>45</v>
      </c>
      <c r="C33" s="12">
        <v>0</v>
      </c>
      <c r="D33" s="12">
        <v>287.60000000000002</v>
      </c>
      <c r="E33" s="12">
        <f>D33-C33</f>
        <v>287.60000000000002</v>
      </c>
      <c r="F33" s="14">
        <v>0</v>
      </c>
    </row>
    <row r="34" spans="1:6" x14ac:dyDescent="0.25">
      <c r="A34" s="197" t="s">
        <v>46</v>
      </c>
      <c r="B34" s="197"/>
      <c r="C34" s="197"/>
      <c r="D34" s="197"/>
      <c r="E34" s="197"/>
      <c r="F34" s="197"/>
    </row>
    <row r="35" spans="1:6" ht="45" x14ac:dyDescent="0.25">
      <c r="A35" s="10" t="s">
        <v>47</v>
      </c>
      <c r="B35" s="11" t="s">
        <v>39</v>
      </c>
      <c r="C35" s="12">
        <f t="shared" ref="C35" si="6">C16</f>
        <v>3637.4</v>
      </c>
      <c r="D35" s="13">
        <f>D16</f>
        <v>4528.3999999999996</v>
      </c>
      <c r="E35" s="12">
        <f t="shared" si="5"/>
        <v>890.99999999999955</v>
      </c>
      <c r="F35" s="107">
        <f t="shared" si="4"/>
        <v>124.4955187771485</v>
      </c>
    </row>
    <row r="36" spans="1:6" ht="30" x14ac:dyDescent="0.25">
      <c r="A36" s="10" t="s">
        <v>48</v>
      </c>
      <c r="B36" s="11" t="s">
        <v>49</v>
      </c>
      <c r="C36" s="12">
        <f t="shared" ref="C36" si="7">C16</f>
        <v>3637.4</v>
      </c>
      <c r="D36" s="13">
        <f>D35</f>
        <v>4528.3999999999996</v>
      </c>
      <c r="E36" s="12">
        <f t="shared" si="5"/>
        <v>890.99999999999955</v>
      </c>
      <c r="F36" s="107">
        <f t="shared" si="4"/>
        <v>124.4955187771485</v>
      </c>
    </row>
    <row r="37" spans="1:6" x14ac:dyDescent="0.25">
      <c r="A37" s="10" t="s">
        <v>50</v>
      </c>
      <c r="B37" s="11" t="s">
        <v>51</v>
      </c>
      <c r="C37" s="12">
        <f>SUM(C38:C40)</f>
        <v>0</v>
      </c>
      <c r="D37" s="13">
        <v>0</v>
      </c>
      <c r="E37" s="12">
        <f t="shared" si="5"/>
        <v>0</v>
      </c>
      <c r="F37" s="107">
        <v>0</v>
      </c>
    </row>
    <row r="38" spans="1:6" x14ac:dyDescent="0.25">
      <c r="A38" s="10" t="s">
        <v>52</v>
      </c>
      <c r="B38" s="11" t="s">
        <v>53</v>
      </c>
      <c r="C38" s="12">
        <v>0</v>
      </c>
      <c r="D38" s="13">
        <v>0</v>
      </c>
      <c r="E38" s="12">
        <f t="shared" si="5"/>
        <v>0</v>
      </c>
      <c r="F38" s="107">
        <v>0</v>
      </c>
    </row>
    <row r="39" spans="1:6" x14ac:dyDescent="0.25">
      <c r="A39" s="10" t="s">
        <v>54</v>
      </c>
      <c r="B39" s="11" t="s">
        <v>55</v>
      </c>
      <c r="C39" s="12">
        <v>0</v>
      </c>
      <c r="D39" s="13">
        <v>0</v>
      </c>
      <c r="E39" s="12">
        <f t="shared" si="5"/>
        <v>0</v>
      </c>
      <c r="F39" s="107">
        <v>0</v>
      </c>
    </row>
    <row r="40" spans="1:6" x14ac:dyDescent="0.25">
      <c r="A40" s="10" t="s">
        <v>56</v>
      </c>
      <c r="B40" s="11" t="s">
        <v>57</v>
      </c>
      <c r="C40" s="12">
        <v>0</v>
      </c>
      <c r="D40" s="13">
        <v>0.4</v>
      </c>
      <c r="E40" s="12">
        <f t="shared" si="5"/>
        <v>0.4</v>
      </c>
      <c r="F40" s="107">
        <v>0</v>
      </c>
    </row>
    <row r="41" spans="1:6" ht="30" x14ac:dyDescent="0.25">
      <c r="A41" s="10" t="s">
        <v>58</v>
      </c>
      <c r="B41" s="11" t="s">
        <v>43</v>
      </c>
      <c r="C41" s="12">
        <f>C52</f>
        <v>1511.4</v>
      </c>
      <c r="D41" s="13">
        <f>D52</f>
        <v>1837.4</v>
      </c>
      <c r="E41" s="12">
        <f t="shared" si="5"/>
        <v>326</v>
      </c>
      <c r="F41" s="107">
        <f t="shared" si="4"/>
        <v>121.56940584888183</v>
      </c>
    </row>
    <row r="42" spans="1:6" x14ac:dyDescent="0.25">
      <c r="A42" s="10" t="s">
        <v>59</v>
      </c>
      <c r="B42" s="11" t="s">
        <v>60</v>
      </c>
      <c r="C42" s="12">
        <f t="shared" ref="C42" si="8">C41</f>
        <v>1511.4</v>
      </c>
      <c r="D42" s="13">
        <f>D41</f>
        <v>1837.4</v>
      </c>
      <c r="E42" s="12">
        <f t="shared" si="5"/>
        <v>326</v>
      </c>
      <c r="F42" s="107">
        <f t="shared" si="4"/>
        <v>121.56940584888183</v>
      </c>
    </row>
    <row r="45" spans="1:6" x14ac:dyDescent="0.25">
      <c r="A45" s="197" t="s">
        <v>61</v>
      </c>
      <c r="B45" s="197"/>
      <c r="C45" s="197"/>
      <c r="D45" s="197"/>
      <c r="E45" s="197"/>
      <c r="F45" s="197"/>
    </row>
    <row r="46" spans="1:6" ht="30" x14ac:dyDescent="0.25">
      <c r="A46" s="10" t="s">
        <v>62</v>
      </c>
      <c r="B46" s="11" t="s">
        <v>11</v>
      </c>
      <c r="C46" s="12">
        <f>SUM(C47:C49)</f>
        <v>10039.799999999999</v>
      </c>
      <c r="D46" s="12">
        <f>SUM(D47:D49)</f>
        <v>9225.1999999999989</v>
      </c>
      <c r="E46" s="12">
        <f t="shared" ref="E46:E53" si="9">D46-C46</f>
        <v>-814.60000000000036</v>
      </c>
      <c r="F46" s="107">
        <f t="shared" ref="F46:F53" si="10">D46/C46*100</f>
        <v>91.886292555628586</v>
      </c>
    </row>
    <row r="47" spans="1:6" ht="30" x14ac:dyDescent="0.25">
      <c r="A47" s="189" t="s">
        <v>63</v>
      </c>
      <c r="B47" s="11" t="s">
        <v>64</v>
      </c>
      <c r="C47" s="12">
        <v>4096.7</v>
      </c>
      <c r="D47" s="13">
        <v>3353.7</v>
      </c>
      <c r="E47" s="12">
        <f t="shared" si="9"/>
        <v>-743</v>
      </c>
      <c r="F47" s="107">
        <f>D47/C47*100</f>
        <v>81.863451070373713</v>
      </c>
    </row>
    <row r="48" spans="1:6" x14ac:dyDescent="0.25">
      <c r="A48" s="191" t="s">
        <v>230</v>
      </c>
      <c r="B48" s="188" t="s">
        <v>66</v>
      </c>
      <c r="C48" s="12">
        <v>1007.1</v>
      </c>
      <c r="D48" s="13">
        <v>1033.0999999999999</v>
      </c>
      <c r="E48" s="12">
        <f t="shared" si="9"/>
        <v>25.999999999999886</v>
      </c>
      <c r="F48" s="107">
        <f t="shared" si="10"/>
        <v>102.58167014199185</v>
      </c>
    </row>
    <row r="49" spans="1:6" x14ac:dyDescent="0.25">
      <c r="A49" s="190" t="s">
        <v>67</v>
      </c>
      <c r="B49" s="11" t="s">
        <v>68</v>
      </c>
      <c r="C49" s="12">
        <v>4936</v>
      </c>
      <c r="D49" s="13">
        <v>4838.3999999999996</v>
      </c>
      <c r="E49" s="12">
        <f t="shared" si="9"/>
        <v>-97.600000000000364</v>
      </c>
      <c r="F49" s="107">
        <f t="shared" si="10"/>
        <v>98.022690437601284</v>
      </c>
    </row>
    <row r="50" spans="1:6" x14ac:dyDescent="0.25">
      <c r="A50" s="10" t="s">
        <v>69</v>
      </c>
      <c r="B50" s="11" t="s">
        <v>13</v>
      </c>
      <c r="C50" s="12">
        <v>6925</v>
      </c>
      <c r="D50" s="13">
        <v>8938.7999999999993</v>
      </c>
      <c r="E50" s="12">
        <f t="shared" si="9"/>
        <v>2013.7999999999993</v>
      </c>
      <c r="F50" s="107">
        <f t="shared" si="10"/>
        <v>129.08014440433212</v>
      </c>
    </row>
    <row r="51" spans="1:6" x14ac:dyDescent="0.25">
      <c r="A51" s="10" t="s">
        <v>70</v>
      </c>
      <c r="B51" s="11" t="s">
        <v>15</v>
      </c>
      <c r="C51" s="12">
        <v>0</v>
      </c>
      <c r="D51" s="13">
        <v>0</v>
      </c>
      <c r="E51" s="12">
        <f t="shared" si="9"/>
        <v>0</v>
      </c>
      <c r="F51" s="107">
        <v>0</v>
      </c>
    </row>
    <row r="52" spans="1:6" x14ac:dyDescent="0.25">
      <c r="A52" s="10" t="s">
        <v>71</v>
      </c>
      <c r="B52" s="11" t="s">
        <v>17</v>
      </c>
      <c r="C52" s="12">
        <v>1511.4</v>
      </c>
      <c r="D52" s="13">
        <v>1837.4</v>
      </c>
      <c r="E52" s="12">
        <f t="shared" si="9"/>
        <v>326</v>
      </c>
      <c r="F52" s="107">
        <f t="shared" si="10"/>
        <v>121.56940584888183</v>
      </c>
    </row>
    <row r="53" spans="1:6" x14ac:dyDescent="0.25">
      <c r="A53" s="10" t="s">
        <v>72</v>
      </c>
      <c r="B53" s="11" t="s">
        <v>21</v>
      </c>
      <c r="C53" s="12">
        <v>298.2</v>
      </c>
      <c r="D53" s="13">
        <v>283</v>
      </c>
      <c r="E53" s="12">
        <f t="shared" si="9"/>
        <v>-15.199999999999989</v>
      </c>
      <c r="F53" s="107">
        <f t="shared" si="10"/>
        <v>94.902749832327302</v>
      </c>
    </row>
    <row r="54" spans="1:6" x14ac:dyDescent="0.25">
      <c r="A54" s="10" t="s">
        <v>16</v>
      </c>
      <c r="B54" s="11" t="s">
        <v>24</v>
      </c>
      <c r="C54" s="12">
        <v>55</v>
      </c>
      <c r="D54" s="13">
        <v>256.10000000000002</v>
      </c>
      <c r="E54" s="12">
        <f t="shared" ref="E54" si="11">D54-C54</f>
        <v>201.10000000000002</v>
      </c>
      <c r="F54" s="107">
        <f t="shared" ref="F54" si="12">D54/C54*100</f>
        <v>465.63636363636374</v>
      </c>
    </row>
    <row r="55" spans="1:6" x14ac:dyDescent="0.25">
      <c r="A55" s="23" t="s">
        <v>73</v>
      </c>
      <c r="B55" s="16" t="s">
        <v>26</v>
      </c>
      <c r="C55" s="18">
        <f>C46+C50+C52+C53+C51+C54</f>
        <v>18829.400000000001</v>
      </c>
      <c r="D55" s="18">
        <f>D46+D50+D52+D53+D51+D54</f>
        <v>20540.5</v>
      </c>
      <c r="E55" s="19">
        <f>D55-C55</f>
        <v>1711.0999999999985</v>
      </c>
      <c r="F55" s="18">
        <f>D55/C55*100</f>
        <v>109.08738462192102</v>
      </c>
    </row>
    <row r="56" spans="1:6" hidden="1" x14ac:dyDescent="0.25">
      <c r="E56" s="24">
        <f>E26-E25</f>
        <v>1519.8999999999965</v>
      </c>
      <c r="F56" s="25">
        <f t="shared" ref="F56" si="13">F26-F25</f>
        <v>-37.844288400345675</v>
      </c>
    </row>
    <row r="58" spans="1:6" x14ac:dyDescent="0.25">
      <c r="A58" s="197" t="s">
        <v>74</v>
      </c>
      <c r="B58" s="197"/>
      <c r="C58" s="197"/>
      <c r="D58" s="197"/>
      <c r="E58" s="197"/>
      <c r="F58" s="197"/>
    </row>
    <row r="59" spans="1:6" x14ac:dyDescent="0.25">
      <c r="A59" s="10" t="s">
        <v>75</v>
      </c>
      <c r="B59" s="11" t="s">
        <v>64</v>
      </c>
      <c r="C59" s="12">
        <v>0</v>
      </c>
      <c r="D59" s="12">
        <v>20.9</v>
      </c>
      <c r="E59" s="12">
        <f t="shared" ref="E59:E60" si="14">D59-C59</f>
        <v>20.9</v>
      </c>
      <c r="F59" s="14" t="s">
        <v>76</v>
      </c>
    </row>
    <row r="60" spans="1:6" ht="30" x14ac:dyDescent="0.25">
      <c r="A60" s="10" t="s">
        <v>77</v>
      </c>
      <c r="B60" s="11" t="s">
        <v>13</v>
      </c>
      <c r="C60" s="12">
        <v>0</v>
      </c>
      <c r="D60" s="12">
        <f>D59</f>
        <v>20.9</v>
      </c>
      <c r="E60" s="12">
        <f t="shared" si="14"/>
        <v>20.9</v>
      </c>
      <c r="F60" s="14" t="s">
        <v>76</v>
      </c>
    </row>
    <row r="61" spans="1:6" ht="45" x14ac:dyDescent="0.25">
      <c r="A61" s="10" t="s">
        <v>78</v>
      </c>
      <c r="B61" s="11" t="s">
        <v>15</v>
      </c>
      <c r="C61" s="12" t="s">
        <v>76</v>
      </c>
      <c r="D61" s="12" t="s">
        <v>76</v>
      </c>
      <c r="E61" s="12" t="s">
        <v>76</v>
      </c>
      <c r="F61" s="14" t="s">
        <v>76</v>
      </c>
    </row>
    <row r="65" spans="1:6" x14ac:dyDescent="0.25">
      <c r="A65" s="26"/>
      <c r="B65" s="26"/>
      <c r="C65" s="26"/>
      <c r="D65" s="26"/>
      <c r="E65" s="26"/>
      <c r="F65" s="3"/>
    </row>
    <row r="66" spans="1:6" x14ac:dyDescent="0.25">
      <c r="A66" s="26"/>
      <c r="B66" s="26"/>
      <c r="C66" s="26"/>
      <c r="D66" s="26"/>
      <c r="E66" s="26"/>
      <c r="F66" s="3"/>
    </row>
    <row r="67" spans="1:6" x14ac:dyDescent="0.25">
      <c r="A67" s="26" t="s">
        <v>79</v>
      </c>
      <c r="B67" s="26"/>
      <c r="C67" s="26"/>
      <c r="D67" s="26"/>
      <c r="E67" s="26" t="s">
        <v>80</v>
      </c>
      <c r="F67" s="3"/>
    </row>
    <row r="68" spans="1:6" x14ac:dyDescent="0.25">
      <c r="A68" s="26"/>
      <c r="B68" s="26"/>
      <c r="C68" s="26"/>
      <c r="D68" s="26"/>
      <c r="E68" s="26"/>
      <c r="F68" s="3"/>
    </row>
    <row r="69" spans="1:6" x14ac:dyDescent="0.25">
      <c r="A69" s="26" t="s">
        <v>81</v>
      </c>
      <c r="B69" s="26"/>
      <c r="C69" s="26"/>
      <c r="D69" s="26"/>
      <c r="E69" s="26" t="s">
        <v>82</v>
      </c>
      <c r="F69" s="3"/>
    </row>
    <row r="70" spans="1:6" x14ac:dyDescent="0.25">
      <c r="A70" s="26"/>
      <c r="B70" s="26"/>
      <c r="C70" s="26"/>
      <c r="D70" s="26"/>
      <c r="E70" s="26"/>
      <c r="F70" s="3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M50"/>
  <sheetViews>
    <sheetView zoomScaleNormal="100" workbookViewId="0">
      <pane ySplit="7" topLeftCell="A26" activePane="bottomLeft" state="frozen"/>
      <selection pane="bottomLeft" activeCell="AQ15" sqref="AQ15"/>
    </sheetView>
  </sheetViews>
  <sheetFormatPr defaultRowHeight="15" x14ac:dyDescent="0.25"/>
  <cols>
    <col min="1" max="1" width="5.7109375" customWidth="1"/>
    <col min="2" max="2" width="54.2851562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2.42578125" customWidth="1"/>
    <col min="36" max="38" width="9.85546875" hidden="1" customWidth="1"/>
    <col min="39" max="39" width="11.28515625" customWidth="1"/>
  </cols>
  <sheetData>
    <row r="1" spans="1:39" x14ac:dyDescent="0.25">
      <c r="AA1" t="s">
        <v>84</v>
      </c>
    </row>
    <row r="3" spans="1:39" ht="15.75" x14ac:dyDescent="0.25">
      <c r="B3" s="207" t="s">
        <v>85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</row>
    <row r="4" spans="1:39" ht="15.75" thickBo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 t="s">
        <v>86</v>
      </c>
    </row>
    <row r="5" spans="1:39" x14ac:dyDescent="0.25">
      <c r="E5" s="28"/>
      <c r="F5" s="29"/>
      <c r="G5" s="30"/>
      <c r="H5" s="30"/>
      <c r="I5" s="31"/>
      <c r="K5" s="208" t="s">
        <v>87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32" t="s">
        <v>88</v>
      </c>
      <c r="Y5" s="32"/>
      <c r="Z5" s="32"/>
      <c r="AA5" s="210" t="s">
        <v>89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2"/>
    </row>
    <row r="6" spans="1:39" ht="54.75" customHeight="1" x14ac:dyDescent="0.25">
      <c r="A6" s="33"/>
      <c r="B6" s="34" t="s">
        <v>90</v>
      </c>
      <c r="C6" s="35" t="s">
        <v>91</v>
      </c>
      <c r="D6" s="33" t="s">
        <v>92</v>
      </c>
      <c r="E6" s="33" t="s">
        <v>93</v>
      </c>
      <c r="F6" s="35" t="s">
        <v>94</v>
      </c>
      <c r="G6" s="33" t="s">
        <v>22</v>
      </c>
      <c r="H6" s="33" t="s">
        <v>92</v>
      </c>
      <c r="I6" s="35" t="s">
        <v>95</v>
      </c>
      <c r="J6" s="35" t="s">
        <v>96</v>
      </c>
      <c r="K6" s="33">
        <v>1</v>
      </c>
      <c r="L6" s="33">
        <v>2</v>
      </c>
      <c r="M6" s="33">
        <v>3</v>
      </c>
      <c r="N6" s="33">
        <v>4</v>
      </c>
      <c r="O6" s="33">
        <v>5</v>
      </c>
      <c r="P6" s="33">
        <v>6</v>
      </c>
      <c r="Q6" s="33">
        <v>7</v>
      </c>
      <c r="R6" s="33">
        <v>8</v>
      </c>
      <c r="S6" s="33">
        <v>9</v>
      </c>
      <c r="T6" s="33">
        <v>10</v>
      </c>
      <c r="U6" s="33">
        <v>11</v>
      </c>
      <c r="V6" s="33">
        <v>12</v>
      </c>
      <c r="W6" s="33" t="s">
        <v>97</v>
      </c>
      <c r="X6" s="33">
        <v>1</v>
      </c>
      <c r="Y6" s="33">
        <v>2</v>
      </c>
      <c r="Z6" s="33">
        <v>3</v>
      </c>
      <c r="AA6" s="213" t="s">
        <v>240</v>
      </c>
      <c r="AB6" s="214"/>
      <c r="AC6" s="214"/>
      <c r="AD6" s="214"/>
      <c r="AE6" s="215"/>
      <c r="AF6" s="33">
        <v>7</v>
      </c>
      <c r="AG6" s="33">
        <v>8</v>
      </c>
      <c r="AH6" s="33">
        <v>9</v>
      </c>
      <c r="AI6" s="36" t="s">
        <v>98</v>
      </c>
      <c r="AJ6" s="33">
        <v>10</v>
      </c>
      <c r="AK6" s="33">
        <v>11</v>
      </c>
      <c r="AL6" s="33">
        <v>12</v>
      </c>
      <c r="AM6" s="37" t="s">
        <v>99</v>
      </c>
    </row>
    <row r="7" spans="1:39" ht="26.25" customHeight="1" thickBot="1" x14ac:dyDescent="0.3">
      <c r="A7" s="38"/>
      <c r="B7" s="39"/>
      <c r="C7" s="40"/>
      <c r="D7" s="41"/>
      <c r="E7" s="41"/>
      <c r="F7" s="42"/>
      <c r="G7" s="41"/>
      <c r="H7" s="41"/>
      <c r="I7" s="40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0" t="s">
        <v>100</v>
      </c>
      <c r="AB7" s="41"/>
      <c r="AC7" s="41"/>
      <c r="AD7" s="41"/>
      <c r="AE7" s="40" t="s">
        <v>101</v>
      </c>
      <c r="AF7" s="43"/>
      <c r="AG7" s="43"/>
      <c r="AH7" s="43"/>
      <c r="AI7" s="44" t="s">
        <v>102</v>
      </c>
      <c r="AJ7" s="43"/>
      <c r="AK7" s="43"/>
      <c r="AL7" s="43"/>
      <c r="AM7" s="45" t="s">
        <v>103</v>
      </c>
    </row>
    <row r="8" spans="1:39" ht="39.75" customHeight="1" thickBot="1" x14ac:dyDescent="0.3">
      <c r="A8" s="46">
        <v>1</v>
      </c>
      <c r="B8" s="47" t="s">
        <v>104</v>
      </c>
      <c r="C8" s="48"/>
      <c r="D8" s="48"/>
      <c r="E8" s="49">
        <f>W8</f>
        <v>0</v>
      </c>
      <c r="F8" s="95">
        <f>SUM(F9:F12)</f>
        <v>27353017</v>
      </c>
      <c r="G8" s="88" t="e">
        <f>#REF!</f>
        <v>#REF!</v>
      </c>
      <c r="H8" s="88" t="e">
        <f>D8+E8-F8-G8</f>
        <v>#REF!</v>
      </c>
      <c r="I8" s="89"/>
      <c r="J8" s="90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2">
        <f>SUM(K8:V8)</f>
        <v>0</v>
      </c>
      <c r="X8" s="93"/>
      <c r="Y8" s="93"/>
      <c r="Z8" s="93"/>
      <c r="AA8" s="194">
        <f>SUM(AA9:AA12)</f>
        <v>6755905</v>
      </c>
      <c r="AB8" s="194">
        <f t="shared" ref="AB8:AL8" si="0">SUM(AB9:AB12)</f>
        <v>2308500</v>
      </c>
      <c r="AC8" s="194">
        <f t="shared" si="0"/>
        <v>2273500</v>
      </c>
      <c r="AD8" s="194">
        <f t="shared" si="0"/>
        <v>2258500</v>
      </c>
      <c r="AE8" s="194">
        <f t="shared" si="0"/>
        <v>6656996.0800000001</v>
      </c>
      <c r="AF8" s="194">
        <f t="shared" si="0"/>
        <v>2258500</v>
      </c>
      <c r="AG8" s="194">
        <f t="shared" si="0"/>
        <v>2263500</v>
      </c>
      <c r="AH8" s="194">
        <f t="shared" si="0"/>
        <v>2197905</v>
      </c>
      <c r="AI8" s="194">
        <f>SUM(AI9:AI12)</f>
        <v>98908.920000000158</v>
      </c>
      <c r="AJ8" s="50">
        <f t="shared" si="0"/>
        <v>0</v>
      </c>
      <c r="AK8" s="50">
        <f t="shared" si="0"/>
        <v>0</v>
      </c>
      <c r="AL8" s="50">
        <f t="shared" si="0"/>
        <v>0</v>
      </c>
      <c r="AM8" s="51">
        <f>AE8/AA8*100</f>
        <v>98.535963427549675</v>
      </c>
    </row>
    <row r="9" spans="1:39" ht="18" customHeight="1" thickBot="1" x14ac:dyDescent="0.3">
      <c r="A9" s="52" t="s">
        <v>105</v>
      </c>
      <c r="B9" s="53" t="s">
        <v>106</v>
      </c>
      <c r="C9" s="54"/>
      <c r="D9" s="48"/>
      <c r="E9" s="55">
        <f t="shared" ref="E9:E38" si="1">W9</f>
        <v>0</v>
      </c>
      <c r="F9" s="96">
        <v>18000000</v>
      </c>
      <c r="G9" s="55" t="e">
        <f>#REF!</f>
        <v>#REF!</v>
      </c>
      <c r="H9" s="55" t="e">
        <f t="shared" ref="H9:H38" si="2">D9+E9-F9-G9</f>
        <v>#REF!</v>
      </c>
      <c r="I9" s="57">
        <v>1</v>
      </c>
      <c r="J9" s="58">
        <v>20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9">
        <f t="shared" ref="W9:W38" si="3">SUM(K9:V9)</f>
        <v>0</v>
      </c>
      <c r="X9" s="60">
        <v>1310000</v>
      </c>
      <c r="Y9" s="60">
        <v>1500000</v>
      </c>
      <c r="Z9" s="60">
        <v>1500000</v>
      </c>
      <c r="AA9" s="97">
        <v>4500000</v>
      </c>
      <c r="AB9" s="97">
        <v>1500000</v>
      </c>
      <c r="AC9" s="97">
        <v>1500000</v>
      </c>
      <c r="AD9" s="97">
        <v>1500000</v>
      </c>
      <c r="AE9" s="97">
        <v>4987640.09</v>
      </c>
      <c r="AF9" s="97">
        <v>1500000</v>
      </c>
      <c r="AG9" s="97">
        <v>1500000</v>
      </c>
      <c r="AH9" s="97">
        <v>1500000</v>
      </c>
      <c r="AI9" s="97">
        <f>AA9-AE9</f>
        <v>-487640.08999999985</v>
      </c>
      <c r="AJ9" s="60"/>
      <c r="AK9" s="60"/>
      <c r="AL9" s="60"/>
      <c r="AM9" s="61">
        <f>AE9/AA9*100</f>
        <v>110.83644644444443</v>
      </c>
    </row>
    <row r="10" spans="1:39" ht="18" customHeight="1" thickBot="1" x14ac:dyDescent="0.3">
      <c r="A10" s="62" t="s">
        <v>107</v>
      </c>
      <c r="B10" s="53" t="s">
        <v>108</v>
      </c>
      <c r="C10" s="54"/>
      <c r="D10" s="48"/>
      <c r="E10" s="55">
        <f t="shared" si="1"/>
        <v>0</v>
      </c>
      <c r="F10" s="96">
        <f>3799405+120000</f>
        <v>3919405</v>
      </c>
      <c r="G10" s="55" t="e">
        <f>#REF!</f>
        <v>#REF!</v>
      </c>
      <c r="H10" s="55" t="e">
        <f t="shared" si="2"/>
        <v>#REF!</v>
      </c>
      <c r="I10" s="57">
        <v>1</v>
      </c>
      <c r="J10" s="58">
        <v>20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9">
        <f t="shared" si="3"/>
        <v>0</v>
      </c>
      <c r="X10" s="60">
        <v>185000</v>
      </c>
      <c r="Y10" s="60">
        <v>300000</v>
      </c>
      <c r="Z10" s="60">
        <v>250000</v>
      </c>
      <c r="AA10" s="97">
        <v>900405</v>
      </c>
      <c r="AB10" s="97">
        <v>340000</v>
      </c>
      <c r="AC10" s="97">
        <v>305000</v>
      </c>
      <c r="AD10" s="97">
        <v>290000</v>
      </c>
      <c r="AE10" s="97">
        <v>1583050.48</v>
      </c>
      <c r="AF10" s="97">
        <v>290000</v>
      </c>
      <c r="AG10" s="97">
        <v>295000</v>
      </c>
      <c r="AH10" s="97">
        <v>279405</v>
      </c>
      <c r="AI10" s="97">
        <f t="shared" ref="AI10:AI29" si="4">AA10-AE10</f>
        <v>-682645.48</v>
      </c>
      <c r="AJ10" s="60"/>
      <c r="AK10" s="60"/>
      <c r="AL10" s="60"/>
      <c r="AM10" s="61">
        <f t="shared" ref="AM10:AM37" si="5">AE10/AA10*100</f>
        <v>175.81538085639238</v>
      </c>
    </row>
    <row r="11" spans="1:39" ht="18.75" customHeight="1" thickBot="1" x14ac:dyDescent="0.3">
      <c r="A11" s="62" t="s">
        <v>109</v>
      </c>
      <c r="B11" s="53" t="s">
        <v>110</v>
      </c>
      <c r="C11" s="54"/>
      <c r="D11" s="48"/>
      <c r="E11" s="55">
        <f t="shared" si="1"/>
        <v>0</v>
      </c>
      <c r="F11" s="96">
        <v>2253912</v>
      </c>
      <c r="G11" s="55" t="e">
        <f>#REF!</f>
        <v>#REF!</v>
      </c>
      <c r="H11" s="55" t="e">
        <f t="shared" si="2"/>
        <v>#REF!</v>
      </c>
      <c r="I11" s="57">
        <v>1</v>
      </c>
      <c r="J11" s="58">
        <v>20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9">
        <f t="shared" si="3"/>
        <v>0</v>
      </c>
      <c r="X11" s="60">
        <v>1210000</v>
      </c>
      <c r="Y11" s="60">
        <v>1000000</v>
      </c>
      <c r="Z11" s="60"/>
      <c r="AA11" s="97">
        <v>0</v>
      </c>
      <c r="AB11" s="97"/>
      <c r="AC11" s="97"/>
      <c r="AD11" s="97"/>
      <c r="AE11" s="97"/>
      <c r="AF11" s="97"/>
      <c r="AG11" s="97"/>
      <c r="AH11" s="97"/>
      <c r="AI11" s="97">
        <f t="shared" si="4"/>
        <v>0</v>
      </c>
      <c r="AJ11" s="60"/>
      <c r="AK11" s="60"/>
      <c r="AL11" s="60"/>
      <c r="AM11" s="61">
        <v>0</v>
      </c>
    </row>
    <row r="12" spans="1:39" ht="19.5" customHeight="1" thickBot="1" x14ac:dyDescent="0.3">
      <c r="A12" s="62" t="s">
        <v>111</v>
      </c>
      <c r="B12" s="53" t="s">
        <v>112</v>
      </c>
      <c r="C12" s="54"/>
      <c r="D12" s="48"/>
      <c r="E12" s="55">
        <f t="shared" si="1"/>
        <v>0</v>
      </c>
      <c r="F12" s="96">
        <v>3179700</v>
      </c>
      <c r="G12" s="55" t="e">
        <f>#REF!</f>
        <v>#REF!</v>
      </c>
      <c r="H12" s="55" t="e">
        <f t="shared" si="2"/>
        <v>#REF!</v>
      </c>
      <c r="I12" s="57">
        <v>1</v>
      </c>
      <c r="J12" s="58">
        <v>20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9">
        <f t="shared" si="3"/>
        <v>0</v>
      </c>
      <c r="X12" s="60"/>
      <c r="Y12" s="60"/>
      <c r="Z12" s="60"/>
      <c r="AA12" s="97">
        <v>1355500</v>
      </c>
      <c r="AB12" s="97">
        <v>468500</v>
      </c>
      <c r="AC12" s="97">
        <v>468500</v>
      </c>
      <c r="AD12" s="97">
        <v>468500</v>
      </c>
      <c r="AE12" s="97">
        <v>86305.51</v>
      </c>
      <c r="AF12" s="97">
        <v>468500</v>
      </c>
      <c r="AG12" s="97">
        <v>468500</v>
      </c>
      <c r="AH12" s="97">
        <v>418500</v>
      </c>
      <c r="AI12" s="97">
        <f t="shared" si="4"/>
        <v>1269194.49</v>
      </c>
      <c r="AJ12" s="60"/>
      <c r="AK12" s="60"/>
      <c r="AL12" s="60"/>
      <c r="AM12" s="61">
        <v>0</v>
      </c>
    </row>
    <row r="13" spans="1:39" ht="25.5" customHeight="1" thickBot="1" x14ac:dyDescent="0.3">
      <c r="A13" s="63">
        <v>2</v>
      </c>
      <c r="B13" s="64" t="s">
        <v>113</v>
      </c>
      <c r="C13" s="54"/>
      <c r="D13" s="54"/>
      <c r="E13" s="55">
        <f t="shared" si="1"/>
        <v>0</v>
      </c>
      <c r="F13" s="96">
        <f>1500000+57000</f>
        <v>1557000</v>
      </c>
      <c r="G13" s="55" t="e">
        <f>#REF!</f>
        <v>#REF!</v>
      </c>
      <c r="H13" s="55" t="e">
        <f t="shared" si="2"/>
        <v>#REF!</v>
      </c>
      <c r="I13" s="57">
        <v>1</v>
      </c>
      <c r="J13" s="58">
        <v>20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9">
        <f t="shared" si="3"/>
        <v>0</v>
      </c>
      <c r="X13" s="60">
        <v>122000</v>
      </c>
      <c r="Y13" s="60">
        <v>70000</v>
      </c>
      <c r="Z13" s="60">
        <v>88000</v>
      </c>
      <c r="AA13" s="105">
        <v>422100</v>
      </c>
      <c r="AB13" s="105">
        <v>120000</v>
      </c>
      <c r="AC13" s="105">
        <v>120000</v>
      </c>
      <c r="AD13" s="105">
        <v>120000</v>
      </c>
      <c r="AE13" s="105">
        <v>260618.89</v>
      </c>
      <c r="AF13" s="105">
        <v>130000</v>
      </c>
      <c r="AG13" s="105">
        <v>120000</v>
      </c>
      <c r="AH13" s="105">
        <v>155000</v>
      </c>
      <c r="AI13" s="105">
        <f t="shared" si="4"/>
        <v>161481.10999999999</v>
      </c>
      <c r="AJ13" s="60"/>
      <c r="AK13" s="60"/>
      <c r="AL13" s="60"/>
      <c r="AM13" s="61">
        <f t="shared" si="5"/>
        <v>61.743399668325047</v>
      </c>
    </row>
    <row r="14" spans="1:39" ht="25.5" customHeight="1" thickBot="1" x14ac:dyDescent="0.3">
      <c r="A14" s="63">
        <v>3</v>
      </c>
      <c r="B14" s="64" t="s">
        <v>114</v>
      </c>
      <c r="C14" s="54"/>
      <c r="D14" s="54"/>
      <c r="E14" s="55">
        <f t="shared" si="1"/>
        <v>0</v>
      </c>
      <c r="F14" s="96">
        <v>13500000</v>
      </c>
      <c r="G14" s="55" t="e">
        <f>#REF!</f>
        <v>#REF!</v>
      </c>
      <c r="H14" s="55" t="e">
        <f t="shared" si="2"/>
        <v>#REF!</v>
      </c>
      <c r="I14" s="57">
        <v>1</v>
      </c>
      <c r="J14" s="58">
        <v>20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9">
        <f t="shared" si="3"/>
        <v>0</v>
      </c>
      <c r="X14" s="60">
        <v>1024000</v>
      </c>
      <c r="Y14" s="60">
        <v>1950000</v>
      </c>
      <c r="Z14" s="60">
        <v>700000</v>
      </c>
      <c r="AA14" s="97">
        <v>3264119</v>
      </c>
      <c r="AB14" s="97">
        <v>1190508</v>
      </c>
      <c r="AC14" s="97">
        <v>1130000</v>
      </c>
      <c r="AD14" s="97">
        <v>1065508</v>
      </c>
      <c r="AE14" s="97">
        <v>8046605.3700000001</v>
      </c>
      <c r="AF14" s="97">
        <v>1068508</v>
      </c>
      <c r="AG14" s="97">
        <v>1066508</v>
      </c>
      <c r="AH14" s="97">
        <v>1129103</v>
      </c>
      <c r="AI14" s="97">
        <f t="shared" si="4"/>
        <v>-4782486.37</v>
      </c>
      <c r="AJ14" s="60"/>
      <c r="AK14" s="60"/>
      <c r="AL14" s="60"/>
      <c r="AM14" s="61">
        <f t="shared" si="5"/>
        <v>246.51691222041845</v>
      </c>
    </row>
    <row r="15" spans="1:39" ht="24" customHeight="1" thickBot="1" x14ac:dyDescent="0.3">
      <c r="A15" s="63">
        <v>4</v>
      </c>
      <c r="B15" s="64" t="s">
        <v>115</v>
      </c>
      <c r="C15" s="54"/>
      <c r="D15" s="54"/>
      <c r="E15" s="55">
        <f t="shared" si="1"/>
        <v>0</v>
      </c>
      <c r="F15" s="96">
        <v>4500000</v>
      </c>
      <c r="G15" s="55" t="e">
        <f>#REF!</f>
        <v>#REF!</v>
      </c>
      <c r="H15" s="55" t="e">
        <f t="shared" si="2"/>
        <v>#REF!</v>
      </c>
      <c r="I15" s="57">
        <v>1</v>
      </c>
      <c r="J15" s="58">
        <v>20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9">
        <f t="shared" si="3"/>
        <v>0</v>
      </c>
      <c r="X15" s="60">
        <v>58000</v>
      </c>
      <c r="Y15" s="60">
        <v>360000</v>
      </c>
      <c r="Z15" s="60">
        <v>230000</v>
      </c>
      <c r="AA15" s="97">
        <v>1450000</v>
      </c>
      <c r="AB15" s="97">
        <v>370000</v>
      </c>
      <c r="AC15" s="97">
        <v>430000</v>
      </c>
      <c r="AD15" s="97">
        <v>540000</v>
      </c>
      <c r="AE15" s="97">
        <v>1566985.56</v>
      </c>
      <c r="AF15" s="97">
        <v>550000</v>
      </c>
      <c r="AG15" s="97">
        <v>480000</v>
      </c>
      <c r="AH15" s="97">
        <v>420000</v>
      </c>
      <c r="AI15" s="97">
        <f t="shared" si="4"/>
        <v>-116985.56000000006</v>
      </c>
      <c r="AJ15" s="60"/>
      <c r="AK15" s="60"/>
      <c r="AL15" s="60"/>
      <c r="AM15" s="61">
        <f t="shared" si="5"/>
        <v>108.06796965517242</v>
      </c>
    </row>
    <row r="16" spans="1:39" ht="32.25" thickBot="1" x14ac:dyDescent="0.3">
      <c r="A16" s="63">
        <v>5</v>
      </c>
      <c r="B16" s="64" t="s">
        <v>116</v>
      </c>
      <c r="C16" s="54"/>
      <c r="D16" s="54"/>
      <c r="E16" s="55">
        <f t="shared" si="1"/>
        <v>0</v>
      </c>
      <c r="F16" s="96">
        <v>8000000</v>
      </c>
      <c r="G16" s="55" t="e">
        <f>#REF!</f>
        <v>#REF!</v>
      </c>
      <c r="H16" s="55" t="e">
        <f t="shared" si="2"/>
        <v>#REF!</v>
      </c>
      <c r="I16" s="57">
        <v>1</v>
      </c>
      <c r="J16" s="58">
        <v>20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9">
        <f t="shared" si="3"/>
        <v>0</v>
      </c>
      <c r="X16" s="60">
        <v>671000</v>
      </c>
      <c r="Y16" s="60">
        <v>865000</v>
      </c>
      <c r="Z16" s="60">
        <v>390000</v>
      </c>
      <c r="AA16" s="97">
        <v>2005000</v>
      </c>
      <c r="AB16" s="97">
        <v>650000</v>
      </c>
      <c r="AC16" s="97">
        <v>660000</v>
      </c>
      <c r="AD16" s="97">
        <v>665000</v>
      </c>
      <c r="AE16" s="97">
        <v>1717677.58</v>
      </c>
      <c r="AF16" s="97">
        <v>670000</v>
      </c>
      <c r="AG16" s="97">
        <v>670000</v>
      </c>
      <c r="AH16" s="97">
        <v>665000</v>
      </c>
      <c r="AI16" s="97">
        <f t="shared" si="4"/>
        <v>287322.41999999993</v>
      </c>
      <c r="AJ16" s="60"/>
      <c r="AK16" s="60"/>
      <c r="AL16" s="60"/>
      <c r="AM16" s="61">
        <f t="shared" si="5"/>
        <v>85.669704738154621</v>
      </c>
    </row>
    <row r="17" spans="1:39" ht="22.5" customHeight="1" thickBot="1" x14ac:dyDescent="0.3">
      <c r="A17" s="63">
        <v>6</v>
      </c>
      <c r="B17" s="64" t="s">
        <v>117</v>
      </c>
      <c r="C17" s="54"/>
      <c r="D17" s="54"/>
      <c r="E17" s="55">
        <f t="shared" si="1"/>
        <v>0</v>
      </c>
      <c r="F17" s="96">
        <v>7683558</v>
      </c>
      <c r="G17" s="55" t="e">
        <f>#REF!</f>
        <v>#REF!</v>
      </c>
      <c r="H17" s="55" t="e">
        <f t="shared" si="2"/>
        <v>#REF!</v>
      </c>
      <c r="I17" s="57">
        <v>1</v>
      </c>
      <c r="J17" s="58">
        <v>20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9">
        <f t="shared" si="3"/>
        <v>0</v>
      </c>
      <c r="X17" s="60">
        <v>819000</v>
      </c>
      <c r="Y17" s="60">
        <v>680662</v>
      </c>
      <c r="Z17" s="60">
        <v>420000</v>
      </c>
      <c r="AA17" s="97">
        <v>1980000</v>
      </c>
      <c r="AB17" s="97">
        <v>680000</v>
      </c>
      <c r="AC17" s="97">
        <v>650000</v>
      </c>
      <c r="AD17" s="97">
        <v>650000</v>
      </c>
      <c r="AE17" s="97">
        <v>4497399.9000000004</v>
      </c>
      <c r="AF17" s="97">
        <v>620000</v>
      </c>
      <c r="AG17" s="97">
        <v>680000</v>
      </c>
      <c r="AH17" s="97">
        <v>680000</v>
      </c>
      <c r="AI17" s="97">
        <f t="shared" si="4"/>
        <v>-2517399.9000000004</v>
      </c>
      <c r="AJ17" s="60"/>
      <c r="AK17" s="60"/>
      <c r="AL17" s="60"/>
      <c r="AM17" s="61">
        <f t="shared" si="5"/>
        <v>227.14140909090909</v>
      </c>
    </row>
    <row r="18" spans="1:39" ht="22.5" customHeight="1" thickBot="1" x14ac:dyDescent="0.3">
      <c r="A18" s="63">
        <v>7</v>
      </c>
      <c r="B18" s="64" t="s">
        <v>118</v>
      </c>
      <c r="C18" s="54"/>
      <c r="D18" s="54"/>
      <c r="E18" s="55">
        <f t="shared" si="1"/>
        <v>0</v>
      </c>
      <c r="F18" s="96">
        <f t="shared" ref="F18" si="6">AA18+AE18+AI18+AM18</f>
        <v>0</v>
      </c>
      <c r="G18" s="55" t="e">
        <f>#REF!</f>
        <v>#REF!</v>
      </c>
      <c r="H18" s="55" t="e">
        <f t="shared" si="2"/>
        <v>#REF!</v>
      </c>
      <c r="I18" s="57">
        <v>1</v>
      </c>
      <c r="J18" s="58">
        <v>20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9">
        <f t="shared" si="3"/>
        <v>0</v>
      </c>
      <c r="X18" s="60"/>
      <c r="Y18" s="60"/>
      <c r="Z18" s="60"/>
      <c r="AA18" s="97"/>
      <c r="AB18" s="97"/>
      <c r="AC18" s="97"/>
      <c r="AD18" s="97"/>
      <c r="AE18" s="97"/>
      <c r="AF18" s="97"/>
      <c r="AG18" s="97"/>
      <c r="AH18" s="97"/>
      <c r="AI18" s="97"/>
      <c r="AJ18" s="60"/>
      <c r="AK18" s="60"/>
      <c r="AL18" s="60"/>
      <c r="AM18" s="61"/>
    </row>
    <row r="19" spans="1:39" ht="21" customHeight="1" thickBot="1" x14ac:dyDescent="0.3">
      <c r="A19" s="62" t="s">
        <v>119</v>
      </c>
      <c r="B19" s="53" t="s">
        <v>120</v>
      </c>
      <c r="C19" s="54"/>
      <c r="D19" s="54"/>
      <c r="E19" s="55">
        <f t="shared" si="1"/>
        <v>0</v>
      </c>
      <c r="F19" s="96">
        <v>6210102</v>
      </c>
      <c r="G19" s="55" t="e">
        <f>#REF!</f>
        <v>#REF!</v>
      </c>
      <c r="H19" s="55" t="e">
        <f t="shared" si="2"/>
        <v>#REF!</v>
      </c>
      <c r="I19" s="57">
        <v>1</v>
      </c>
      <c r="J19" s="58">
        <v>20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9">
        <f t="shared" si="3"/>
        <v>0</v>
      </c>
      <c r="X19" s="60">
        <v>182000</v>
      </c>
      <c r="Y19" s="60">
        <v>540000</v>
      </c>
      <c r="Z19" s="60">
        <v>428000</v>
      </c>
      <c r="AA19" s="97">
        <v>1648000</v>
      </c>
      <c r="AB19" s="97">
        <v>545000</v>
      </c>
      <c r="AC19" s="97">
        <v>550000</v>
      </c>
      <c r="AD19" s="97">
        <v>540000</v>
      </c>
      <c r="AE19" s="97">
        <v>1524995.52</v>
      </c>
      <c r="AF19" s="97">
        <v>542000</v>
      </c>
      <c r="AG19" s="97">
        <v>559000</v>
      </c>
      <c r="AH19" s="97">
        <v>547000</v>
      </c>
      <c r="AI19" s="97">
        <f t="shared" si="4"/>
        <v>123004.47999999998</v>
      </c>
      <c r="AJ19" s="60"/>
      <c r="AK19" s="60"/>
      <c r="AL19" s="60"/>
      <c r="AM19" s="61">
        <f t="shared" si="5"/>
        <v>92.536135922330104</v>
      </c>
    </row>
    <row r="20" spans="1:39" ht="21" customHeight="1" thickBot="1" x14ac:dyDescent="0.3">
      <c r="A20" s="62" t="s">
        <v>121</v>
      </c>
      <c r="B20" s="53" t="s">
        <v>122</v>
      </c>
      <c r="C20" s="54"/>
      <c r="D20" s="54"/>
      <c r="E20" s="55">
        <f t="shared" si="1"/>
        <v>0</v>
      </c>
      <c r="F20" s="96">
        <v>7000000</v>
      </c>
      <c r="G20" s="55" t="e">
        <f>#REF!</f>
        <v>#REF!</v>
      </c>
      <c r="H20" s="55" t="e">
        <f t="shared" si="2"/>
        <v>#REF!</v>
      </c>
      <c r="I20" s="57">
        <v>1</v>
      </c>
      <c r="J20" s="58">
        <v>20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9">
        <f t="shared" si="3"/>
        <v>0</v>
      </c>
      <c r="X20" s="60">
        <v>771000</v>
      </c>
      <c r="Y20" s="60">
        <v>800000</v>
      </c>
      <c r="Z20" s="60">
        <v>600000</v>
      </c>
      <c r="AA20" s="97">
        <v>1200000</v>
      </c>
      <c r="AB20" s="97">
        <v>500000</v>
      </c>
      <c r="AC20" s="97">
        <v>500000</v>
      </c>
      <c r="AD20" s="97">
        <v>400000</v>
      </c>
      <c r="AE20" s="97">
        <v>1130088.43</v>
      </c>
      <c r="AF20" s="97">
        <v>400000</v>
      </c>
      <c r="AG20" s="97">
        <v>400000</v>
      </c>
      <c r="AH20" s="97">
        <v>400000</v>
      </c>
      <c r="AI20" s="97">
        <f t="shared" si="4"/>
        <v>69911.570000000065</v>
      </c>
      <c r="AJ20" s="60"/>
      <c r="AK20" s="60"/>
      <c r="AL20" s="60"/>
      <c r="AM20" s="61">
        <f t="shared" si="5"/>
        <v>94.174035833333321</v>
      </c>
    </row>
    <row r="21" spans="1:39" ht="22.5" customHeight="1" thickBot="1" x14ac:dyDescent="0.3">
      <c r="A21" s="63">
        <v>8</v>
      </c>
      <c r="B21" s="64" t="s">
        <v>123</v>
      </c>
      <c r="C21" s="54"/>
      <c r="D21" s="54"/>
      <c r="E21" s="55">
        <f t="shared" si="1"/>
        <v>0</v>
      </c>
      <c r="F21" s="96">
        <v>150000</v>
      </c>
      <c r="G21" s="55" t="e">
        <f>#REF!</f>
        <v>#REF!</v>
      </c>
      <c r="H21" s="55" t="e">
        <f t="shared" si="2"/>
        <v>#REF!</v>
      </c>
      <c r="I21" s="57">
        <v>1</v>
      </c>
      <c r="J21" s="58">
        <v>20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9">
        <f t="shared" si="3"/>
        <v>0</v>
      </c>
      <c r="X21" s="60"/>
      <c r="Y21" s="60">
        <v>13600</v>
      </c>
      <c r="Z21" s="60">
        <v>13600</v>
      </c>
      <c r="AA21" s="97">
        <v>40800</v>
      </c>
      <c r="AB21" s="97">
        <v>13600</v>
      </c>
      <c r="AC21" s="97">
        <v>13600</v>
      </c>
      <c r="AD21" s="97">
        <v>13600</v>
      </c>
      <c r="AE21" s="97">
        <v>40117.4</v>
      </c>
      <c r="AF21" s="97">
        <v>13600</v>
      </c>
      <c r="AG21" s="97">
        <v>13600</v>
      </c>
      <c r="AH21" s="97">
        <v>13600</v>
      </c>
      <c r="AI21" s="97">
        <f t="shared" si="4"/>
        <v>682.59999999999854</v>
      </c>
      <c r="AJ21" s="60"/>
      <c r="AK21" s="60"/>
      <c r="AL21" s="60"/>
      <c r="AM21" s="61">
        <f t="shared" si="5"/>
        <v>98.326960784313727</v>
      </c>
    </row>
    <row r="22" spans="1:39" ht="32.25" thickBot="1" x14ac:dyDescent="0.3">
      <c r="A22" s="63">
        <v>9</v>
      </c>
      <c r="B22" s="64" t="s">
        <v>124</v>
      </c>
      <c r="C22" s="54"/>
      <c r="D22" s="54"/>
      <c r="E22" s="55">
        <f t="shared" si="1"/>
        <v>0</v>
      </c>
      <c r="F22" s="96">
        <v>41910</v>
      </c>
      <c r="G22" s="55" t="e">
        <f>#REF!</f>
        <v>#REF!</v>
      </c>
      <c r="H22" s="55" t="e">
        <f t="shared" si="2"/>
        <v>#REF!</v>
      </c>
      <c r="I22" s="57">
        <v>1</v>
      </c>
      <c r="J22" s="58">
        <v>0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9">
        <f t="shared" si="3"/>
        <v>0</v>
      </c>
      <c r="X22" s="60">
        <v>3088</v>
      </c>
      <c r="Y22" s="60">
        <v>6176</v>
      </c>
      <c r="Z22" s="60">
        <v>2647</v>
      </c>
      <c r="AA22" s="97">
        <v>7941</v>
      </c>
      <c r="AB22" s="97">
        <v>2647</v>
      </c>
      <c r="AC22" s="97">
        <v>2647</v>
      </c>
      <c r="AD22" s="97">
        <v>2647</v>
      </c>
      <c r="AE22" s="97">
        <v>2647</v>
      </c>
      <c r="AF22" s="97">
        <v>2647</v>
      </c>
      <c r="AG22" s="97">
        <v>2647</v>
      </c>
      <c r="AH22" s="97">
        <v>2647</v>
      </c>
      <c r="AI22" s="97">
        <f t="shared" si="4"/>
        <v>5294</v>
      </c>
      <c r="AJ22" s="60"/>
      <c r="AK22" s="60"/>
      <c r="AL22" s="60"/>
      <c r="AM22" s="61">
        <f t="shared" si="5"/>
        <v>33.333333333333329</v>
      </c>
    </row>
    <row r="23" spans="1:39" ht="32.25" thickBot="1" x14ac:dyDescent="0.3">
      <c r="A23" s="63">
        <v>10</v>
      </c>
      <c r="B23" s="64" t="s">
        <v>125</v>
      </c>
      <c r="C23" s="54"/>
      <c r="D23" s="54"/>
      <c r="E23" s="55">
        <f t="shared" si="1"/>
        <v>0</v>
      </c>
      <c r="F23" s="96">
        <v>300000</v>
      </c>
      <c r="G23" s="55" t="e">
        <f>#REF!</f>
        <v>#REF!</v>
      </c>
      <c r="H23" s="55" t="e">
        <f t="shared" si="2"/>
        <v>#REF!</v>
      </c>
      <c r="I23" s="57">
        <v>1</v>
      </c>
      <c r="J23" s="58">
        <v>20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9">
        <f t="shared" si="3"/>
        <v>0</v>
      </c>
      <c r="X23" s="60"/>
      <c r="Y23" s="60">
        <v>20000</v>
      </c>
      <c r="Z23" s="60">
        <v>20000</v>
      </c>
      <c r="AA23" s="97">
        <v>130000</v>
      </c>
      <c r="AB23" s="97">
        <v>20000</v>
      </c>
      <c r="AC23" s="97">
        <v>20000</v>
      </c>
      <c r="AD23" s="97">
        <v>45000</v>
      </c>
      <c r="AE23" s="97">
        <v>99309.64</v>
      </c>
      <c r="AF23" s="97">
        <v>45000</v>
      </c>
      <c r="AG23" s="97">
        <v>45000</v>
      </c>
      <c r="AH23" s="97">
        <v>40000</v>
      </c>
      <c r="AI23" s="97">
        <f t="shared" si="4"/>
        <v>30690.36</v>
      </c>
      <c r="AJ23" s="60"/>
      <c r="AK23" s="60"/>
      <c r="AL23" s="60"/>
      <c r="AM23" s="61">
        <f t="shared" si="5"/>
        <v>76.392030769230772</v>
      </c>
    </row>
    <row r="24" spans="1:39" ht="21" customHeight="1" thickBot="1" x14ac:dyDescent="0.3">
      <c r="A24" s="63">
        <v>11</v>
      </c>
      <c r="B24" s="64" t="s">
        <v>126</v>
      </c>
      <c r="C24" s="54"/>
      <c r="D24" s="54"/>
      <c r="E24" s="55">
        <f t="shared" si="1"/>
        <v>0</v>
      </c>
      <c r="F24" s="96">
        <f>SUM(F25:F28)</f>
        <v>5779613</v>
      </c>
      <c r="G24" s="94" t="e">
        <f t="shared" ref="G24:AL24" si="7">SUM(G25:G28)</f>
        <v>#REF!</v>
      </c>
      <c r="H24" s="94" t="e">
        <f t="shared" si="7"/>
        <v>#REF!</v>
      </c>
      <c r="I24" s="94">
        <f t="shared" si="7"/>
        <v>4</v>
      </c>
      <c r="J24" s="94">
        <f t="shared" si="7"/>
        <v>80</v>
      </c>
      <c r="K24" s="94">
        <f t="shared" si="7"/>
        <v>0</v>
      </c>
      <c r="L24" s="94">
        <f t="shared" si="7"/>
        <v>0</v>
      </c>
      <c r="M24" s="94">
        <f t="shared" si="7"/>
        <v>0</v>
      </c>
      <c r="N24" s="94">
        <f t="shared" si="7"/>
        <v>0</v>
      </c>
      <c r="O24" s="94">
        <f t="shared" si="7"/>
        <v>0</v>
      </c>
      <c r="P24" s="94">
        <f t="shared" si="7"/>
        <v>0</v>
      </c>
      <c r="Q24" s="94">
        <f t="shared" si="7"/>
        <v>0</v>
      </c>
      <c r="R24" s="94">
        <f t="shared" si="7"/>
        <v>0</v>
      </c>
      <c r="S24" s="94">
        <f t="shared" si="7"/>
        <v>0</v>
      </c>
      <c r="T24" s="94">
        <f t="shared" si="7"/>
        <v>0</v>
      </c>
      <c r="U24" s="94">
        <f t="shared" si="7"/>
        <v>0</v>
      </c>
      <c r="V24" s="94">
        <f t="shared" si="7"/>
        <v>0</v>
      </c>
      <c r="W24" s="94">
        <f t="shared" si="7"/>
        <v>0</v>
      </c>
      <c r="X24" s="94">
        <f t="shared" si="7"/>
        <v>274212</v>
      </c>
      <c r="Y24" s="94">
        <f t="shared" si="7"/>
        <v>524042</v>
      </c>
      <c r="Z24" s="94">
        <f t="shared" si="7"/>
        <v>285853</v>
      </c>
      <c r="AA24" s="178">
        <f>SUM(AA25:AA28)</f>
        <v>1434105</v>
      </c>
      <c r="AB24" s="178">
        <f t="shared" si="7"/>
        <v>478035</v>
      </c>
      <c r="AC24" s="178">
        <f t="shared" si="7"/>
        <v>528543</v>
      </c>
      <c r="AD24" s="178">
        <f t="shared" si="7"/>
        <v>478035</v>
      </c>
      <c r="AE24" s="178">
        <f>SUM(AE25:AE28)</f>
        <v>750743.96</v>
      </c>
      <c r="AF24" s="94">
        <f t="shared" si="7"/>
        <v>478035</v>
      </c>
      <c r="AG24" s="94">
        <f t="shared" si="7"/>
        <v>478035</v>
      </c>
      <c r="AH24" s="94">
        <f t="shared" si="7"/>
        <v>478035</v>
      </c>
      <c r="AI24" s="178">
        <f>SUM(AI25:AI28)</f>
        <v>683361.04</v>
      </c>
      <c r="AJ24" s="56">
        <f t="shared" si="7"/>
        <v>0</v>
      </c>
      <c r="AK24" s="56">
        <f t="shared" si="7"/>
        <v>0</v>
      </c>
      <c r="AL24" s="56">
        <f t="shared" si="7"/>
        <v>0</v>
      </c>
      <c r="AM24" s="66">
        <f>AE24/AA24*100</f>
        <v>52.34930217801346</v>
      </c>
    </row>
    <row r="25" spans="1:39" ht="20.25" customHeight="1" thickBot="1" x14ac:dyDescent="0.3">
      <c r="A25" s="52" t="s">
        <v>127</v>
      </c>
      <c r="B25" s="67" t="s">
        <v>128</v>
      </c>
      <c r="C25" s="54"/>
      <c r="D25" s="54"/>
      <c r="E25" s="55">
        <f t="shared" si="1"/>
        <v>0</v>
      </c>
      <c r="F25" s="96">
        <v>1945599</v>
      </c>
      <c r="G25" s="98" t="e">
        <f>#REF!</f>
        <v>#REF!</v>
      </c>
      <c r="H25" s="98" t="e">
        <f t="shared" si="2"/>
        <v>#REF!</v>
      </c>
      <c r="I25" s="99">
        <v>1</v>
      </c>
      <c r="J25" s="100">
        <v>20</v>
      </c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21">
        <f t="shared" si="3"/>
        <v>0</v>
      </c>
      <c r="X25" s="87">
        <v>155980</v>
      </c>
      <c r="Y25" s="87">
        <v>162699</v>
      </c>
      <c r="Z25" s="87">
        <v>100510</v>
      </c>
      <c r="AA25" s="97">
        <v>488076</v>
      </c>
      <c r="AB25" s="97">
        <v>162692</v>
      </c>
      <c r="AC25" s="97">
        <v>172692</v>
      </c>
      <c r="AD25" s="97">
        <v>162692</v>
      </c>
      <c r="AE25" s="97">
        <v>144618.06</v>
      </c>
      <c r="AF25" s="87">
        <v>162692</v>
      </c>
      <c r="AG25" s="87">
        <v>162692</v>
      </c>
      <c r="AH25" s="87">
        <v>162692</v>
      </c>
      <c r="AI25" s="97">
        <f t="shared" si="4"/>
        <v>343457.94</v>
      </c>
      <c r="AJ25" s="60"/>
      <c r="AK25" s="60"/>
      <c r="AL25" s="60"/>
      <c r="AM25" s="61">
        <f t="shared" si="5"/>
        <v>29.630233816045042</v>
      </c>
    </row>
    <row r="26" spans="1:39" ht="30.75" thickBot="1" x14ac:dyDescent="0.3">
      <c r="A26" s="62" t="s">
        <v>129</v>
      </c>
      <c r="B26" s="53" t="s">
        <v>130</v>
      </c>
      <c r="C26" s="54"/>
      <c r="D26" s="54"/>
      <c r="E26" s="55">
        <f t="shared" si="1"/>
        <v>0</v>
      </c>
      <c r="F26" s="96">
        <v>1512000</v>
      </c>
      <c r="G26" s="98" t="e">
        <f>#REF!</f>
        <v>#REF!</v>
      </c>
      <c r="H26" s="98" t="e">
        <f t="shared" si="2"/>
        <v>#REF!</v>
      </c>
      <c r="I26" s="99">
        <v>1</v>
      </c>
      <c r="J26" s="100">
        <v>20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21">
        <f t="shared" si="3"/>
        <v>0</v>
      </c>
      <c r="X26" s="87">
        <v>47232</v>
      </c>
      <c r="Y26" s="87">
        <v>160433</v>
      </c>
      <c r="Z26" s="87">
        <v>60433</v>
      </c>
      <c r="AA26" s="97">
        <v>331299</v>
      </c>
      <c r="AB26" s="97">
        <v>110433</v>
      </c>
      <c r="AC26" s="97">
        <v>130433</v>
      </c>
      <c r="AD26" s="97">
        <v>110433</v>
      </c>
      <c r="AE26" s="97">
        <v>249665.86</v>
      </c>
      <c r="AF26" s="87">
        <v>110433</v>
      </c>
      <c r="AG26" s="87">
        <v>110433</v>
      </c>
      <c r="AH26" s="87">
        <v>110433</v>
      </c>
      <c r="AI26" s="97">
        <f t="shared" si="4"/>
        <v>81633.140000000014</v>
      </c>
      <c r="AJ26" s="60"/>
      <c r="AK26" s="60"/>
      <c r="AL26" s="60"/>
      <c r="AM26" s="61">
        <f t="shared" si="5"/>
        <v>75.359678115539126</v>
      </c>
    </row>
    <row r="27" spans="1:39" ht="18.75" customHeight="1" thickBot="1" x14ac:dyDescent="0.3">
      <c r="A27" s="62" t="s">
        <v>131</v>
      </c>
      <c r="B27" s="53" t="s">
        <v>132</v>
      </c>
      <c r="C27" s="54"/>
      <c r="D27" s="54"/>
      <c r="E27" s="55">
        <f t="shared" si="1"/>
        <v>0</v>
      </c>
      <c r="F27" s="96">
        <v>1462014</v>
      </c>
      <c r="G27" s="98" t="e">
        <f>#REF!</f>
        <v>#REF!</v>
      </c>
      <c r="H27" s="98" t="e">
        <f t="shared" si="2"/>
        <v>#REF!</v>
      </c>
      <c r="I27" s="99">
        <v>1</v>
      </c>
      <c r="J27" s="100">
        <v>20</v>
      </c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21">
        <f t="shared" si="3"/>
        <v>0</v>
      </c>
      <c r="X27" s="87"/>
      <c r="Y27" s="87">
        <v>132910</v>
      </c>
      <c r="Z27" s="87">
        <v>52910</v>
      </c>
      <c r="AA27" s="97">
        <v>398730</v>
      </c>
      <c r="AB27" s="97">
        <v>132910</v>
      </c>
      <c r="AC27" s="97">
        <v>153418</v>
      </c>
      <c r="AD27" s="97">
        <v>132910</v>
      </c>
      <c r="AE27" s="97">
        <v>168747.4</v>
      </c>
      <c r="AF27" s="87">
        <v>132910</v>
      </c>
      <c r="AG27" s="87">
        <v>132910</v>
      </c>
      <c r="AH27" s="87">
        <v>132910</v>
      </c>
      <c r="AI27" s="97">
        <f t="shared" si="4"/>
        <v>229982.6</v>
      </c>
      <c r="AJ27" s="60"/>
      <c r="AK27" s="60"/>
      <c r="AL27" s="60"/>
      <c r="AM27" s="61">
        <f t="shared" si="5"/>
        <v>42.321219873097085</v>
      </c>
    </row>
    <row r="28" spans="1:39" ht="18.75" customHeight="1" thickBot="1" x14ac:dyDescent="0.3">
      <c r="A28" s="62" t="s">
        <v>133</v>
      </c>
      <c r="B28" s="53" t="s">
        <v>134</v>
      </c>
      <c r="C28" s="54"/>
      <c r="D28" s="54"/>
      <c r="E28" s="55">
        <f t="shared" si="1"/>
        <v>0</v>
      </c>
      <c r="F28" s="96">
        <v>860000</v>
      </c>
      <c r="G28" s="98" t="e">
        <f>#REF!</f>
        <v>#REF!</v>
      </c>
      <c r="H28" s="98" t="e">
        <f t="shared" si="2"/>
        <v>#REF!</v>
      </c>
      <c r="I28" s="99">
        <v>1</v>
      </c>
      <c r="J28" s="100">
        <v>20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21">
        <f t="shared" si="3"/>
        <v>0</v>
      </c>
      <c r="X28" s="87">
        <v>71000</v>
      </c>
      <c r="Y28" s="87">
        <v>68000</v>
      </c>
      <c r="Z28" s="87">
        <v>72000</v>
      </c>
      <c r="AA28" s="97">
        <v>216000</v>
      </c>
      <c r="AB28" s="97">
        <v>72000</v>
      </c>
      <c r="AC28" s="97">
        <v>72000</v>
      </c>
      <c r="AD28" s="97">
        <v>72000</v>
      </c>
      <c r="AE28" s="97">
        <v>187712.64000000001</v>
      </c>
      <c r="AF28" s="87">
        <v>72000</v>
      </c>
      <c r="AG28" s="87">
        <v>72000</v>
      </c>
      <c r="AH28" s="87">
        <v>72000</v>
      </c>
      <c r="AI28" s="97">
        <f t="shared" si="4"/>
        <v>28287.359999999986</v>
      </c>
      <c r="AJ28" s="60"/>
      <c r="AK28" s="60"/>
      <c r="AL28" s="60"/>
      <c r="AM28" s="61">
        <f t="shared" si="5"/>
        <v>86.903999999999996</v>
      </c>
    </row>
    <row r="29" spans="1:39" ht="19.5" customHeight="1" thickBot="1" x14ac:dyDescent="0.3">
      <c r="A29" s="68">
        <v>12</v>
      </c>
      <c r="B29" s="216" t="s">
        <v>135</v>
      </c>
      <c r="C29" s="217"/>
      <c r="D29" s="217"/>
      <c r="E29" s="218"/>
      <c r="F29" s="96">
        <v>3000000</v>
      </c>
      <c r="G29" s="98" t="e">
        <f>#REF!</f>
        <v>#REF!</v>
      </c>
      <c r="H29" s="98" t="e">
        <f t="shared" si="2"/>
        <v>#REF!</v>
      </c>
      <c r="I29" s="101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21">
        <f t="shared" si="3"/>
        <v>0</v>
      </c>
      <c r="X29" s="87"/>
      <c r="Y29" s="87"/>
      <c r="Z29" s="87"/>
      <c r="AA29" s="97">
        <v>999324</v>
      </c>
      <c r="AB29" s="97"/>
      <c r="AC29" s="97"/>
      <c r="AD29" s="97"/>
      <c r="AE29" s="97">
        <v>652196.4</v>
      </c>
      <c r="AF29" s="87"/>
      <c r="AG29" s="87"/>
      <c r="AH29" s="87"/>
      <c r="AI29" s="97">
        <f t="shared" si="4"/>
        <v>347127.6</v>
      </c>
      <c r="AJ29" s="60"/>
      <c r="AK29" s="60"/>
      <c r="AL29" s="60"/>
      <c r="AM29" s="61">
        <f t="shared" si="5"/>
        <v>65.263758300611215</v>
      </c>
    </row>
    <row r="30" spans="1:39" ht="20.25" customHeight="1" x14ac:dyDescent="0.25">
      <c r="A30" s="60"/>
      <c r="B30" s="68" t="s">
        <v>136</v>
      </c>
      <c r="C30" s="54"/>
      <c r="D30" s="54"/>
      <c r="E30" s="55">
        <f t="shared" si="1"/>
        <v>0</v>
      </c>
      <c r="F30" s="69">
        <f>SUM(F9:F24,F29)</f>
        <v>85075200</v>
      </c>
      <c r="G30" s="102" t="e">
        <f t="shared" ref="G30:Z30" si="8">SUM(G9:G24,G29)</f>
        <v>#REF!</v>
      </c>
      <c r="H30" s="102" t="e">
        <f t="shared" si="8"/>
        <v>#REF!</v>
      </c>
      <c r="I30" s="102">
        <f t="shared" si="8"/>
        <v>19</v>
      </c>
      <c r="J30" s="102">
        <f t="shared" si="8"/>
        <v>360</v>
      </c>
      <c r="K30" s="102">
        <f t="shared" si="8"/>
        <v>0</v>
      </c>
      <c r="L30" s="102">
        <f t="shared" si="8"/>
        <v>0</v>
      </c>
      <c r="M30" s="102">
        <f t="shared" si="8"/>
        <v>0</v>
      </c>
      <c r="N30" s="102">
        <f t="shared" si="8"/>
        <v>0</v>
      </c>
      <c r="O30" s="102">
        <f t="shared" si="8"/>
        <v>0</v>
      </c>
      <c r="P30" s="102">
        <f t="shared" si="8"/>
        <v>0</v>
      </c>
      <c r="Q30" s="102">
        <f t="shared" si="8"/>
        <v>0</v>
      </c>
      <c r="R30" s="102">
        <f t="shared" si="8"/>
        <v>0</v>
      </c>
      <c r="S30" s="102">
        <f t="shared" si="8"/>
        <v>0</v>
      </c>
      <c r="T30" s="102">
        <f t="shared" si="8"/>
        <v>0</v>
      </c>
      <c r="U30" s="102">
        <f t="shared" si="8"/>
        <v>0</v>
      </c>
      <c r="V30" s="102">
        <f t="shared" si="8"/>
        <v>0</v>
      </c>
      <c r="W30" s="102">
        <f t="shared" si="8"/>
        <v>0</v>
      </c>
      <c r="X30" s="102">
        <f t="shared" si="8"/>
        <v>6629300</v>
      </c>
      <c r="Y30" s="102">
        <f t="shared" si="8"/>
        <v>8629480</v>
      </c>
      <c r="Z30" s="102">
        <f t="shared" si="8"/>
        <v>4928100</v>
      </c>
      <c r="AA30" s="178">
        <f>SUM(AA9:AA24,AA29)</f>
        <v>21337294</v>
      </c>
      <c r="AB30" s="178">
        <f t="shared" ref="AB30:AL30" si="9">SUM(AB9:AB29)</f>
        <v>7356325</v>
      </c>
      <c r="AC30" s="178">
        <f t="shared" si="9"/>
        <v>7406833</v>
      </c>
      <c r="AD30" s="178">
        <f t="shared" si="9"/>
        <v>7256325</v>
      </c>
      <c r="AE30" s="178">
        <f>SUM(AE9:AE24,AE29)</f>
        <v>26946381.73</v>
      </c>
      <c r="AF30" s="178">
        <f t="shared" si="9"/>
        <v>7256325</v>
      </c>
      <c r="AG30" s="178">
        <f t="shared" si="9"/>
        <v>7256325</v>
      </c>
      <c r="AH30" s="178">
        <f t="shared" si="9"/>
        <v>7206325</v>
      </c>
      <c r="AI30" s="178">
        <f>SUM(AI9:AI24,AI29)</f>
        <v>-5609087.7300000004</v>
      </c>
      <c r="AJ30" s="65">
        <f t="shared" si="9"/>
        <v>0</v>
      </c>
      <c r="AK30" s="65">
        <f t="shared" si="9"/>
        <v>0</v>
      </c>
      <c r="AL30" s="65">
        <f t="shared" si="9"/>
        <v>0</v>
      </c>
      <c r="AM30" s="66">
        <f>AE30/AA30*100</f>
        <v>126.28771825518268</v>
      </c>
    </row>
    <row r="31" spans="1:39" ht="18.75" x14ac:dyDescent="0.3">
      <c r="A31" s="70" t="s">
        <v>137</v>
      </c>
      <c r="B31" s="71" t="s">
        <v>138</v>
      </c>
      <c r="C31" s="60"/>
      <c r="D31" s="60"/>
      <c r="E31" s="72">
        <f t="shared" si="1"/>
        <v>0</v>
      </c>
      <c r="F31" s="96"/>
      <c r="G31" s="103" t="e">
        <f>#REF!</f>
        <v>#REF!</v>
      </c>
      <c r="H31" s="103" t="e">
        <f t="shared" si="2"/>
        <v>#REF!</v>
      </c>
      <c r="I31" s="87"/>
      <c r="J31" s="104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22">
        <f t="shared" si="3"/>
        <v>0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60"/>
      <c r="AK31" s="60"/>
      <c r="AL31" s="60"/>
      <c r="AM31" s="60"/>
    </row>
    <row r="32" spans="1:39" ht="17.25" customHeight="1" x14ac:dyDescent="0.25">
      <c r="A32" s="75" t="s">
        <v>139</v>
      </c>
      <c r="B32" s="76" t="s">
        <v>140</v>
      </c>
      <c r="C32" s="60"/>
      <c r="D32" s="60"/>
      <c r="E32" s="72">
        <f t="shared" si="1"/>
        <v>0</v>
      </c>
      <c r="F32" s="96">
        <v>438000</v>
      </c>
      <c r="G32" s="103" t="e">
        <f>#REF!</f>
        <v>#REF!</v>
      </c>
      <c r="H32" s="103" t="e">
        <f t="shared" si="2"/>
        <v>#REF!</v>
      </c>
      <c r="I32" s="87"/>
      <c r="J32" s="104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22">
        <f t="shared" si="3"/>
        <v>0</v>
      </c>
      <c r="X32" s="87"/>
      <c r="Y32" s="87"/>
      <c r="Z32" s="87"/>
      <c r="AA32" s="97">
        <v>109501</v>
      </c>
      <c r="AB32" s="97"/>
      <c r="AC32" s="97"/>
      <c r="AD32" s="97"/>
      <c r="AE32" s="97">
        <v>2979.6</v>
      </c>
      <c r="AF32" s="97">
        <v>91251</v>
      </c>
      <c r="AG32" s="97">
        <v>91251</v>
      </c>
      <c r="AH32" s="97">
        <v>91251</v>
      </c>
      <c r="AI32" s="97">
        <f t="shared" ref="AI32:AI36" si="10">AA32-AE32</f>
        <v>106521.4</v>
      </c>
      <c r="AJ32" s="60"/>
      <c r="AK32" s="60"/>
      <c r="AL32" s="60"/>
      <c r="AM32" s="61">
        <f t="shared" si="5"/>
        <v>2.7210710404471192</v>
      </c>
    </row>
    <row r="33" spans="1:39" ht="18" customHeight="1" x14ac:dyDescent="0.25">
      <c r="A33" s="75" t="s">
        <v>141</v>
      </c>
      <c r="B33" s="76" t="s">
        <v>142</v>
      </c>
      <c r="C33" s="60"/>
      <c r="D33" s="60"/>
      <c r="E33" s="72">
        <f t="shared" si="1"/>
        <v>0</v>
      </c>
      <c r="F33" s="96">
        <v>519293</v>
      </c>
      <c r="G33" s="103" t="e">
        <f>#REF!</f>
        <v>#REF!</v>
      </c>
      <c r="H33" s="103" t="e">
        <f t="shared" si="2"/>
        <v>#REF!</v>
      </c>
      <c r="I33" s="87"/>
      <c r="J33" s="104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22">
        <f t="shared" si="3"/>
        <v>0</v>
      </c>
      <c r="X33" s="87"/>
      <c r="Y33" s="87"/>
      <c r="Z33" s="87"/>
      <c r="AA33" s="97">
        <v>129823</v>
      </c>
      <c r="AB33" s="97"/>
      <c r="AC33" s="97"/>
      <c r="AD33" s="97"/>
      <c r="AE33" s="97">
        <v>74245.3</v>
      </c>
      <c r="AF33" s="97">
        <v>129823</v>
      </c>
      <c r="AG33" s="97">
        <v>129823</v>
      </c>
      <c r="AH33" s="97">
        <v>129823</v>
      </c>
      <c r="AI33" s="97">
        <f t="shared" si="10"/>
        <v>55577.7</v>
      </c>
      <c r="AJ33" s="60"/>
      <c r="AK33" s="60"/>
      <c r="AL33" s="60"/>
      <c r="AM33" s="61">
        <f t="shared" si="5"/>
        <v>57.189635118584533</v>
      </c>
    </row>
    <row r="34" spans="1:39" ht="17.25" customHeight="1" x14ac:dyDescent="0.25">
      <c r="A34" s="75" t="s">
        <v>143</v>
      </c>
      <c r="B34" s="76" t="s">
        <v>144</v>
      </c>
      <c r="C34" s="60"/>
      <c r="D34" s="60"/>
      <c r="E34" s="72">
        <f t="shared" si="1"/>
        <v>0</v>
      </c>
      <c r="F34" s="96">
        <v>419520</v>
      </c>
      <c r="G34" s="103" t="e">
        <f>#REF!</f>
        <v>#REF!</v>
      </c>
      <c r="H34" s="103" t="e">
        <f t="shared" si="2"/>
        <v>#REF!</v>
      </c>
      <c r="I34" s="87"/>
      <c r="J34" s="104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22">
        <f t="shared" si="3"/>
        <v>0</v>
      </c>
      <c r="X34" s="87"/>
      <c r="Y34" s="87"/>
      <c r="Z34" s="87"/>
      <c r="AA34" s="97">
        <v>104256</v>
      </c>
      <c r="AB34" s="97"/>
      <c r="AC34" s="97"/>
      <c r="AD34" s="97"/>
      <c r="AE34" s="97">
        <v>36296.97</v>
      </c>
      <c r="AF34" s="97">
        <v>104256</v>
      </c>
      <c r="AG34" s="97">
        <v>104256</v>
      </c>
      <c r="AH34" s="97">
        <v>104256</v>
      </c>
      <c r="AI34" s="97">
        <f t="shared" si="10"/>
        <v>67959.03</v>
      </c>
      <c r="AJ34" s="60"/>
      <c r="AK34" s="60"/>
      <c r="AL34" s="60"/>
      <c r="AM34" s="61">
        <f t="shared" si="5"/>
        <v>34.815233655616943</v>
      </c>
    </row>
    <row r="35" spans="1:39" ht="18" customHeight="1" x14ac:dyDescent="0.25">
      <c r="A35" s="75" t="s">
        <v>145</v>
      </c>
      <c r="B35" s="76" t="s">
        <v>146</v>
      </c>
      <c r="C35" s="60"/>
      <c r="D35" s="60"/>
      <c r="E35" s="72">
        <f t="shared" si="1"/>
        <v>0</v>
      </c>
      <c r="F35" s="96">
        <v>417600</v>
      </c>
      <c r="G35" s="103" t="e">
        <f>#REF!</f>
        <v>#REF!</v>
      </c>
      <c r="H35" s="103" t="e">
        <f t="shared" si="2"/>
        <v>#REF!</v>
      </c>
      <c r="I35" s="87"/>
      <c r="J35" s="104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22">
        <f t="shared" si="3"/>
        <v>0</v>
      </c>
      <c r="X35" s="87"/>
      <c r="Y35" s="87"/>
      <c r="Z35" s="87"/>
      <c r="AA35" s="97">
        <v>104400</v>
      </c>
      <c r="AB35" s="97">
        <v>104400</v>
      </c>
      <c r="AC35" s="97">
        <v>104400</v>
      </c>
      <c r="AD35" s="97">
        <v>104400</v>
      </c>
      <c r="AE35" s="97">
        <v>113699.28</v>
      </c>
      <c r="AF35" s="97">
        <v>104400</v>
      </c>
      <c r="AG35" s="97">
        <v>104400</v>
      </c>
      <c r="AH35" s="97">
        <v>104400</v>
      </c>
      <c r="AI35" s="97">
        <f t="shared" si="10"/>
        <v>-9299.2799999999988</v>
      </c>
      <c r="AJ35" s="60"/>
      <c r="AK35" s="60"/>
      <c r="AL35" s="60"/>
      <c r="AM35" s="61">
        <f t="shared" si="5"/>
        <v>108.90735632183907</v>
      </c>
    </row>
    <row r="36" spans="1:39" ht="17.25" customHeight="1" x14ac:dyDescent="0.25">
      <c r="A36" s="75" t="s">
        <v>147</v>
      </c>
      <c r="B36" s="76" t="s">
        <v>148</v>
      </c>
      <c r="C36" s="60"/>
      <c r="D36" s="60"/>
      <c r="E36" s="72">
        <f t="shared" si="1"/>
        <v>0</v>
      </c>
      <c r="F36" s="96">
        <v>260352</v>
      </c>
      <c r="G36" s="103" t="e">
        <f>#REF!</f>
        <v>#REF!</v>
      </c>
      <c r="H36" s="103" t="e">
        <f t="shared" si="2"/>
        <v>#REF!</v>
      </c>
      <c r="I36" s="87"/>
      <c r="J36" s="10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22">
        <f t="shared" si="3"/>
        <v>0</v>
      </c>
      <c r="X36" s="87"/>
      <c r="Y36" s="87"/>
      <c r="Z36" s="87"/>
      <c r="AA36" s="97">
        <v>65088</v>
      </c>
      <c r="AB36" s="97">
        <v>65088</v>
      </c>
      <c r="AC36" s="97">
        <v>65088</v>
      </c>
      <c r="AD36" s="97">
        <v>65088</v>
      </c>
      <c r="AE36" s="97">
        <v>5938.1</v>
      </c>
      <c r="AF36" s="97">
        <v>65088</v>
      </c>
      <c r="AG36" s="97">
        <v>65088</v>
      </c>
      <c r="AH36" s="97">
        <v>65088</v>
      </c>
      <c r="AI36" s="97">
        <f t="shared" si="10"/>
        <v>59149.9</v>
      </c>
      <c r="AJ36" s="60"/>
      <c r="AK36" s="60"/>
      <c r="AL36" s="60"/>
      <c r="AM36" s="61">
        <f t="shared" si="5"/>
        <v>9.1231870698131772</v>
      </c>
    </row>
    <row r="37" spans="1:39" ht="19.5" customHeight="1" x14ac:dyDescent="0.25">
      <c r="A37" s="60"/>
      <c r="B37" s="77" t="s">
        <v>149</v>
      </c>
      <c r="C37" s="60"/>
      <c r="D37" s="60"/>
      <c r="E37" s="72">
        <f t="shared" si="1"/>
        <v>0</v>
      </c>
      <c r="F37" s="69">
        <f>SUM(F32:F36)</f>
        <v>2054765</v>
      </c>
      <c r="G37" s="103" t="e">
        <f>#REF!</f>
        <v>#REF!</v>
      </c>
      <c r="H37" s="103" t="e">
        <f t="shared" si="2"/>
        <v>#REF!</v>
      </c>
      <c r="I37" s="87"/>
      <c r="J37" s="104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22">
        <f t="shared" si="3"/>
        <v>0</v>
      </c>
      <c r="X37" s="87"/>
      <c r="Y37" s="87"/>
      <c r="Z37" s="87"/>
      <c r="AA37" s="179">
        <f>SUM(AA32:AA36)</f>
        <v>513068</v>
      </c>
      <c r="AB37" s="179">
        <f t="shared" ref="AB37:AL37" si="11">SUM(AB32:AB36)</f>
        <v>169488</v>
      </c>
      <c r="AC37" s="179">
        <f t="shared" si="11"/>
        <v>169488</v>
      </c>
      <c r="AD37" s="179">
        <f t="shared" si="11"/>
        <v>169488</v>
      </c>
      <c r="AE37" s="179">
        <f>SUM(AE32:AE36)</f>
        <v>233159.25000000003</v>
      </c>
      <c r="AF37" s="179">
        <f t="shared" si="11"/>
        <v>494818</v>
      </c>
      <c r="AG37" s="179">
        <f t="shared" si="11"/>
        <v>494818</v>
      </c>
      <c r="AH37" s="179">
        <f t="shared" si="11"/>
        <v>494818</v>
      </c>
      <c r="AI37" s="179">
        <f t="shared" si="11"/>
        <v>279908.75</v>
      </c>
      <c r="AJ37" s="78">
        <f t="shared" si="11"/>
        <v>0</v>
      </c>
      <c r="AK37" s="78">
        <f t="shared" si="11"/>
        <v>0</v>
      </c>
      <c r="AL37" s="78">
        <f t="shared" si="11"/>
        <v>0</v>
      </c>
      <c r="AM37" s="66">
        <f t="shared" si="5"/>
        <v>45.444122416521793</v>
      </c>
    </row>
    <row r="38" spans="1:39" ht="21.75" customHeight="1" x14ac:dyDescent="0.25">
      <c r="A38" s="60"/>
      <c r="B38" s="77" t="s">
        <v>150</v>
      </c>
      <c r="C38" s="60"/>
      <c r="D38" s="60"/>
      <c r="E38" s="72">
        <f t="shared" si="1"/>
        <v>0</v>
      </c>
      <c r="F38" s="69">
        <f>F30+F37</f>
        <v>87129965</v>
      </c>
      <c r="G38" s="72" t="e">
        <f>#REF!</f>
        <v>#REF!</v>
      </c>
      <c r="H38" s="72" t="e">
        <f t="shared" si="2"/>
        <v>#REF!</v>
      </c>
      <c r="I38" s="60"/>
      <c r="J38" s="73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74">
        <f t="shared" si="3"/>
        <v>0</v>
      </c>
      <c r="X38" s="60"/>
      <c r="Y38" s="60"/>
      <c r="Z38" s="60"/>
      <c r="AA38" s="79">
        <f>AA30+AA37</f>
        <v>21850362</v>
      </c>
      <c r="AB38" s="80">
        <f t="shared" ref="AB38:AL38" si="12">AB30+AB37</f>
        <v>7525813</v>
      </c>
      <c r="AC38" s="80">
        <f t="shared" si="12"/>
        <v>7576321</v>
      </c>
      <c r="AD38" s="80">
        <f t="shared" si="12"/>
        <v>7425813</v>
      </c>
      <c r="AE38" s="79">
        <f>AE30+AE37</f>
        <v>27179540.98</v>
      </c>
      <c r="AF38" s="79">
        <f t="shared" si="12"/>
        <v>7751143</v>
      </c>
      <c r="AG38" s="79">
        <f t="shared" si="12"/>
        <v>7751143</v>
      </c>
      <c r="AH38" s="79">
        <f t="shared" si="12"/>
        <v>7701143</v>
      </c>
      <c r="AI38" s="79">
        <f>AI30+AI37</f>
        <v>-5329178.9800000004</v>
      </c>
      <c r="AJ38" s="79">
        <f t="shared" si="12"/>
        <v>0</v>
      </c>
      <c r="AK38" s="79">
        <f t="shared" si="12"/>
        <v>0</v>
      </c>
      <c r="AL38" s="79">
        <f t="shared" si="12"/>
        <v>0</v>
      </c>
      <c r="AM38" s="106">
        <f>AE38/AA38*100</f>
        <v>124.38943107670252</v>
      </c>
    </row>
    <row r="39" spans="1:39" x14ac:dyDescent="0.25">
      <c r="F39" s="81"/>
    </row>
    <row r="40" spans="1:39" x14ac:dyDescent="0.25">
      <c r="F40" s="81"/>
    </row>
    <row r="41" spans="1:39" ht="15.75" x14ac:dyDescent="0.25">
      <c r="B41" s="82" t="s">
        <v>151</v>
      </c>
      <c r="C41" s="83"/>
      <c r="D41" s="83"/>
      <c r="E41" s="83"/>
      <c r="AA41" s="84" t="s">
        <v>152</v>
      </c>
    </row>
    <row r="42" spans="1:39" ht="15.75" x14ac:dyDescent="0.25">
      <c r="B42" s="83"/>
      <c r="C42" s="83"/>
      <c r="D42" s="83"/>
      <c r="E42" s="83"/>
      <c r="AA42" s="85"/>
    </row>
    <row r="43" spans="1:39" ht="15.75" x14ac:dyDescent="0.25">
      <c r="B43" s="82" t="s">
        <v>79</v>
      </c>
      <c r="C43" s="83"/>
      <c r="D43" s="83"/>
      <c r="E43" s="83"/>
      <c r="AA43" s="86" t="s">
        <v>80</v>
      </c>
    </row>
    <row r="44" spans="1:39" ht="15.75" x14ac:dyDescent="0.25">
      <c r="B44" s="83"/>
      <c r="C44" s="83"/>
      <c r="D44" s="83"/>
      <c r="E44" s="83"/>
      <c r="AA44" s="85"/>
    </row>
    <row r="45" spans="1:39" ht="15.75" x14ac:dyDescent="0.25">
      <c r="B45" s="82" t="s">
        <v>81</v>
      </c>
      <c r="C45" s="82"/>
      <c r="D45" s="82"/>
      <c r="E45" s="82"/>
      <c r="AA45" s="86" t="s">
        <v>82</v>
      </c>
    </row>
    <row r="46" spans="1:39" x14ac:dyDescent="0.25">
      <c r="F46" s="81"/>
    </row>
    <row r="47" spans="1:39" x14ac:dyDescent="0.25">
      <c r="F47" s="81"/>
    </row>
    <row r="48" spans="1:39" x14ac:dyDescent="0.25">
      <c r="F48" s="81"/>
    </row>
    <row r="49" spans="6:6" x14ac:dyDescent="0.25">
      <c r="F49" s="81"/>
    </row>
    <row r="50" spans="6:6" x14ac:dyDescent="0.25">
      <c r="F50" s="81"/>
    </row>
  </sheetData>
  <autoFilter ref="A6:AM37" xr:uid="{00000000-0009-0000-0000-000001000000}"/>
  <mergeCells count="5">
    <mergeCell ref="B3:AM3"/>
    <mergeCell ref="K5:W5"/>
    <mergeCell ref="AA5:AM5"/>
    <mergeCell ref="AA6:AE6"/>
    <mergeCell ref="B29:E29"/>
  </mergeCells>
  <pageMargins left="0.51181102362204722" right="0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V311"/>
  <sheetViews>
    <sheetView tabSelected="1" topLeftCell="B1" zoomScaleNormal="100" workbookViewId="0">
      <pane ySplit="5" topLeftCell="A49" activePane="bottomLeft" state="frozen"/>
      <selection pane="bottomLeft" activeCell="V60" sqref="V60"/>
    </sheetView>
  </sheetViews>
  <sheetFormatPr defaultColWidth="9.85546875" defaultRowHeight="12.75" x14ac:dyDescent="0.25"/>
  <cols>
    <col min="1" max="1" width="5.140625" style="108" hidden="1" customWidth="1"/>
    <col min="2" max="2" width="4.140625" style="108" customWidth="1"/>
    <col min="3" max="3" width="50.42578125" style="108" bestFit="1" customWidth="1"/>
    <col min="4" max="4" width="0.140625" style="108" hidden="1" customWidth="1"/>
    <col min="5" max="5" width="13.5703125" style="108" customWidth="1"/>
    <col min="6" max="8" width="10.28515625" style="108" hidden="1" customWidth="1"/>
    <col min="9" max="9" width="14.140625" style="108" customWidth="1"/>
    <col min="10" max="10" width="13.140625" style="108" customWidth="1"/>
    <col min="11" max="11" width="14.42578125" style="108" customWidth="1"/>
    <col min="12" max="12" width="13" style="108" customWidth="1"/>
    <col min="13" max="21" width="10.28515625" style="108" hidden="1" customWidth="1"/>
    <col min="22" max="22" width="5" style="108" customWidth="1"/>
    <col min="23" max="149" width="9.140625" style="108" customWidth="1"/>
    <col min="150" max="16384" width="9.85546875" style="108"/>
  </cols>
  <sheetData>
    <row r="1" spans="2:21" ht="18.75" x14ac:dyDescent="0.25">
      <c r="C1" s="222" t="s">
        <v>153</v>
      </c>
      <c r="D1" s="222"/>
      <c r="E1" s="222"/>
      <c r="F1" s="222"/>
      <c r="G1" s="222"/>
      <c r="H1" s="222"/>
      <c r="I1" s="222"/>
      <c r="J1" s="222"/>
      <c r="K1" s="109"/>
      <c r="L1" s="109"/>
      <c r="M1" s="110"/>
      <c r="N1" s="110"/>
      <c r="O1" s="110"/>
      <c r="P1" s="111"/>
      <c r="Q1" s="111"/>
      <c r="R1" s="111"/>
      <c r="S1" s="111"/>
      <c r="T1" s="111"/>
      <c r="U1" s="111"/>
    </row>
    <row r="2" spans="2:21" x14ac:dyDescent="0.25"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1" x14ac:dyDescent="0.25">
      <c r="B3" s="223" t="s">
        <v>154</v>
      </c>
      <c r="C3" s="224"/>
      <c r="D3" s="223" t="s">
        <v>155</v>
      </c>
      <c r="E3" s="224" t="s">
        <v>156</v>
      </c>
      <c r="F3" s="112"/>
      <c r="G3" s="113"/>
      <c r="H3" s="113"/>
      <c r="I3" s="227" t="s">
        <v>241</v>
      </c>
      <c r="J3" s="227"/>
      <c r="K3" s="114"/>
      <c r="L3" s="114"/>
      <c r="M3" s="113"/>
      <c r="N3" s="113"/>
      <c r="O3" s="113"/>
      <c r="P3" s="113"/>
      <c r="Q3" s="113"/>
      <c r="R3" s="113"/>
      <c r="S3" s="113"/>
      <c r="T3" s="113"/>
      <c r="U3" s="113"/>
    </row>
    <row r="4" spans="2:21" x14ac:dyDescent="0.25">
      <c r="B4" s="225"/>
      <c r="C4" s="226"/>
      <c r="D4" s="225"/>
      <c r="E4" s="226"/>
      <c r="F4" s="115">
        <v>1</v>
      </c>
      <c r="G4" s="115">
        <v>2</v>
      </c>
      <c r="H4" s="115">
        <v>3</v>
      </c>
      <c r="I4" s="115" t="s">
        <v>100</v>
      </c>
      <c r="J4" s="115" t="s">
        <v>101</v>
      </c>
      <c r="K4" s="115" t="s">
        <v>157</v>
      </c>
      <c r="L4" s="115" t="s">
        <v>158</v>
      </c>
      <c r="M4" s="115">
        <v>4</v>
      </c>
      <c r="N4" s="115">
        <v>5</v>
      </c>
      <c r="O4" s="115">
        <v>6</v>
      </c>
      <c r="P4" s="115">
        <v>7</v>
      </c>
      <c r="Q4" s="115">
        <v>8</v>
      </c>
      <c r="R4" s="115">
        <v>9</v>
      </c>
      <c r="S4" s="115">
        <v>10</v>
      </c>
      <c r="T4" s="115">
        <v>11</v>
      </c>
      <c r="U4" s="115">
        <v>12</v>
      </c>
    </row>
    <row r="5" spans="2:21" x14ac:dyDescent="0.25">
      <c r="B5" s="228"/>
      <c r="C5" s="229"/>
      <c r="D5" s="116"/>
      <c r="E5" s="116" t="s">
        <v>159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2:21" ht="20.25" hidden="1" x14ac:dyDescent="0.3">
      <c r="B6" s="117" t="s">
        <v>160</v>
      </c>
      <c r="C6" s="118" t="s">
        <v>161</v>
      </c>
      <c r="D6" s="119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2:21" ht="25.5" hidden="1" x14ac:dyDescent="0.2">
      <c r="B7" s="121" t="s">
        <v>162</v>
      </c>
      <c r="C7" s="122" t="s">
        <v>163</v>
      </c>
      <c r="D7" s="123"/>
      <c r="E7" s="123">
        <f t="shared" ref="E7:U7" si="0">SUM(E8:E18)</f>
        <v>107617704.68202074</v>
      </c>
      <c r="F7" s="123">
        <f t="shared" si="0"/>
        <v>5609073.3300000001</v>
      </c>
      <c r="G7" s="123">
        <f t="shared" si="0"/>
        <v>7335781.6699999999</v>
      </c>
      <c r="H7" s="123">
        <f t="shared" si="0"/>
        <v>4550350</v>
      </c>
      <c r="I7" s="143">
        <f>SUM(F7:H7)</f>
        <v>17495205</v>
      </c>
      <c r="J7" s="123">
        <f t="shared" si="0"/>
        <v>14935649</v>
      </c>
      <c r="K7" s="143">
        <f>I7-J7</f>
        <v>2559556</v>
      </c>
      <c r="L7" s="182">
        <f>J7/I7</f>
        <v>0.85369957082526327</v>
      </c>
      <c r="M7" s="123">
        <f t="shared" si="0"/>
        <v>6191549</v>
      </c>
      <c r="N7" s="123">
        <f t="shared" si="0"/>
        <v>6188219</v>
      </c>
      <c r="O7" s="123">
        <f t="shared" si="0"/>
        <v>6089875</v>
      </c>
      <c r="P7" s="123">
        <f t="shared" si="0"/>
        <v>6084875</v>
      </c>
      <c r="Q7" s="123">
        <f t="shared" si="0"/>
        <v>6084875</v>
      </c>
      <c r="R7" s="123">
        <f t="shared" si="0"/>
        <v>6043209</v>
      </c>
      <c r="S7" s="123">
        <f t="shared" si="0"/>
        <v>6126542</v>
      </c>
      <c r="T7" s="123">
        <f t="shared" si="0"/>
        <v>6069690</v>
      </c>
      <c r="U7" s="123">
        <f t="shared" si="0"/>
        <v>6253251</v>
      </c>
    </row>
    <row r="8" spans="2:21" hidden="1" x14ac:dyDescent="0.2">
      <c r="B8" s="121"/>
      <c r="C8" s="124" t="s">
        <v>164</v>
      </c>
      <c r="D8" s="125"/>
      <c r="E8" s="125">
        <f>SUM(F8:U8)</f>
        <v>102081256.86864212</v>
      </c>
      <c r="F8" s="126">
        <v>5524931.3300000001</v>
      </c>
      <c r="G8" s="126">
        <v>7192262.6699999999</v>
      </c>
      <c r="H8" s="126">
        <v>4121941</v>
      </c>
      <c r="I8" s="126">
        <f>SUM(F8:H8)</f>
        <v>16839135</v>
      </c>
      <c r="J8" s="126">
        <v>14627182</v>
      </c>
      <c r="K8" s="126">
        <f>I8-J8</f>
        <v>2211953</v>
      </c>
      <c r="L8" s="187">
        <f>J8/I8</f>
        <v>0.86864212443216349</v>
      </c>
      <c r="M8" s="126">
        <v>5747100</v>
      </c>
      <c r="N8" s="126">
        <v>5747100</v>
      </c>
      <c r="O8" s="126">
        <v>5663766</v>
      </c>
      <c r="P8" s="126">
        <v>5663766</v>
      </c>
      <c r="Q8" s="126">
        <v>5663766</v>
      </c>
      <c r="R8" s="126">
        <v>5622100</v>
      </c>
      <c r="S8" s="126">
        <v>5780433</v>
      </c>
      <c r="T8" s="126">
        <v>5697541</v>
      </c>
      <c r="U8" s="126">
        <v>5978279</v>
      </c>
    </row>
    <row r="9" spans="2:21" hidden="1" x14ac:dyDescent="0.2">
      <c r="B9" s="121"/>
      <c r="C9" s="124" t="s">
        <v>140</v>
      </c>
      <c r="D9" s="125"/>
      <c r="E9" s="125">
        <f t="shared" ref="E9:E18" si="1">SUM(F9:U9)</f>
        <v>486668.35077423812</v>
      </c>
      <c r="F9" s="126"/>
      <c r="G9" s="126">
        <v>30417</v>
      </c>
      <c r="H9" s="126">
        <v>30417</v>
      </c>
      <c r="I9" s="126">
        <f t="shared" ref="I9:I14" si="2">SUM(F9:H9)</f>
        <v>60834</v>
      </c>
      <c r="J9" s="126">
        <v>21339</v>
      </c>
      <c r="K9" s="126">
        <f t="shared" ref="K9:K13" si="3">I9-J9</f>
        <v>39495</v>
      </c>
      <c r="L9" s="187">
        <f t="shared" ref="L9:L13" si="4">J9/I9</f>
        <v>0.35077423809054148</v>
      </c>
      <c r="M9" s="126">
        <v>30417</v>
      </c>
      <c r="N9" s="126">
        <v>30417</v>
      </c>
      <c r="O9" s="126">
        <v>30417</v>
      </c>
      <c r="P9" s="126">
        <v>30417</v>
      </c>
      <c r="Q9" s="126">
        <v>30417</v>
      </c>
      <c r="R9" s="126">
        <v>30417</v>
      </c>
      <c r="S9" s="126">
        <v>30417</v>
      </c>
      <c r="T9" s="126">
        <v>30417</v>
      </c>
      <c r="U9" s="126">
        <v>60830</v>
      </c>
    </row>
    <row r="10" spans="2:21" hidden="1" x14ac:dyDescent="0.2">
      <c r="B10" s="121"/>
      <c r="C10" s="124" t="s">
        <v>142</v>
      </c>
      <c r="D10" s="125"/>
      <c r="E10" s="125">
        <f t="shared" si="1"/>
        <v>649116.53848002513</v>
      </c>
      <c r="F10" s="126">
        <v>36062</v>
      </c>
      <c r="G10" s="126">
        <v>36062</v>
      </c>
      <c r="H10" s="126">
        <v>36062</v>
      </c>
      <c r="I10" s="126">
        <f t="shared" si="2"/>
        <v>108186</v>
      </c>
      <c r="J10" s="126">
        <v>58256</v>
      </c>
      <c r="K10" s="126">
        <f t="shared" si="3"/>
        <v>49930</v>
      </c>
      <c r="L10" s="187">
        <f t="shared" si="4"/>
        <v>0.53848002514188531</v>
      </c>
      <c r="M10" s="126">
        <v>36062</v>
      </c>
      <c r="N10" s="126">
        <v>36062</v>
      </c>
      <c r="O10" s="126">
        <v>36062</v>
      </c>
      <c r="P10" s="126">
        <v>36062</v>
      </c>
      <c r="Q10" s="126">
        <v>36062</v>
      </c>
      <c r="R10" s="126">
        <v>36062</v>
      </c>
      <c r="S10" s="126">
        <v>36062</v>
      </c>
      <c r="T10" s="126">
        <v>36062</v>
      </c>
      <c r="U10" s="126">
        <v>36062</v>
      </c>
    </row>
    <row r="11" spans="2:21" hidden="1" x14ac:dyDescent="0.2">
      <c r="B11" s="121"/>
      <c r="C11" s="124" t="s">
        <v>144</v>
      </c>
      <c r="D11" s="125"/>
      <c r="E11" s="125">
        <f t="shared" si="1"/>
        <v>523361.55954189686</v>
      </c>
      <c r="F11" s="126"/>
      <c r="G11" s="126">
        <v>28960</v>
      </c>
      <c r="H11" s="126">
        <v>57920</v>
      </c>
      <c r="I11" s="126">
        <f t="shared" si="2"/>
        <v>86880</v>
      </c>
      <c r="J11" s="126">
        <v>135493</v>
      </c>
      <c r="K11" s="126">
        <f t="shared" si="3"/>
        <v>-48613</v>
      </c>
      <c r="L11" s="187">
        <f t="shared" si="4"/>
        <v>1.5595418968692449</v>
      </c>
      <c r="M11" s="126">
        <v>28960</v>
      </c>
      <c r="N11" s="126">
        <v>28960</v>
      </c>
      <c r="O11" s="126">
        <v>28960</v>
      </c>
      <c r="P11" s="126">
        <v>28960</v>
      </c>
      <c r="Q11" s="126">
        <v>28960</v>
      </c>
      <c r="R11" s="126">
        <v>28960</v>
      </c>
      <c r="S11" s="126">
        <v>28960</v>
      </c>
      <c r="T11" s="126">
        <v>30000</v>
      </c>
      <c r="U11" s="126">
        <v>30000</v>
      </c>
    </row>
    <row r="12" spans="2:21" hidden="1" x14ac:dyDescent="0.2">
      <c r="B12" s="121"/>
      <c r="C12" s="124" t="s">
        <v>146</v>
      </c>
      <c r="D12" s="125"/>
      <c r="E12" s="125">
        <f t="shared" si="1"/>
        <v>522000.51311494253</v>
      </c>
      <c r="F12" s="126">
        <v>29000</v>
      </c>
      <c r="G12" s="126">
        <v>29000</v>
      </c>
      <c r="H12" s="126">
        <v>29000</v>
      </c>
      <c r="I12" s="126">
        <f t="shared" si="2"/>
        <v>87000</v>
      </c>
      <c r="J12" s="126">
        <v>44641</v>
      </c>
      <c r="K12" s="126">
        <f t="shared" si="3"/>
        <v>42359</v>
      </c>
      <c r="L12" s="187">
        <f t="shared" si="4"/>
        <v>0.51311494252873568</v>
      </c>
      <c r="M12" s="126">
        <v>29000</v>
      </c>
      <c r="N12" s="126">
        <v>29000</v>
      </c>
      <c r="O12" s="126">
        <v>29000</v>
      </c>
      <c r="P12" s="126">
        <v>29000</v>
      </c>
      <c r="Q12" s="126">
        <v>29000</v>
      </c>
      <c r="R12" s="126">
        <v>29000</v>
      </c>
      <c r="S12" s="126">
        <v>29000</v>
      </c>
      <c r="T12" s="126">
        <v>29000</v>
      </c>
      <c r="U12" s="126">
        <v>29000</v>
      </c>
    </row>
    <row r="13" spans="2:21" hidden="1" x14ac:dyDescent="0.2">
      <c r="B13" s="121"/>
      <c r="C13" s="124" t="s">
        <v>148</v>
      </c>
      <c r="D13" s="125"/>
      <c r="E13" s="125">
        <f t="shared" si="1"/>
        <v>343440.85146750521</v>
      </c>
      <c r="F13" s="126">
        <v>19080</v>
      </c>
      <c r="G13" s="126">
        <v>19080</v>
      </c>
      <c r="H13" s="126">
        <v>19080</v>
      </c>
      <c r="I13" s="126">
        <f t="shared" si="2"/>
        <v>57240</v>
      </c>
      <c r="J13" s="126">
        <v>48738</v>
      </c>
      <c r="K13" s="126">
        <f t="shared" si="3"/>
        <v>8502</v>
      </c>
      <c r="L13" s="187">
        <f t="shared" si="4"/>
        <v>0.85146750524109016</v>
      </c>
      <c r="M13" s="126">
        <v>19080</v>
      </c>
      <c r="N13" s="126">
        <v>19080</v>
      </c>
      <c r="O13" s="126">
        <v>19080</v>
      </c>
      <c r="P13" s="126">
        <v>19080</v>
      </c>
      <c r="Q13" s="126">
        <v>19080</v>
      </c>
      <c r="R13" s="126">
        <v>19080</v>
      </c>
      <c r="S13" s="126">
        <v>19080</v>
      </c>
      <c r="T13" s="126">
        <v>19080</v>
      </c>
      <c r="U13" s="126">
        <v>19080</v>
      </c>
    </row>
    <row r="14" spans="2:21" hidden="1" x14ac:dyDescent="0.2">
      <c r="B14" s="121"/>
      <c r="C14" s="124" t="s">
        <v>165</v>
      </c>
      <c r="D14" s="127"/>
      <c r="E14" s="125">
        <f t="shared" si="1"/>
        <v>3011860</v>
      </c>
      <c r="F14" s="126"/>
      <c r="G14" s="126"/>
      <c r="H14" s="126">
        <v>255930</v>
      </c>
      <c r="I14" s="126">
        <f t="shared" si="2"/>
        <v>255930</v>
      </c>
      <c r="J14" s="126"/>
      <c r="K14" s="126">
        <f t="shared" ref="K14" si="5">I14-J14</f>
        <v>255930</v>
      </c>
      <c r="L14" s="187">
        <f t="shared" ref="L14" si="6">J14/I14</f>
        <v>0</v>
      </c>
      <c r="M14" s="126">
        <v>300930</v>
      </c>
      <c r="N14" s="126">
        <v>297600</v>
      </c>
      <c r="O14" s="126">
        <v>282590</v>
      </c>
      <c r="P14" s="126">
        <v>277590</v>
      </c>
      <c r="Q14" s="126">
        <v>277590</v>
      </c>
      <c r="R14" s="126">
        <v>277590</v>
      </c>
      <c r="S14" s="126">
        <v>202590</v>
      </c>
      <c r="T14" s="126">
        <v>227590</v>
      </c>
      <c r="U14" s="126">
        <v>100000</v>
      </c>
    </row>
    <row r="15" spans="2:21" s="130" customFormat="1" hidden="1" x14ac:dyDescent="0.2">
      <c r="B15" s="128"/>
      <c r="C15" s="126"/>
      <c r="D15" s="129"/>
      <c r="E15" s="125">
        <f t="shared" si="1"/>
        <v>0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</row>
    <row r="16" spans="2:21" s="130" customFormat="1" hidden="1" x14ac:dyDescent="0.2">
      <c r="B16" s="128"/>
      <c r="C16" s="126"/>
      <c r="D16" s="127"/>
      <c r="E16" s="125">
        <f t="shared" si="1"/>
        <v>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2:21" s="130" customFormat="1" hidden="1" x14ac:dyDescent="0.2">
      <c r="B17" s="128"/>
      <c r="C17" s="126"/>
      <c r="D17" s="129"/>
      <c r="E17" s="125">
        <f t="shared" si="1"/>
        <v>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2:21" s="130" customFormat="1" hidden="1" x14ac:dyDescent="0.2">
      <c r="B18" s="128"/>
      <c r="C18" s="126"/>
      <c r="D18" s="127"/>
      <c r="E18" s="125">
        <f t="shared" si="1"/>
        <v>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2:21" hidden="1" x14ac:dyDescent="0.2">
      <c r="B19" s="121" t="s">
        <v>166</v>
      </c>
      <c r="C19" s="122" t="s">
        <v>167</v>
      </c>
      <c r="D19" s="123"/>
      <c r="E19" s="123">
        <f t="shared" ref="E19:U19" si="7">SUM(E20:E25)</f>
        <v>0</v>
      </c>
      <c r="F19" s="123">
        <f t="shared" si="7"/>
        <v>0</v>
      </c>
      <c r="G19" s="123">
        <f t="shared" si="7"/>
        <v>0</v>
      </c>
      <c r="H19" s="123">
        <f t="shared" si="7"/>
        <v>0</v>
      </c>
      <c r="I19" s="123"/>
      <c r="J19" s="123"/>
      <c r="K19" s="123"/>
      <c r="L19" s="123"/>
      <c r="M19" s="123">
        <f t="shared" si="7"/>
        <v>0</v>
      </c>
      <c r="N19" s="123">
        <f t="shared" si="7"/>
        <v>0</v>
      </c>
      <c r="O19" s="123">
        <f t="shared" si="7"/>
        <v>0</v>
      </c>
      <c r="P19" s="123">
        <f t="shared" si="7"/>
        <v>0</v>
      </c>
      <c r="Q19" s="123">
        <f t="shared" si="7"/>
        <v>0</v>
      </c>
      <c r="R19" s="123">
        <f t="shared" si="7"/>
        <v>0</v>
      </c>
      <c r="S19" s="123">
        <f t="shared" si="7"/>
        <v>0</v>
      </c>
      <c r="T19" s="123">
        <f t="shared" si="7"/>
        <v>0</v>
      </c>
      <c r="U19" s="123">
        <f t="shared" si="7"/>
        <v>0</v>
      </c>
    </row>
    <row r="20" spans="2:21" s="130" customFormat="1" hidden="1" x14ac:dyDescent="0.2">
      <c r="B20" s="128"/>
      <c r="C20" s="126"/>
      <c r="D20" s="125"/>
      <c r="E20" s="125">
        <f t="shared" ref="E20:E25" si="8">SUM(F20:U20)</f>
        <v>0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2:21" s="130" customFormat="1" hidden="1" x14ac:dyDescent="0.2">
      <c r="B21" s="128"/>
      <c r="C21" s="126"/>
      <c r="D21" s="125"/>
      <c r="E21" s="125">
        <f t="shared" si="8"/>
        <v>0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2:21" s="130" customFormat="1" hidden="1" x14ac:dyDescent="0.2">
      <c r="B22" s="128"/>
      <c r="C22" s="126"/>
      <c r="D22" s="125"/>
      <c r="E22" s="125">
        <f t="shared" si="8"/>
        <v>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2:21" s="130" customFormat="1" hidden="1" x14ac:dyDescent="0.2">
      <c r="B23" s="128"/>
      <c r="C23" s="126"/>
      <c r="D23" s="125"/>
      <c r="E23" s="125">
        <f t="shared" si="8"/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</row>
    <row r="24" spans="2:21" s="130" customFormat="1" hidden="1" x14ac:dyDescent="0.2">
      <c r="B24" s="128"/>
      <c r="C24" s="126"/>
      <c r="D24" s="125"/>
      <c r="E24" s="125">
        <f t="shared" si="8"/>
        <v>0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2:21" s="130" customFormat="1" hidden="1" x14ac:dyDescent="0.2">
      <c r="B25" s="128"/>
      <c r="C25" s="126"/>
      <c r="D25" s="125"/>
      <c r="E25" s="125">
        <f t="shared" si="8"/>
        <v>0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</row>
    <row r="26" spans="2:21" s="133" customFormat="1" hidden="1" x14ac:dyDescent="0.2">
      <c r="B26" s="121" t="s">
        <v>168</v>
      </c>
      <c r="C26" s="131" t="s">
        <v>169</v>
      </c>
      <c r="D26" s="132"/>
      <c r="E26" s="132">
        <f t="shared" ref="E26:U26" si="9">SUM(E27:E29)</f>
        <v>0</v>
      </c>
      <c r="F26" s="132">
        <f t="shared" si="9"/>
        <v>0</v>
      </c>
      <c r="G26" s="132">
        <f t="shared" si="9"/>
        <v>0</v>
      </c>
      <c r="H26" s="132">
        <f t="shared" si="9"/>
        <v>0</v>
      </c>
      <c r="I26" s="132"/>
      <c r="J26" s="132"/>
      <c r="K26" s="132"/>
      <c r="L26" s="132"/>
      <c r="M26" s="132">
        <f t="shared" si="9"/>
        <v>0</v>
      </c>
      <c r="N26" s="132">
        <f t="shared" si="9"/>
        <v>0</v>
      </c>
      <c r="O26" s="132">
        <f t="shared" si="9"/>
        <v>0</v>
      </c>
      <c r="P26" s="132">
        <f t="shared" si="9"/>
        <v>0</v>
      </c>
      <c r="Q26" s="132">
        <f t="shared" si="9"/>
        <v>0</v>
      </c>
      <c r="R26" s="132">
        <f t="shared" si="9"/>
        <v>0</v>
      </c>
      <c r="S26" s="132">
        <f t="shared" si="9"/>
        <v>0</v>
      </c>
      <c r="T26" s="132">
        <f t="shared" si="9"/>
        <v>0</v>
      </c>
      <c r="U26" s="123">
        <f t="shared" si="9"/>
        <v>0</v>
      </c>
    </row>
    <row r="27" spans="2:21" hidden="1" x14ac:dyDescent="0.25">
      <c r="B27" s="130"/>
      <c r="C27" s="126"/>
      <c r="D27" s="125"/>
      <c r="E27" s="125">
        <f>SUM(F27:U27)</f>
        <v>0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2:21" hidden="1" x14ac:dyDescent="0.25">
      <c r="B28" s="130"/>
      <c r="C28" s="126"/>
      <c r="D28" s="125"/>
      <c r="E28" s="125">
        <f>SUM(F28:U28)</f>
        <v>0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2:21" hidden="1" x14ac:dyDescent="0.25">
      <c r="B29" s="130"/>
      <c r="C29" s="126"/>
      <c r="D29" s="125"/>
      <c r="E29" s="125">
        <f>SUM(F29:U29)</f>
        <v>0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2:21" hidden="1" x14ac:dyDescent="0.2">
      <c r="B30" s="121" t="s">
        <v>170</v>
      </c>
      <c r="C30" s="131" t="s">
        <v>171</v>
      </c>
      <c r="D30" s="123"/>
      <c r="E30" s="123">
        <f t="shared" ref="E30:U30" si="10">SUM(E31:E37)</f>
        <v>0</v>
      </c>
      <c r="F30" s="123">
        <f t="shared" si="10"/>
        <v>0</v>
      </c>
      <c r="G30" s="123">
        <f t="shared" si="10"/>
        <v>0</v>
      </c>
      <c r="H30" s="123">
        <f t="shared" si="10"/>
        <v>0</v>
      </c>
      <c r="I30" s="123"/>
      <c r="J30" s="123"/>
      <c r="K30" s="123"/>
      <c r="L30" s="123"/>
      <c r="M30" s="123">
        <f t="shared" si="10"/>
        <v>0</v>
      </c>
      <c r="N30" s="123">
        <f t="shared" si="10"/>
        <v>0</v>
      </c>
      <c r="O30" s="123">
        <f t="shared" si="10"/>
        <v>0</v>
      </c>
      <c r="P30" s="123">
        <f t="shared" si="10"/>
        <v>0</v>
      </c>
      <c r="Q30" s="123">
        <f t="shared" si="10"/>
        <v>0</v>
      </c>
      <c r="R30" s="123">
        <f t="shared" si="10"/>
        <v>0</v>
      </c>
      <c r="S30" s="123">
        <f t="shared" si="10"/>
        <v>0</v>
      </c>
      <c r="T30" s="123">
        <f t="shared" si="10"/>
        <v>0</v>
      </c>
      <c r="U30" s="123">
        <f t="shared" si="10"/>
        <v>0</v>
      </c>
    </row>
    <row r="31" spans="2:21" hidden="1" x14ac:dyDescent="0.2">
      <c r="B31" s="121"/>
      <c r="C31" s="124"/>
      <c r="D31" s="125"/>
      <c r="E31" s="125">
        <f t="shared" ref="E31:E37" si="11">SUM(F31:U31)</f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2:21" hidden="1" x14ac:dyDescent="0.2">
      <c r="B32" s="121"/>
      <c r="C32" s="124"/>
      <c r="D32" s="125"/>
      <c r="E32" s="125">
        <f t="shared" si="11"/>
        <v>0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2:22" hidden="1" x14ac:dyDescent="0.2">
      <c r="B33" s="121"/>
      <c r="C33" s="124"/>
      <c r="D33" s="125"/>
      <c r="E33" s="125">
        <f t="shared" si="11"/>
        <v>0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2:22" hidden="1" x14ac:dyDescent="0.2">
      <c r="B34" s="121"/>
      <c r="C34" s="124"/>
      <c r="D34" s="125"/>
      <c r="E34" s="125">
        <f t="shared" si="11"/>
        <v>0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2:22" hidden="1" x14ac:dyDescent="0.2">
      <c r="B35" s="121"/>
      <c r="C35" s="124"/>
      <c r="D35" s="125"/>
      <c r="E35" s="125">
        <f t="shared" si="11"/>
        <v>0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2" hidden="1" x14ac:dyDescent="0.2">
      <c r="B36" s="121"/>
      <c r="C36" s="126"/>
      <c r="D36" s="125"/>
      <c r="E36" s="125">
        <f t="shared" si="11"/>
        <v>0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2" hidden="1" x14ac:dyDescent="0.2">
      <c r="B37" s="121"/>
      <c r="C37" s="126"/>
      <c r="D37" s="125"/>
      <c r="E37" s="125">
        <f t="shared" si="11"/>
        <v>0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2" ht="15.75" hidden="1" x14ac:dyDescent="0.2">
      <c r="B38" s="121" t="s">
        <v>172</v>
      </c>
      <c r="C38" s="134" t="s">
        <v>20</v>
      </c>
      <c r="D38" s="135"/>
      <c r="E38" s="135">
        <f t="shared" ref="E38:U38" si="12">E30+E26+E19+E7</f>
        <v>107617704.68202074</v>
      </c>
      <c r="F38" s="135">
        <f>F30+F26+F19+F7</f>
        <v>5609073.3300000001</v>
      </c>
      <c r="G38" s="135">
        <f t="shared" si="12"/>
        <v>7335781.6699999999</v>
      </c>
      <c r="H38" s="135">
        <f t="shared" si="12"/>
        <v>4550350</v>
      </c>
      <c r="I38" s="135">
        <f>I30+I26+I19+I7</f>
        <v>17495205</v>
      </c>
      <c r="J38" s="135">
        <f>J30+J26+J19+J7</f>
        <v>14935649</v>
      </c>
      <c r="K38" s="135">
        <f>I38-J38</f>
        <v>2559556</v>
      </c>
      <c r="L38" s="184">
        <f t="shared" ref="L38" si="13">J38/I38</f>
        <v>0.85369957082526327</v>
      </c>
      <c r="M38" s="135">
        <f t="shared" si="12"/>
        <v>6191549</v>
      </c>
      <c r="N38" s="135">
        <f t="shared" si="12"/>
        <v>6188219</v>
      </c>
      <c r="O38" s="135">
        <f t="shared" si="12"/>
        <v>6089875</v>
      </c>
      <c r="P38" s="135">
        <f t="shared" si="12"/>
        <v>6084875</v>
      </c>
      <c r="Q38" s="135">
        <f t="shared" si="12"/>
        <v>6084875</v>
      </c>
      <c r="R38" s="135">
        <f t="shared" si="12"/>
        <v>6043209</v>
      </c>
      <c r="S38" s="135">
        <f t="shared" si="12"/>
        <v>6126542</v>
      </c>
      <c r="T38" s="135">
        <f t="shared" si="12"/>
        <v>6069690</v>
      </c>
      <c r="U38" s="135">
        <f t="shared" si="12"/>
        <v>6253251</v>
      </c>
    </row>
    <row r="39" spans="2:22" ht="20.25" x14ac:dyDescent="0.3">
      <c r="B39" s="117" t="s">
        <v>173</v>
      </c>
      <c r="C39" s="118" t="s">
        <v>174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2:22" x14ac:dyDescent="0.2">
      <c r="B40" s="121" t="s">
        <v>175</v>
      </c>
      <c r="C40" s="137" t="s">
        <v>176</v>
      </c>
      <c r="D40" s="138"/>
      <c r="E40" s="138">
        <f>SUM(F40:H40,M40:O40,P40:R40,S40:U40)</f>
        <v>5383331</v>
      </c>
      <c r="F40" s="138">
        <v>442000</v>
      </c>
      <c r="G40" s="138">
        <v>629166</v>
      </c>
      <c r="H40" s="138">
        <v>462500</v>
      </c>
      <c r="I40" s="138">
        <f>SUM(P40:R40)</f>
        <v>894627</v>
      </c>
      <c r="J40" s="138">
        <v>991057</v>
      </c>
      <c r="K40" s="138">
        <f>I40-J40</f>
        <v>-96430</v>
      </c>
      <c r="L40" s="181">
        <f>J40/I40</f>
        <v>1.1077879384369129</v>
      </c>
      <c r="M40" s="138">
        <v>379166</v>
      </c>
      <c r="N40" s="138">
        <v>379166</v>
      </c>
      <c r="O40" s="138">
        <f>295834+2375</f>
        <v>298209</v>
      </c>
      <c r="P40" s="138">
        <f>295834+2375</f>
        <v>298209</v>
      </c>
      <c r="Q40" s="138">
        <f>295834+2375</f>
        <v>298209</v>
      </c>
      <c r="R40" s="138">
        <f>295834+2375</f>
        <v>298209</v>
      </c>
      <c r="S40" s="138">
        <f>462500+76277</f>
        <v>538777</v>
      </c>
      <c r="T40" s="138">
        <f>545833+76277</f>
        <v>622110</v>
      </c>
      <c r="U40" s="138">
        <f>670833+76277-9500</f>
        <v>737610</v>
      </c>
      <c r="V40" s="108" t="s">
        <v>177</v>
      </c>
    </row>
    <row r="41" spans="2:22" x14ac:dyDescent="0.2">
      <c r="B41" s="121" t="s">
        <v>178</v>
      </c>
      <c r="C41" s="137" t="s">
        <v>179</v>
      </c>
      <c r="D41" s="138"/>
      <c r="E41" s="138">
        <f t="shared" ref="E41:E47" si="14">SUM(F41:H41,M41:O41,P41:R41,S41:U41)</f>
        <v>1756000</v>
      </c>
      <c r="F41" s="138">
        <v>58500</v>
      </c>
      <c r="G41" s="138">
        <v>608490</v>
      </c>
      <c r="H41" s="138">
        <f>41670+4750</f>
        <v>46420</v>
      </c>
      <c r="I41" s="138">
        <f t="shared" ref="I41:I44" si="15">SUM(P41:R41)</f>
        <v>364091</v>
      </c>
      <c r="J41" s="138">
        <v>415536</v>
      </c>
      <c r="K41" s="138">
        <f t="shared" ref="K41:K51" si="16">I41-J41</f>
        <v>-51445</v>
      </c>
      <c r="L41" s="181">
        <f>J41/I41</f>
        <v>1.1412970933090902</v>
      </c>
      <c r="M41" s="138">
        <f>83333+4750</f>
        <v>88083</v>
      </c>
      <c r="N41" s="138">
        <f>83333+4750</f>
        <v>88083</v>
      </c>
      <c r="O41" s="138">
        <f>83333+25000+4750</f>
        <v>113083</v>
      </c>
      <c r="P41" s="138">
        <f t="shared" ref="P41:Q41" si="17">83333+25000+4750</f>
        <v>113083</v>
      </c>
      <c r="Q41" s="138">
        <f t="shared" si="17"/>
        <v>113083</v>
      </c>
      <c r="R41" s="138">
        <f>133175+4750</f>
        <v>137925</v>
      </c>
      <c r="S41" s="138">
        <f>150000-35000+4750</f>
        <v>119750</v>
      </c>
      <c r="T41" s="138">
        <f>150000-20000+4750</f>
        <v>134750</v>
      </c>
      <c r="U41" s="138">
        <f>150000-20000+4750</f>
        <v>134750</v>
      </c>
      <c r="V41" s="108" t="s">
        <v>180</v>
      </c>
    </row>
    <row r="42" spans="2:22" x14ac:dyDescent="0.2">
      <c r="B42" s="121" t="s">
        <v>181</v>
      </c>
      <c r="C42" s="137" t="s">
        <v>182</v>
      </c>
      <c r="D42" s="138"/>
      <c r="E42" s="138">
        <f t="shared" si="14"/>
        <v>15000000</v>
      </c>
      <c r="F42" s="138">
        <v>1092000</v>
      </c>
      <c r="G42" s="138">
        <v>1329000</v>
      </c>
      <c r="H42" s="138">
        <v>1249000</v>
      </c>
      <c r="I42" s="138">
        <f t="shared" si="15"/>
        <v>3750000</v>
      </c>
      <c r="J42" s="138">
        <v>4156367</v>
      </c>
      <c r="K42" s="138">
        <f t="shared" si="16"/>
        <v>-406367</v>
      </c>
      <c r="L42" s="181">
        <f>J42/I42</f>
        <v>1.1083645333333334</v>
      </c>
      <c r="M42" s="138">
        <v>1250000</v>
      </c>
      <c r="N42" s="138">
        <v>1250000</v>
      </c>
      <c r="O42" s="138">
        <v>1250000</v>
      </c>
      <c r="P42" s="138">
        <v>1250000</v>
      </c>
      <c r="Q42" s="138">
        <v>1250000</v>
      </c>
      <c r="R42" s="138">
        <v>1250000</v>
      </c>
      <c r="S42" s="138">
        <v>1250000</v>
      </c>
      <c r="T42" s="138">
        <v>1250000</v>
      </c>
      <c r="U42" s="138">
        <v>1330000</v>
      </c>
      <c r="V42" s="108" t="s">
        <v>180</v>
      </c>
    </row>
    <row r="43" spans="2:22" x14ac:dyDescent="0.2">
      <c r="B43" s="121" t="s">
        <v>183</v>
      </c>
      <c r="C43" s="137" t="s">
        <v>184</v>
      </c>
      <c r="D43" s="138"/>
      <c r="E43" s="138">
        <f t="shared" si="14"/>
        <v>1666666</v>
      </c>
      <c r="F43" s="138"/>
      <c r="G43" s="138"/>
      <c r="H43" s="138"/>
      <c r="I43" s="138">
        <f t="shared" si="15"/>
        <v>708333</v>
      </c>
      <c r="J43" s="138"/>
      <c r="K43" s="138">
        <f t="shared" si="16"/>
        <v>708333</v>
      </c>
      <c r="L43" s="180"/>
      <c r="M43" s="138">
        <v>250000</v>
      </c>
      <c r="N43" s="138">
        <v>250000</v>
      </c>
      <c r="O43" s="138">
        <v>250000</v>
      </c>
      <c r="P43" s="138">
        <v>250000</v>
      </c>
      <c r="Q43" s="138">
        <v>250000</v>
      </c>
      <c r="R43" s="138">
        <v>208333</v>
      </c>
      <c r="S43" s="138">
        <v>208333</v>
      </c>
      <c r="T43" s="138"/>
      <c r="U43" s="138"/>
      <c r="V43" s="108" t="s">
        <v>180</v>
      </c>
    </row>
    <row r="44" spans="2:22" x14ac:dyDescent="0.2">
      <c r="B44" s="121" t="s">
        <v>185</v>
      </c>
      <c r="C44" s="137" t="s">
        <v>186</v>
      </c>
      <c r="D44" s="138"/>
      <c r="E44" s="138">
        <f>SUM(F44:H44,M44:O44,P44:R44,S44:U44)</f>
        <v>11878110</v>
      </c>
      <c r="F44" s="138">
        <v>900000</v>
      </c>
      <c r="G44" s="138">
        <v>1394000</v>
      </c>
      <c r="H44" s="138">
        <f>500000+10000</f>
        <v>510000</v>
      </c>
      <c r="I44" s="138">
        <f t="shared" si="15"/>
        <v>3036750</v>
      </c>
      <c r="J44" s="138">
        <v>2020869</v>
      </c>
      <c r="K44" s="138">
        <f t="shared" si="16"/>
        <v>1015881</v>
      </c>
      <c r="L44" s="181">
        <f t="shared" ref="L44:L46" si="18">J44/I44</f>
        <v>0.66547098048900966</v>
      </c>
      <c r="M44" s="138">
        <f t="shared" ref="M44:R44" si="19">980000+22250+10000</f>
        <v>1012250</v>
      </c>
      <c r="N44" s="138">
        <f t="shared" si="19"/>
        <v>1012250</v>
      </c>
      <c r="O44" s="138">
        <f t="shared" si="19"/>
        <v>1012250</v>
      </c>
      <c r="P44" s="138">
        <f t="shared" si="19"/>
        <v>1012250</v>
      </c>
      <c r="Q44" s="138">
        <f t="shared" si="19"/>
        <v>1012250</v>
      </c>
      <c r="R44" s="138">
        <f t="shared" si="19"/>
        <v>1012250</v>
      </c>
      <c r="S44" s="138">
        <f>950000+10000</f>
        <v>960000</v>
      </c>
      <c r="T44" s="138">
        <f>1059810-43500+10000</f>
        <v>1026310</v>
      </c>
      <c r="U44" s="138">
        <f>1054300-50000+10000</f>
        <v>1014300</v>
      </c>
      <c r="V44" s="108" t="s">
        <v>187</v>
      </c>
    </row>
    <row r="45" spans="2:22" x14ac:dyDescent="0.2">
      <c r="B45" s="121" t="s">
        <v>188</v>
      </c>
      <c r="C45" s="137" t="s">
        <v>65</v>
      </c>
      <c r="D45" s="138"/>
      <c r="E45" s="138">
        <f t="shared" si="14"/>
        <v>4060336</v>
      </c>
      <c r="F45" s="138">
        <v>338333</v>
      </c>
      <c r="G45" s="138">
        <v>338666</v>
      </c>
      <c r="H45" s="138">
        <v>338333</v>
      </c>
      <c r="I45" s="138">
        <f>SUM(P45:R45)</f>
        <v>1014999</v>
      </c>
      <c r="J45" s="138">
        <v>1298600</v>
      </c>
      <c r="K45" s="138">
        <f t="shared" si="16"/>
        <v>-283601</v>
      </c>
      <c r="L45" s="181">
        <f t="shared" si="18"/>
        <v>1.2794101274976626</v>
      </c>
      <c r="M45" s="138">
        <v>338333</v>
      </c>
      <c r="N45" s="138">
        <v>338333</v>
      </c>
      <c r="O45" s="138">
        <v>338333</v>
      </c>
      <c r="P45" s="138">
        <v>338333</v>
      </c>
      <c r="Q45" s="138">
        <v>338333</v>
      </c>
      <c r="R45" s="138">
        <v>338333</v>
      </c>
      <c r="S45" s="138">
        <v>338333</v>
      </c>
      <c r="T45" s="138">
        <v>338333</v>
      </c>
      <c r="U45" s="138">
        <v>338340</v>
      </c>
      <c r="V45" s="108" t="s">
        <v>187</v>
      </c>
    </row>
    <row r="46" spans="2:22" x14ac:dyDescent="0.2">
      <c r="B46" s="121" t="s">
        <v>189</v>
      </c>
      <c r="C46" s="137" t="s">
        <v>190</v>
      </c>
      <c r="D46" s="138"/>
      <c r="E46" s="138">
        <f t="shared" si="14"/>
        <v>1138000</v>
      </c>
      <c r="F46" s="138">
        <v>94000</v>
      </c>
      <c r="G46" s="138">
        <v>94000</v>
      </c>
      <c r="H46" s="138">
        <v>95000</v>
      </c>
      <c r="I46" s="138">
        <f>SUM(P46:R46)</f>
        <v>285000</v>
      </c>
      <c r="J46" s="138">
        <v>232756</v>
      </c>
      <c r="K46" s="138">
        <f t="shared" si="16"/>
        <v>52244</v>
      </c>
      <c r="L46" s="181">
        <f t="shared" si="18"/>
        <v>0.81668771929824557</v>
      </c>
      <c r="M46" s="138">
        <v>95000</v>
      </c>
      <c r="N46" s="138">
        <v>95000</v>
      </c>
      <c r="O46" s="138">
        <v>95000</v>
      </c>
      <c r="P46" s="138">
        <v>95000</v>
      </c>
      <c r="Q46" s="138">
        <v>95000</v>
      </c>
      <c r="R46" s="138">
        <v>95000</v>
      </c>
      <c r="S46" s="138">
        <v>95000</v>
      </c>
      <c r="T46" s="138">
        <v>95000</v>
      </c>
      <c r="U46" s="138">
        <v>95000</v>
      </c>
      <c r="V46" s="108" t="s">
        <v>191</v>
      </c>
    </row>
    <row r="47" spans="2:22" x14ac:dyDescent="0.2">
      <c r="B47" s="121" t="s">
        <v>192</v>
      </c>
      <c r="C47" s="137" t="s">
        <v>234</v>
      </c>
      <c r="D47" s="138"/>
      <c r="E47" s="138">
        <f t="shared" si="14"/>
        <v>0</v>
      </c>
      <c r="F47" s="138"/>
      <c r="G47" s="138"/>
      <c r="H47" s="138"/>
      <c r="I47" s="138">
        <f t="shared" ref="I47:I48" si="20">SUM(M47:O47)</f>
        <v>0</v>
      </c>
      <c r="J47" s="138">
        <v>115689</v>
      </c>
      <c r="K47" s="138">
        <f t="shared" si="16"/>
        <v>-115689</v>
      </c>
      <c r="L47" s="180">
        <v>0</v>
      </c>
      <c r="M47" s="138"/>
      <c r="N47" s="138"/>
      <c r="O47" s="138"/>
      <c r="P47" s="138"/>
      <c r="Q47" s="138"/>
      <c r="R47" s="138"/>
      <c r="S47" s="138"/>
      <c r="T47" s="138"/>
      <c r="U47" s="138"/>
      <c r="V47" s="108" t="s">
        <v>180</v>
      </c>
    </row>
    <row r="48" spans="2:22" x14ac:dyDescent="0.2">
      <c r="B48" s="121" t="s">
        <v>233</v>
      </c>
      <c r="C48" s="137" t="s">
        <v>235</v>
      </c>
      <c r="D48" s="138"/>
      <c r="E48" s="138">
        <v>0</v>
      </c>
      <c r="F48" s="138"/>
      <c r="G48" s="138"/>
      <c r="H48" s="138"/>
      <c r="I48" s="138">
        <f t="shared" si="20"/>
        <v>0</v>
      </c>
      <c r="J48" s="138">
        <v>482394</v>
      </c>
      <c r="K48" s="138">
        <f t="shared" si="16"/>
        <v>-482394</v>
      </c>
      <c r="L48" s="180">
        <v>0</v>
      </c>
      <c r="M48" s="138"/>
      <c r="N48" s="138"/>
      <c r="O48" s="138"/>
      <c r="P48" s="138"/>
      <c r="Q48" s="138"/>
      <c r="R48" s="138"/>
      <c r="S48" s="138"/>
      <c r="T48" s="138"/>
      <c r="U48" s="138"/>
      <c r="V48" s="108" t="s">
        <v>195</v>
      </c>
    </row>
    <row r="49" spans="1:22" x14ac:dyDescent="0.2">
      <c r="B49" s="121" t="s">
        <v>243</v>
      </c>
      <c r="C49" s="137" t="s">
        <v>242</v>
      </c>
      <c r="D49" s="138"/>
      <c r="E49" s="138">
        <v>0</v>
      </c>
      <c r="F49" s="138"/>
      <c r="G49" s="138"/>
      <c r="H49" s="138"/>
      <c r="I49" s="138">
        <f t="shared" ref="I49" si="21">SUM(M49:O49)</f>
        <v>0</v>
      </c>
      <c r="J49" s="138">
        <v>74163</v>
      </c>
      <c r="K49" s="138">
        <f t="shared" si="16"/>
        <v>-74163</v>
      </c>
      <c r="L49" s="180">
        <v>0</v>
      </c>
      <c r="M49" s="138"/>
      <c r="N49" s="138"/>
      <c r="O49" s="138"/>
      <c r="P49" s="138"/>
      <c r="Q49" s="138"/>
      <c r="R49" s="138"/>
      <c r="S49" s="138"/>
      <c r="T49" s="138"/>
      <c r="U49" s="138"/>
    </row>
    <row r="50" spans="1:22" x14ac:dyDescent="0.2">
      <c r="B50" s="121" t="s">
        <v>193</v>
      </c>
      <c r="C50" s="139" t="s">
        <v>194</v>
      </c>
      <c r="D50" s="125"/>
      <c r="E50" s="140">
        <f>SUM(F50:H50,M50:O50,P50:R50,S50:U50)+4</f>
        <v>17807725</v>
      </c>
      <c r="F50" s="140">
        <v>1153610</v>
      </c>
      <c r="G50" s="140">
        <v>1423972</v>
      </c>
      <c r="H50" s="140">
        <v>1423972</v>
      </c>
      <c r="I50" s="140">
        <f>SUM(P50:R50)</f>
        <v>4769596</v>
      </c>
      <c r="J50" s="140">
        <v>5661421</v>
      </c>
      <c r="K50" s="140">
        <f t="shared" si="16"/>
        <v>-891825</v>
      </c>
      <c r="L50" s="183">
        <f t="shared" ref="L50:L51" si="22">J50/I50</f>
        <v>1.1869812453717254</v>
      </c>
      <c r="M50" s="140">
        <v>1870846</v>
      </c>
      <c r="N50" s="140">
        <v>1433145</v>
      </c>
      <c r="O50" s="140">
        <v>1433145</v>
      </c>
      <c r="P50" s="140">
        <v>1433145</v>
      </c>
      <c r="Q50" s="140">
        <v>1903306</v>
      </c>
      <c r="R50" s="140">
        <v>1433145</v>
      </c>
      <c r="S50" s="140">
        <v>1433145</v>
      </c>
      <c r="T50" s="140">
        <v>1433145</v>
      </c>
      <c r="U50" s="140">
        <v>1433145</v>
      </c>
      <c r="V50" s="108" t="s">
        <v>195</v>
      </c>
    </row>
    <row r="51" spans="1:22" x14ac:dyDescent="0.2">
      <c r="B51" s="121" t="s">
        <v>193</v>
      </c>
      <c r="C51" s="139" t="s">
        <v>196</v>
      </c>
      <c r="D51" s="125"/>
      <c r="E51" s="140">
        <f>SUM(F51:H51,M51:O51,P51:R51,S51:U51)-1</f>
        <v>3844444</v>
      </c>
      <c r="F51" s="140">
        <v>249613</v>
      </c>
      <c r="G51" s="140">
        <v>307336</v>
      </c>
      <c r="H51" s="140">
        <v>307336</v>
      </c>
      <c r="I51" s="140">
        <f>SUM(P51:R51)</f>
        <v>1029518</v>
      </c>
      <c r="J51" s="140">
        <v>1213478</v>
      </c>
      <c r="K51" s="140">
        <f t="shared" si="16"/>
        <v>-183960</v>
      </c>
      <c r="L51" s="183">
        <f t="shared" si="22"/>
        <v>1.1786855596502441</v>
      </c>
      <c r="M51" s="140">
        <v>403872</v>
      </c>
      <c r="N51" s="140">
        <v>309354</v>
      </c>
      <c r="O51" s="140">
        <v>309354</v>
      </c>
      <c r="P51" s="140">
        <v>309354</v>
      </c>
      <c r="Q51" s="140">
        <v>410810</v>
      </c>
      <c r="R51" s="140">
        <v>309354</v>
      </c>
      <c r="S51" s="140">
        <v>309354</v>
      </c>
      <c r="T51" s="140">
        <v>309354</v>
      </c>
      <c r="U51" s="140">
        <v>309354</v>
      </c>
      <c r="V51" s="108" t="s">
        <v>197</v>
      </c>
    </row>
    <row r="52" spans="1:22" ht="25.5" x14ac:dyDescent="0.2">
      <c r="B52" s="121"/>
      <c r="C52" s="141" t="s">
        <v>198</v>
      </c>
      <c r="D52" s="123"/>
      <c r="E52" s="142">
        <f>SUM(E40:E51)</f>
        <v>62534612</v>
      </c>
      <c r="F52" s="123">
        <f>SUM(F40:F51)</f>
        <v>4328056</v>
      </c>
      <c r="G52" s="123">
        <f t="shared" ref="G52:U52" si="23">SUM(G40:G51)</f>
        <v>6124630</v>
      </c>
      <c r="H52" s="123">
        <f t="shared" si="23"/>
        <v>4432561</v>
      </c>
      <c r="I52" s="123">
        <f>SUM(P52:R52)</f>
        <v>15852914</v>
      </c>
      <c r="J52" s="123">
        <f>SUM(J40:J51)</f>
        <v>16662330</v>
      </c>
      <c r="K52" s="123">
        <f>SUM(K40:K51)</f>
        <v>-809416</v>
      </c>
      <c r="L52" s="182">
        <f>J52/I52</f>
        <v>1.0510578686038416</v>
      </c>
      <c r="M52" s="123">
        <f t="shared" si="23"/>
        <v>5687550</v>
      </c>
      <c r="N52" s="123">
        <f t="shared" si="23"/>
        <v>5155331</v>
      </c>
      <c r="O52" s="123">
        <f t="shared" si="23"/>
        <v>5099374</v>
      </c>
      <c r="P52" s="123">
        <f t="shared" si="23"/>
        <v>5099374</v>
      </c>
      <c r="Q52" s="123">
        <f t="shared" si="23"/>
        <v>5670991</v>
      </c>
      <c r="R52" s="123">
        <f t="shared" si="23"/>
        <v>5082549</v>
      </c>
      <c r="S52" s="123">
        <f t="shared" si="23"/>
        <v>5252692</v>
      </c>
      <c r="T52" s="123">
        <f t="shared" si="23"/>
        <v>5209002</v>
      </c>
      <c r="U52" s="123">
        <f t="shared" si="23"/>
        <v>5392499</v>
      </c>
    </row>
    <row r="53" spans="1:22" x14ac:dyDescent="0.2">
      <c r="B53" s="144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</row>
    <row r="54" spans="1:22" ht="15.75" x14ac:dyDescent="0.2">
      <c r="B54" s="121"/>
      <c r="C54" s="147" t="s">
        <v>27</v>
      </c>
      <c r="D54" s="123"/>
      <c r="E54" s="142">
        <f t="shared" ref="E54:U54" si="24">SUM(E55:E61)</f>
        <v>3659808</v>
      </c>
      <c r="F54" s="123">
        <f t="shared" si="24"/>
        <v>287319</v>
      </c>
      <c r="G54" s="123">
        <f t="shared" si="24"/>
        <v>287359</v>
      </c>
      <c r="H54" s="123">
        <f t="shared" si="24"/>
        <v>287359</v>
      </c>
      <c r="I54" s="123">
        <f>SUM(P54:R54)</f>
        <v>955029</v>
      </c>
      <c r="J54" s="123">
        <f>SUM(J55:J185)</f>
        <v>1365765</v>
      </c>
      <c r="K54" s="123">
        <f>I54-J54</f>
        <v>-410736</v>
      </c>
      <c r="L54" s="182">
        <f>J54/I54</f>
        <v>1.4300769924264081</v>
      </c>
      <c r="M54" s="123">
        <f t="shared" si="24"/>
        <v>405948</v>
      </c>
      <c r="N54" s="123">
        <f t="shared" si="24"/>
        <v>287359</v>
      </c>
      <c r="O54" s="123">
        <f t="shared" si="24"/>
        <v>287359</v>
      </c>
      <c r="P54" s="123">
        <f t="shared" si="24"/>
        <v>287359</v>
      </c>
      <c r="Q54" s="123">
        <f t="shared" si="24"/>
        <v>380311</v>
      </c>
      <c r="R54" s="123">
        <f t="shared" si="24"/>
        <v>287359</v>
      </c>
      <c r="S54" s="123">
        <f t="shared" si="24"/>
        <v>287359</v>
      </c>
      <c r="T54" s="123">
        <f t="shared" si="24"/>
        <v>287359</v>
      </c>
      <c r="U54" s="123">
        <f t="shared" si="24"/>
        <v>287359</v>
      </c>
    </row>
    <row r="55" spans="1:22" x14ac:dyDescent="0.2">
      <c r="A55" s="108">
        <v>1</v>
      </c>
      <c r="B55" s="121" t="s">
        <v>199</v>
      </c>
      <c r="C55" s="139" t="s">
        <v>194</v>
      </c>
      <c r="D55" s="125"/>
      <c r="E55" s="140">
        <f>SUM(F55:H55,M55:O55,P55:R55,S55:U55)-5</f>
        <v>2923219</v>
      </c>
      <c r="F55" s="140">
        <v>229122</v>
      </c>
      <c r="G55" s="140">
        <v>229122</v>
      </c>
      <c r="H55" s="140">
        <v>229122</v>
      </c>
      <c r="I55" s="140">
        <f>SUM(P55:R55)</f>
        <v>763739</v>
      </c>
      <c r="J55" s="140">
        <v>1109625</v>
      </c>
      <c r="K55" s="140">
        <f>I55-J55</f>
        <v>-345886</v>
      </c>
      <c r="L55" s="183">
        <f>J55/I55</f>
        <v>1.4528850824692729</v>
      </c>
      <c r="M55" s="140">
        <v>326509</v>
      </c>
      <c r="N55" s="140">
        <v>229122</v>
      </c>
      <c r="O55" s="140">
        <v>229122</v>
      </c>
      <c r="P55" s="140">
        <v>229122</v>
      </c>
      <c r="Q55" s="140">
        <v>305495</v>
      </c>
      <c r="R55" s="140">
        <v>229122</v>
      </c>
      <c r="S55" s="140">
        <v>229122</v>
      </c>
      <c r="T55" s="140">
        <v>229122</v>
      </c>
      <c r="U55" s="140">
        <v>229122</v>
      </c>
      <c r="V55" s="108" t="s">
        <v>195</v>
      </c>
    </row>
    <row r="56" spans="1:22" x14ac:dyDescent="0.2">
      <c r="A56" s="108">
        <f t="shared" ref="A56:A61" si="25">A55+1</f>
        <v>2</v>
      </c>
      <c r="B56" s="121" t="s">
        <v>199</v>
      </c>
      <c r="C56" s="139" t="s">
        <v>196</v>
      </c>
      <c r="D56" s="125"/>
      <c r="E56" s="140">
        <f>SUM(F56:H56,M56:O56,P56:R56,S56:U56)+4</f>
        <v>634629</v>
      </c>
      <c r="F56" s="140">
        <v>49737</v>
      </c>
      <c r="G56" s="140">
        <v>49737</v>
      </c>
      <c r="H56" s="140">
        <v>49737</v>
      </c>
      <c r="I56" s="140">
        <f>SUM(P56:R56)</f>
        <v>165790</v>
      </c>
      <c r="J56" s="140">
        <v>242084</v>
      </c>
      <c r="K56" s="140">
        <f>I56-J56</f>
        <v>-76294</v>
      </c>
      <c r="L56" s="183">
        <f>J56/I56</f>
        <v>1.4601845708426322</v>
      </c>
      <c r="M56" s="140">
        <v>70939</v>
      </c>
      <c r="N56" s="140">
        <v>49737</v>
      </c>
      <c r="O56" s="140">
        <v>49737</v>
      </c>
      <c r="P56" s="140">
        <v>49737</v>
      </c>
      <c r="Q56" s="140">
        <v>66316</v>
      </c>
      <c r="R56" s="140">
        <v>49737</v>
      </c>
      <c r="S56" s="140">
        <v>49737</v>
      </c>
      <c r="T56" s="140">
        <v>49737</v>
      </c>
      <c r="U56" s="140">
        <v>49737</v>
      </c>
      <c r="V56" s="108" t="s">
        <v>197</v>
      </c>
    </row>
    <row r="57" spans="1:22" x14ac:dyDescent="0.2">
      <c r="A57" s="108">
        <f t="shared" si="25"/>
        <v>3</v>
      </c>
      <c r="B57" s="121" t="s">
        <v>199</v>
      </c>
      <c r="C57" s="137" t="s">
        <v>190</v>
      </c>
      <c r="D57" s="138"/>
      <c r="E57" s="138">
        <f t="shared" ref="E57:E61" si="26">SUM(F57:H57,M57:O57,P57:R57,S57:U57)</f>
        <v>16760</v>
      </c>
      <c r="F57" s="138">
        <v>1360</v>
      </c>
      <c r="G57" s="138">
        <v>1400</v>
      </c>
      <c r="H57" s="138">
        <v>1400</v>
      </c>
      <c r="I57" s="138">
        <f>SUM(P57:R57)</f>
        <v>4200</v>
      </c>
      <c r="J57" s="138">
        <v>43302</v>
      </c>
      <c r="K57" s="138">
        <f>I57-J57</f>
        <v>-39102</v>
      </c>
      <c r="L57" s="181">
        <f>J57/I57</f>
        <v>10.31</v>
      </c>
      <c r="M57" s="138">
        <v>1400</v>
      </c>
      <c r="N57" s="138">
        <v>1400</v>
      </c>
      <c r="O57" s="138">
        <v>1400</v>
      </c>
      <c r="P57" s="138">
        <v>1400</v>
      </c>
      <c r="Q57" s="138">
        <v>1400</v>
      </c>
      <c r="R57" s="138">
        <v>1400</v>
      </c>
      <c r="S57" s="138">
        <v>1400</v>
      </c>
      <c r="T57" s="138">
        <v>1400</v>
      </c>
      <c r="U57" s="138">
        <v>1400</v>
      </c>
      <c r="V57" s="108" t="s">
        <v>191</v>
      </c>
    </row>
    <row r="58" spans="1:22" ht="25.5" x14ac:dyDescent="0.2">
      <c r="A58" s="108">
        <f t="shared" si="25"/>
        <v>4</v>
      </c>
      <c r="B58" s="121" t="s">
        <v>199</v>
      </c>
      <c r="C58" s="137" t="s">
        <v>200</v>
      </c>
      <c r="D58" s="138"/>
      <c r="E58" s="138">
        <f t="shared" si="26"/>
        <v>12000</v>
      </c>
      <c r="F58" s="138">
        <v>1000</v>
      </c>
      <c r="G58" s="138">
        <v>1000</v>
      </c>
      <c r="H58" s="138">
        <v>1000</v>
      </c>
      <c r="I58" s="138">
        <f t="shared" ref="I58:I61" si="27">SUM(P58:R58)</f>
        <v>3000</v>
      </c>
      <c r="J58" s="138">
        <v>6448</v>
      </c>
      <c r="K58" s="138">
        <f t="shared" ref="K58:K121" si="28">I58-J58</f>
        <v>-3448</v>
      </c>
      <c r="L58" s="181">
        <f t="shared" ref="L58:L121" si="29">J58/I58</f>
        <v>2.1493333333333333</v>
      </c>
      <c r="M58" s="138">
        <v>1000</v>
      </c>
      <c r="N58" s="138">
        <v>1000</v>
      </c>
      <c r="O58" s="138">
        <v>1000</v>
      </c>
      <c r="P58" s="138">
        <v>1000</v>
      </c>
      <c r="Q58" s="138">
        <v>1000</v>
      </c>
      <c r="R58" s="138">
        <v>1000</v>
      </c>
      <c r="S58" s="138">
        <v>1000</v>
      </c>
      <c r="T58" s="138">
        <v>1000</v>
      </c>
      <c r="U58" s="138">
        <v>1000</v>
      </c>
      <c r="V58" s="108" t="s">
        <v>180</v>
      </c>
    </row>
    <row r="59" spans="1:22" x14ac:dyDescent="0.2">
      <c r="A59" s="108">
        <f t="shared" si="25"/>
        <v>5</v>
      </c>
      <c r="B59" s="121" t="s">
        <v>199</v>
      </c>
      <c r="C59" s="137" t="s">
        <v>201</v>
      </c>
      <c r="D59" s="138"/>
      <c r="E59" s="138">
        <f t="shared" si="26"/>
        <v>19200</v>
      </c>
      <c r="F59" s="138">
        <v>1600</v>
      </c>
      <c r="G59" s="138">
        <v>1600</v>
      </c>
      <c r="H59" s="138">
        <v>1600</v>
      </c>
      <c r="I59" s="138">
        <f t="shared" si="27"/>
        <v>4800</v>
      </c>
      <c r="J59" s="138">
        <v>3501</v>
      </c>
      <c r="K59" s="138">
        <f t="shared" si="28"/>
        <v>1299</v>
      </c>
      <c r="L59" s="181">
        <f t="shared" si="29"/>
        <v>0.729375</v>
      </c>
      <c r="M59" s="138">
        <v>1600</v>
      </c>
      <c r="N59" s="138">
        <v>1600</v>
      </c>
      <c r="O59" s="138">
        <v>1600</v>
      </c>
      <c r="P59" s="138">
        <v>1600</v>
      </c>
      <c r="Q59" s="138">
        <v>1600</v>
      </c>
      <c r="R59" s="138">
        <v>1600</v>
      </c>
      <c r="S59" s="138">
        <v>1600</v>
      </c>
      <c r="T59" s="138">
        <v>1600</v>
      </c>
      <c r="U59" s="138">
        <v>1600</v>
      </c>
      <c r="V59" s="108" t="s">
        <v>180</v>
      </c>
    </row>
    <row r="60" spans="1:22" ht="25.5" x14ac:dyDescent="0.2">
      <c r="A60" s="108">
        <f t="shared" si="25"/>
        <v>6</v>
      </c>
      <c r="B60" s="121" t="s">
        <v>199</v>
      </c>
      <c r="C60" s="137" t="s">
        <v>202</v>
      </c>
      <c r="D60" s="138"/>
      <c r="E60" s="138">
        <f t="shared" si="26"/>
        <v>6000</v>
      </c>
      <c r="F60" s="138">
        <v>500</v>
      </c>
      <c r="G60" s="138">
        <v>500</v>
      </c>
      <c r="H60" s="138">
        <v>500</v>
      </c>
      <c r="I60" s="138">
        <f t="shared" si="27"/>
        <v>1500</v>
      </c>
      <c r="J60" s="138">
        <v>1625</v>
      </c>
      <c r="K60" s="138">
        <f t="shared" si="28"/>
        <v>-125</v>
      </c>
      <c r="L60" s="181">
        <f t="shared" si="29"/>
        <v>1.0833333333333333</v>
      </c>
      <c r="M60" s="138">
        <v>500</v>
      </c>
      <c r="N60" s="138">
        <v>500</v>
      </c>
      <c r="O60" s="138">
        <v>500</v>
      </c>
      <c r="P60" s="138">
        <v>500</v>
      </c>
      <c r="Q60" s="138">
        <v>500</v>
      </c>
      <c r="R60" s="138">
        <v>500</v>
      </c>
      <c r="S60" s="138">
        <v>500</v>
      </c>
      <c r="T60" s="138">
        <v>500</v>
      </c>
      <c r="U60" s="138">
        <v>500</v>
      </c>
      <c r="V60" s="108" t="s">
        <v>180</v>
      </c>
    </row>
    <row r="61" spans="1:22" ht="25.5" x14ac:dyDescent="0.2">
      <c r="A61" s="108">
        <f t="shared" si="25"/>
        <v>7</v>
      </c>
      <c r="B61" s="121" t="s">
        <v>199</v>
      </c>
      <c r="C61" s="137" t="s">
        <v>203</v>
      </c>
      <c r="D61" s="138"/>
      <c r="E61" s="138">
        <f t="shared" si="26"/>
        <v>48000</v>
      </c>
      <c r="F61" s="138">
        <v>4000</v>
      </c>
      <c r="G61" s="138">
        <v>4000</v>
      </c>
      <c r="H61" s="138">
        <v>4000</v>
      </c>
      <c r="I61" s="138">
        <f t="shared" si="27"/>
        <v>12000</v>
      </c>
      <c r="J61" s="138">
        <v>5820</v>
      </c>
      <c r="K61" s="138">
        <f t="shared" si="28"/>
        <v>6180</v>
      </c>
      <c r="L61" s="181">
        <f t="shared" si="29"/>
        <v>0.48499999999999999</v>
      </c>
      <c r="M61" s="138">
        <v>4000</v>
      </c>
      <c r="N61" s="138">
        <v>4000</v>
      </c>
      <c r="O61" s="138">
        <v>4000</v>
      </c>
      <c r="P61" s="138">
        <v>4000</v>
      </c>
      <c r="Q61" s="138">
        <v>4000</v>
      </c>
      <c r="R61" s="138">
        <v>4000</v>
      </c>
      <c r="S61" s="138">
        <v>4000</v>
      </c>
      <c r="T61" s="138">
        <v>4000</v>
      </c>
      <c r="U61" s="138">
        <v>4000</v>
      </c>
      <c r="V61" s="108" t="s">
        <v>187</v>
      </c>
    </row>
    <row r="62" spans="1:22" ht="15.75" hidden="1" x14ac:dyDescent="0.2">
      <c r="B62" s="121" t="s">
        <v>199</v>
      </c>
      <c r="C62" s="147" t="s">
        <v>204</v>
      </c>
      <c r="D62" s="123"/>
      <c r="E62" s="123" t="e">
        <f t="shared" ref="E62:U62" si="30">SUM(E63:E122)</f>
        <v>#VALUE!</v>
      </c>
      <c r="F62" s="123" t="e">
        <f t="shared" si="30"/>
        <v>#VALUE!</v>
      </c>
      <c r="G62" s="123" t="e">
        <f t="shared" si="30"/>
        <v>#VALUE!</v>
      </c>
      <c r="H62" s="123" t="e">
        <f t="shared" si="30"/>
        <v>#VALUE!</v>
      </c>
      <c r="I62" s="123"/>
      <c r="J62" s="123"/>
      <c r="K62" s="138">
        <f t="shared" si="28"/>
        <v>0</v>
      </c>
      <c r="L62" s="181" t="e">
        <f t="shared" si="29"/>
        <v>#DIV/0!</v>
      </c>
      <c r="M62" s="123" t="e">
        <f t="shared" si="30"/>
        <v>#VALUE!</v>
      </c>
      <c r="N62" s="123" t="e">
        <f t="shared" si="30"/>
        <v>#VALUE!</v>
      </c>
      <c r="O62" s="123" t="e">
        <f t="shared" si="30"/>
        <v>#VALUE!</v>
      </c>
      <c r="P62" s="123" t="e">
        <f t="shared" si="30"/>
        <v>#VALUE!</v>
      </c>
      <c r="Q62" s="123" t="e">
        <f t="shared" si="30"/>
        <v>#VALUE!</v>
      </c>
      <c r="R62" s="123" t="e">
        <f t="shared" si="30"/>
        <v>#VALUE!</v>
      </c>
      <c r="S62" s="123" t="e">
        <f t="shared" si="30"/>
        <v>#VALUE!</v>
      </c>
      <c r="T62" s="123" t="e">
        <f t="shared" si="30"/>
        <v>#VALUE!</v>
      </c>
      <c r="U62" s="123" t="e">
        <f t="shared" si="30"/>
        <v>#VALUE!</v>
      </c>
    </row>
    <row r="63" spans="1:22" hidden="1" x14ac:dyDescent="0.2">
      <c r="A63" s="108">
        <v>1</v>
      </c>
      <c r="B63" s="121" t="s">
        <v>199</v>
      </c>
      <c r="C63" s="150" t="s">
        <v>194</v>
      </c>
      <c r="D63" s="125"/>
      <c r="E63" s="125" t="e">
        <f t="shared" ref="E63:E94" si="31">SUM(F63:U63)</f>
        <v>#VALUE!</v>
      </c>
      <c r="F63" s="151" t="e">
        <f>SUMIF('[1]План ЗП'!$A$8:$A$1071,' витрати'!$B63,'[1]План ЗП'!DH$8:DH$1071)</f>
        <v>#VALUE!</v>
      </c>
      <c r="G63" s="151" t="e">
        <f>SUMIF('[1]План ЗП'!$A$8:$A$1071,' витрати'!$B63,'[1]План ЗП'!DI$8:DI$1071)</f>
        <v>#VALUE!</v>
      </c>
      <c r="H63" s="151" t="e">
        <f>SUMIF('[1]План ЗП'!$A$8:$A$1071,' витрати'!$B63,'[1]План ЗП'!DJ$8:DJ$1071)</f>
        <v>#VALUE!</v>
      </c>
      <c r="I63" s="151"/>
      <c r="J63" s="151"/>
      <c r="K63" s="138">
        <f t="shared" si="28"/>
        <v>0</v>
      </c>
      <c r="L63" s="181" t="e">
        <f t="shared" si="29"/>
        <v>#DIV/0!</v>
      </c>
      <c r="M63" s="151" t="e">
        <f>SUMIF('[1]План ЗП'!$A$8:$A$1071,' витрати'!$B63,'[1]План ЗП'!DK$8:DK$1071)</f>
        <v>#VALUE!</v>
      </c>
      <c r="N63" s="151" t="e">
        <f>SUMIF('[1]План ЗП'!$A$8:$A$1071,' витрати'!$B63,'[1]План ЗП'!DL$8:DL$1071)</f>
        <v>#VALUE!</v>
      </c>
      <c r="O63" s="151" t="e">
        <f>SUMIF('[1]План ЗП'!$A$8:$A$1071,' витрати'!$B63,'[1]План ЗП'!DM$8:DM$1071)</f>
        <v>#VALUE!</v>
      </c>
      <c r="P63" s="151" t="e">
        <f>SUMIF('[1]План ЗП'!$A$8:$A$1071,' витрати'!$B63,'[1]План ЗП'!DN$8:DN$1071)</f>
        <v>#VALUE!</v>
      </c>
      <c r="Q63" s="151" t="e">
        <f>SUMIF('[1]План ЗП'!$A$8:$A$1071,' витрати'!$B63,'[1]План ЗП'!DO$8:DO$1071)</f>
        <v>#VALUE!</v>
      </c>
      <c r="R63" s="151" t="e">
        <f>SUMIF('[1]План ЗП'!$A$8:$A$1071,' витрати'!$B63,'[1]План ЗП'!DP$8:DP$1071)</f>
        <v>#VALUE!</v>
      </c>
      <c r="S63" s="151" t="e">
        <f>SUMIF('[1]План ЗП'!$A$8:$A$1071,' витрати'!$B63,'[1]План ЗП'!DQ$8:DQ$1071)</f>
        <v>#VALUE!</v>
      </c>
      <c r="T63" s="151" t="e">
        <f>SUMIF('[1]План ЗП'!$A$8:$A$1071,' витрати'!$B63,'[1]План ЗП'!DR$8:DR$1071)</f>
        <v>#VALUE!</v>
      </c>
      <c r="U63" s="151" t="e">
        <f>SUMIF('[1]План ЗП'!$A$8:$A$1071,' витрати'!$B63,'[1]План ЗП'!DS$8:DS$1071)</f>
        <v>#VALUE!</v>
      </c>
      <c r="V63" s="108" t="s">
        <v>195</v>
      </c>
    </row>
    <row r="64" spans="1:22" hidden="1" x14ac:dyDescent="0.2">
      <c r="A64" s="108">
        <f t="shared" ref="A64:A122" si="32">A63+1</f>
        <v>2</v>
      </c>
      <c r="B64" s="121" t="s">
        <v>199</v>
      </c>
      <c r="C64" s="150" t="s">
        <v>196</v>
      </c>
      <c r="D64" s="125"/>
      <c r="E64" s="125" t="e">
        <f t="shared" si="31"/>
        <v>#VALUE!</v>
      </c>
      <c r="F64" s="151" t="e">
        <f>SUMIF('[1]План ЗП'!$A$8:$A$1071,' витрати'!$B64,'[1]План ЗП'!DU$8:DU$1071)</f>
        <v>#VALUE!</v>
      </c>
      <c r="G64" s="151" t="e">
        <f>SUMIF('[1]План ЗП'!$A$8:$A$1071,' витрати'!$B64,'[1]План ЗП'!DV$8:DV$1071)</f>
        <v>#VALUE!</v>
      </c>
      <c r="H64" s="151" t="e">
        <f>SUMIF('[1]План ЗП'!$A$8:$A$1071,' витрати'!$B64,'[1]План ЗП'!DW$8:DW$1071)</f>
        <v>#VALUE!</v>
      </c>
      <c r="I64" s="151"/>
      <c r="J64" s="151"/>
      <c r="K64" s="138">
        <f t="shared" si="28"/>
        <v>0</v>
      </c>
      <c r="L64" s="181" t="e">
        <f t="shared" si="29"/>
        <v>#DIV/0!</v>
      </c>
      <c r="M64" s="151" t="e">
        <f>SUMIF('[1]План ЗП'!$A$8:$A$1071,' витрати'!$B64,'[1]План ЗП'!DX$8:DX$1071)</f>
        <v>#VALUE!</v>
      </c>
      <c r="N64" s="151" t="e">
        <f>SUMIF('[1]План ЗП'!$A$8:$A$1071,' витрати'!$B64,'[1]План ЗП'!DY$8:DY$1071)</f>
        <v>#VALUE!</v>
      </c>
      <c r="O64" s="151" t="e">
        <f>SUMIF('[1]План ЗП'!$A$8:$A$1071,' витрати'!$B64,'[1]План ЗП'!DZ$8:DZ$1071)</f>
        <v>#VALUE!</v>
      </c>
      <c r="P64" s="151" t="e">
        <f>SUMIF('[1]План ЗП'!$A$8:$A$1071,' витрати'!$B64,'[1]План ЗП'!EA$8:EA$1071)</f>
        <v>#VALUE!</v>
      </c>
      <c r="Q64" s="151" t="e">
        <f>SUMIF('[1]План ЗП'!$A$8:$A$1071,' витрати'!$B64,'[1]План ЗП'!EB$8:EB$1071)</f>
        <v>#VALUE!</v>
      </c>
      <c r="R64" s="151" t="e">
        <f>SUMIF('[1]План ЗП'!$A$8:$A$1071,' витрати'!$B64,'[1]План ЗП'!EC$8:EC$1071)</f>
        <v>#VALUE!</v>
      </c>
      <c r="S64" s="151" t="e">
        <f>SUMIF('[1]План ЗП'!$A$8:$A$1071,' витрати'!$B64,'[1]План ЗП'!ED$8:ED$1071)</f>
        <v>#VALUE!</v>
      </c>
      <c r="T64" s="151" t="e">
        <f>SUMIF('[1]План ЗП'!$A$8:$A$1071,' витрати'!$B64,'[1]План ЗП'!EE$8:EE$1071)</f>
        <v>#VALUE!</v>
      </c>
      <c r="U64" s="151" t="e">
        <f>SUMIF('[1]План ЗП'!$A$8:$A$1071,' витрати'!$B64,'[1]План ЗП'!EF$8:EF$1071)</f>
        <v>#VALUE!</v>
      </c>
      <c r="V64" s="108" t="s">
        <v>197</v>
      </c>
    </row>
    <row r="65" spans="1:21" hidden="1" x14ac:dyDescent="0.2">
      <c r="A65" s="108">
        <f t="shared" si="32"/>
        <v>3</v>
      </c>
      <c r="B65" s="121" t="s">
        <v>199</v>
      </c>
      <c r="C65" s="152"/>
      <c r="D65" s="125"/>
      <c r="E65" s="125" t="e">
        <f t="shared" si="31"/>
        <v>#DIV/0!</v>
      </c>
      <c r="F65" s="126"/>
      <c r="G65" s="126"/>
      <c r="H65" s="126"/>
      <c r="I65" s="126"/>
      <c r="J65" s="126"/>
      <c r="K65" s="138">
        <f t="shared" si="28"/>
        <v>0</v>
      </c>
      <c r="L65" s="181" t="e">
        <f t="shared" si="29"/>
        <v>#DIV/0!</v>
      </c>
      <c r="M65" s="126"/>
      <c r="N65" s="126"/>
      <c r="O65" s="126"/>
      <c r="P65" s="126"/>
      <c r="Q65" s="126"/>
      <c r="R65" s="126"/>
      <c r="S65" s="126"/>
      <c r="T65" s="126"/>
      <c r="U65" s="126"/>
    </row>
    <row r="66" spans="1:21" hidden="1" x14ac:dyDescent="0.2">
      <c r="A66" s="108">
        <f t="shared" si="32"/>
        <v>4</v>
      </c>
      <c r="B66" s="121" t="s">
        <v>199</v>
      </c>
      <c r="C66" s="152"/>
      <c r="D66" s="125"/>
      <c r="E66" s="125" t="e">
        <f t="shared" si="31"/>
        <v>#DIV/0!</v>
      </c>
      <c r="F66" s="126"/>
      <c r="G66" s="126"/>
      <c r="H66" s="126"/>
      <c r="I66" s="126"/>
      <c r="J66" s="126"/>
      <c r="K66" s="138">
        <f t="shared" si="28"/>
        <v>0</v>
      </c>
      <c r="L66" s="181" t="e">
        <f t="shared" si="29"/>
        <v>#DIV/0!</v>
      </c>
      <c r="M66" s="126"/>
      <c r="N66" s="126"/>
      <c r="O66" s="126"/>
      <c r="P66" s="126"/>
      <c r="Q66" s="126"/>
      <c r="R66" s="126"/>
      <c r="S66" s="126"/>
      <c r="T66" s="126"/>
      <c r="U66" s="126"/>
    </row>
    <row r="67" spans="1:21" hidden="1" x14ac:dyDescent="0.2">
      <c r="A67" s="108">
        <f t="shared" si="32"/>
        <v>5</v>
      </c>
      <c r="B67" s="121" t="s">
        <v>199</v>
      </c>
      <c r="C67" s="152"/>
      <c r="D67" s="125"/>
      <c r="E67" s="125" t="e">
        <f t="shared" si="31"/>
        <v>#DIV/0!</v>
      </c>
      <c r="F67" s="126"/>
      <c r="G67" s="126"/>
      <c r="H67" s="126"/>
      <c r="I67" s="126"/>
      <c r="J67" s="126"/>
      <c r="K67" s="138">
        <f t="shared" si="28"/>
        <v>0</v>
      </c>
      <c r="L67" s="181" t="e">
        <f t="shared" si="29"/>
        <v>#DIV/0!</v>
      </c>
      <c r="M67" s="126"/>
      <c r="N67" s="126"/>
      <c r="O67" s="126"/>
      <c r="P67" s="126"/>
      <c r="Q67" s="126"/>
      <c r="R67" s="126"/>
      <c r="S67" s="126"/>
      <c r="T67" s="126"/>
      <c r="U67" s="126"/>
    </row>
    <row r="68" spans="1:21" ht="1.5" hidden="1" customHeight="1" x14ac:dyDescent="0.2">
      <c r="A68" s="108">
        <f t="shared" si="32"/>
        <v>6</v>
      </c>
      <c r="B68" s="121" t="s">
        <v>199</v>
      </c>
      <c r="C68" s="152"/>
      <c r="D68" s="125"/>
      <c r="E68" s="125" t="e">
        <f t="shared" si="31"/>
        <v>#DIV/0!</v>
      </c>
      <c r="F68" s="126"/>
      <c r="G68" s="126"/>
      <c r="H68" s="126"/>
      <c r="I68" s="126"/>
      <c r="J68" s="126"/>
      <c r="K68" s="138">
        <f t="shared" si="28"/>
        <v>0</v>
      </c>
      <c r="L68" s="181" t="e">
        <f t="shared" si="29"/>
        <v>#DIV/0!</v>
      </c>
      <c r="M68" s="126"/>
      <c r="N68" s="126"/>
      <c r="O68" s="126"/>
      <c r="P68" s="126"/>
      <c r="Q68" s="126"/>
      <c r="R68" s="126"/>
      <c r="S68" s="126"/>
      <c r="T68" s="126"/>
      <c r="U68" s="126"/>
    </row>
    <row r="69" spans="1:21" hidden="1" x14ac:dyDescent="0.2">
      <c r="A69" s="108">
        <f t="shared" si="32"/>
        <v>7</v>
      </c>
      <c r="B69" s="121" t="s">
        <v>199</v>
      </c>
      <c r="C69" s="152"/>
      <c r="D69" s="125"/>
      <c r="E69" s="125" t="e">
        <f t="shared" si="31"/>
        <v>#DIV/0!</v>
      </c>
      <c r="F69" s="126"/>
      <c r="G69" s="126"/>
      <c r="H69" s="126"/>
      <c r="I69" s="126"/>
      <c r="J69" s="126"/>
      <c r="K69" s="138">
        <f t="shared" si="28"/>
        <v>0</v>
      </c>
      <c r="L69" s="181" t="e">
        <f t="shared" si="29"/>
        <v>#DIV/0!</v>
      </c>
      <c r="M69" s="126"/>
      <c r="N69" s="126"/>
      <c r="O69" s="126"/>
      <c r="P69" s="126"/>
      <c r="Q69" s="126"/>
      <c r="R69" s="126"/>
      <c r="S69" s="126"/>
      <c r="T69" s="126"/>
      <c r="U69" s="126"/>
    </row>
    <row r="70" spans="1:21" hidden="1" x14ac:dyDescent="0.2">
      <c r="A70" s="108">
        <f t="shared" si="32"/>
        <v>8</v>
      </c>
      <c r="B70" s="121" t="s">
        <v>199</v>
      </c>
      <c r="C70" s="152"/>
      <c r="D70" s="125"/>
      <c r="E70" s="125" t="e">
        <f t="shared" si="31"/>
        <v>#DIV/0!</v>
      </c>
      <c r="F70" s="126"/>
      <c r="G70" s="126"/>
      <c r="H70" s="126"/>
      <c r="I70" s="126"/>
      <c r="J70" s="126"/>
      <c r="K70" s="138">
        <f t="shared" si="28"/>
        <v>0</v>
      </c>
      <c r="L70" s="181" t="e">
        <f t="shared" si="29"/>
        <v>#DIV/0!</v>
      </c>
      <c r="M70" s="126"/>
      <c r="N70" s="126"/>
      <c r="O70" s="126"/>
      <c r="P70" s="126"/>
      <c r="Q70" s="126"/>
      <c r="R70" s="126"/>
      <c r="S70" s="126"/>
      <c r="T70" s="126"/>
      <c r="U70" s="126"/>
    </row>
    <row r="71" spans="1:21" hidden="1" x14ac:dyDescent="0.2">
      <c r="A71" s="108">
        <f t="shared" si="32"/>
        <v>9</v>
      </c>
      <c r="B71" s="121" t="s">
        <v>199</v>
      </c>
      <c r="C71" s="152"/>
      <c r="D71" s="125"/>
      <c r="E71" s="125" t="e">
        <f t="shared" si="31"/>
        <v>#DIV/0!</v>
      </c>
      <c r="F71" s="126"/>
      <c r="G71" s="126"/>
      <c r="H71" s="126"/>
      <c r="I71" s="126"/>
      <c r="J71" s="126"/>
      <c r="K71" s="138">
        <f t="shared" si="28"/>
        <v>0</v>
      </c>
      <c r="L71" s="181" t="e">
        <f t="shared" si="29"/>
        <v>#DIV/0!</v>
      </c>
      <c r="M71" s="126"/>
      <c r="N71" s="126"/>
      <c r="O71" s="126"/>
      <c r="P71" s="126"/>
      <c r="Q71" s="126"/>
      <c r="R71" s="126"/>
      <c r="S71" s="126"/>
      <c r="T71" s="126"/>
      <c r="U71" s="126"/>
    </row>
    <row r="72" spans="1:21" hidden="1" x14ac:dyDescent="0.2">
      <c r="A72" s="108">
        <f t="shared" si="32"/>
        <v>10</v>
      </c>
      <c r="B72" s="121" t="s">
        <v>199</v>
      </c>
      <c r="C72" s="152"/>
      <c r="D72" s="125"/>
      <c r="E72" s="125" t="e">
        <f t="shared" si="31"/>
        <v>#DIV/0!</v>
      </c>
      <c r="F72" s="126"/>
      <c r="G72" s="126"/>
      <c r="H72" s="126"/>
      <c r="I72" s="126"/>
      <c r="J72" s="126"/>
      <c r="K72" s="138">
        <f t="shared" si="28"/>
        <v>0</v>
      </c>
      <c r="L72" s="181" t="e">
        <f t="shared" si="29"/>
        <v>#DIV/0!</v>
      </c>
      <c r="M72" s="126"/>
      <c r="N72" s="126"/>
      <c r="O72" s="126"/>
      <c r="P72" s="126"/>
      <c r="Q72" s="126"/>
      <c r="R72" s="126"/>
      <c r="S72" s="126"/>
      <c r="T72" s="126"/>
      <c r="U72" s="126"/>
    </row>
    <row r="73" spans="1:21" hidden="1" x14ac:dyDescent="0.2">
      <c r="A73" s="108">
        <f t="shared" si="32"/>
        <v>11</v>
      </c>
      <c r="B73" s="121" t="s">
        <v>199</v>
      </c>
      <c r="C73" s="152"/>
      <c r="D73" s="125"/>
      <c r="E73" s="125" t="e">
        <f t="shared" si="31"/>
        <v>#DIV/0!</v>
      </c>
      <c r="F73" s="126"/>
      <c r="G73" s="126"/>
      <c r="H73" s="126"/>
      <c r="I73" s="126"/>
      <c r="J73" s="126"/>
      <c r="K73" s="138">
        <f t="shared" si="28"/>
        <v>0</v>
      </c>
      <c r="L73" s="181" t="e">
        <f t="shared" si="29"/>
        <v>#DIV/0!</v>
      </c>
      <c r="M73" s="126"/>
      <c r="N73" s="126"/>
      <c r="O73" s="126"/>
      <c r="P73" s="126"/>
      <c r="Q73" s="126"/>
      <c r="R73" s="126"/>
      <c r="S73" s="126"/>
      <c r="T73" s="126"/>
      <c r="U73" s="126"/>
    </row>
    <row r="74" spans="1:21" hidden="1" x14ac:dyDescent="0.2">
      <c r="A74" s="108">
        <f t="shared" si="32"/>
        <v>12</v>
      </c>
      <c r="B74" s="121" t="s">
        <v>199</v>
      </c>
      <c r="C74" s="152"/>
      <c r="D74" s="125"/>
      <c r="E74" s="125" t="e">
        <f t="shared" si="31"/>
        <v>#DIV/0!</v>
      </c>
      <c r="F74" s="126"/>
      <c r="G74" s="126"/>
      <c r="H74" s="126"/>
      <c r="I74" s="126"/>
      <c r="J74" s="126"/>
      <c r="K74" s="138">
        <f t="shared" si="28"/>
        <v>0</v>
      </c>
      <c r="L74" s="181" t="e">
        <f t="shared" si="29"/>
        <v>#DIV/0!</v>
      </c>
      <c r="M74" s="126"/>
      <c r="N74" s="126"/>
      <c r="O74" s="126"/>
      <c r="P74" s="126"/>
      <c r="Q74" s="126"/>
      <c r="R74" s="126"/>
      <c r="S74" s="126"/>
      <c r="T74" s="126"/>
      <c r="U74" s="126"/>
    </row>
    <row r="75" spans="1:21" hidden="1" x14ac:dyDescent="0.2">
      <c r="A75" s="108">
        <f t="shared" si="32"/>
        <v>13</v>
      </c>
      <c r="B75" s="121" t="s">
        <v>199</v>
      </c>
      <c r="C75" s="152"/>
      <c r="D75" s="125"/>
      <c r="E75" s="125" t="e">
        <f t="shared" si="31"/>
        <v>#DIV/0!</v>
      </c>
      <c r="F75" s="126"/>
      <c r="G75" s="126"/>
      <c r="H75" s="126"/>
      <c r="I75" s="126"/>
      <c r="J75" s="126"/>
      <c r="K75" s="138">
        <f t="shared" si="28"/>
        <v>0</v>
      </c>
      <c r="L75" s="181" t="e">
        <f t="shared" si="29"/>
        <v>#DIV/0!</v>
      </c>
      <c r="M75" s="126"/>
      <c r="N75" s="126"/>
      <c r="O75" s="126"/>
      <c r="P75" s="126"/>
      <c r="Q75" s="126"/>
      <c r="R75" s="126"/>
      <c r="S75" s="126"/>
      <c r="T75" s="126"/>
      <c r="U75" s="126"/>
    </row>
    <row r="76" spans="1:21" hidden="1" x14ac:dyDescent="0.2">
      <c r="A76" s="108">
        <f t="shared" si="32"/>
        <v>14</v>
      </c>
      <c r="B76" s="121" t="s">
        <v>199</v>
      </c>
      <c r="C76" s="152"/>
      <c r="D76" s="125"/>
      <c r="E76" s="125" t="e">
        <f t="shared" si="31"/>
        <v>#DIV/0!</v>
      </c>
      <c r="F76" s="126"/>
      <c r="G76" s="126"/>
      <c r="H76" s="126"/>
      <c r="I76" s="126"/>
      <c r="J76" s="126"/>
      <c r="K76" s="138">
        <f t="shared" si="28"/>
        <v>0</v>
      </c>
      <c r="L76" s="181" t="e">
        <f t="shared" si="29"/>
        <v>#DIV/0!</v>
      </c>
      <c r="M76" s="126"/>
      <c r="N76" s="126"/>
      <c r="O76" s="126"/>
      <c r="P76" s="126"/>
      <c r="Q76" s="126"/>
      <c r="R76" s="126"/>
      <c r="S76" s="126"/>
      <c r="T76" s="126"/>
      <c r="U76" s="126"/>
    </row>
    <row r="77" spans="1:21" hidden="1" x14ac:dyDescent="0.2">
      <c r="A77" s="108">
        <f t="shared" si="32"/>
        <v>15</v>
      </c>
      <c r="B77" s="121" t="s">
        <v>199</v>
      </c>
      <c r="C77" s="152"/>
      <c r="D77" s="125"/>
      <c r="E77" s="125" t="e">
        <f t="shared" si="31"/>
        <v>#DIV/0!</v>
      </c>
      <c r="F77" s="126"/>
      <c r="G77" s="126"/>
      <c r="H77" s="126"/>
      <c r="I77" s="126"/>
      <c r="J77" s="126"/>
      <c r="K77" s="138">
        <f t="shared" si="28"/>
        <v>0</v>
      </c>
      <c r="L77" s="181" t="e">
        <f t="shared" si="29"/>
        <v>#DIV/0!</v>
      </c>
      <c r="M77" s="126"/>
      <c r="N77" s="126"/>
      <c r="O77" s="126"/>
      <c r="P77" s="126"/>
      <c r="Q77" s="126"/>
      <c r="R77" s="126"/>
      <c r="S77" s="126"/>
      <c r="T77" s="126"/>
      <c r="U77" s="126"/>
    </row>
    <row r="78" spans="1:21" hidden="1" x14ac:dyDescent="0.2">
      <c r="A78" s="108">
        <f t="shared" si="32"/>
        <v>16</v>
      </c>
      <c r="B78" s="121" t="s">
        <v>199</v>
      </c>
      <c r="C78" s="152"/>
      <c r="D78" s="125"/>
      <c r="E78" s="125" t="e">
        <f t="shared" si="31"/>
        <v>#DIV/0!</v>
      </c>
      <c r="F78" s="126"/>
      <c r="G78" s="126"/>
      <c r="H78" s="126"/>
      <c r="I78" s="126"/>
      <c r="J78" s="126"/>
      <c r="K78" s="138">
        <f t="shared" si="28"/>
        <v>0</v>
      </c>
      <c r="L78" s="181" t="e">
        <f t="shared" si="29"/>
        <v>#DIV/0!</v>
      </c>
      <c r="M78" s="126"/>
      <c r="N78" s="126"/>
      <c r="O78" s="126"/>
      <c r="P78" s="126"/>
      <c r="Q78" s="126"/>
      <c r="R78" s="126"/>
      <c r="S78" s="126"/>
      <c r="T78" s="126"/>
      <c r="U78" s="126"/>
    </row>
    <row r="79" spans="1:21" hidden="1" x14ac:dyDescent="0.2">
      <c r="A79" s="108">
        <f t="shared" si="32"/>
        <v>17</v>
      </c>
      <c r="B79" s="121" t="s">
        <v>199</v>
      </c>
      <c r="C79" s="152"/>
      <c r="D79" s="125"/>
      <c r="E79" s="125" t="e">
        <f t="shared" si="31"/>
        <v>#DIV/0!</v>
      </c>
      <c r="F79" s="126"/>
      <c r="G79" s="126"/>
      <c r="H79" s="126"/>
      <c r="I79" s="126"/>
      <c r="J79" s="126"/>
      <c r="K79" s="138">
        <f t="shared" si="28"/>
        <v>0</v>
      </c>
      <c r="L79" s="181" t="e">
        <f t="shared" si="29"/>
        <v>#DIV/0!</v>
      </c>
      <c r="M79" s="126"/>
      <c r="N79" s="126"/>
      <c r="O79" s="126"/>
      <c r="P79" s="126"/>
      <c r="Q79" s="126"/>
      <c r="R79" s="126"/>
      <c r="S79" s="126"/>
      <c r="T79" s="126"/>
      <c r="U79" s="126"/>
    </row>
    <row r="80" spans="1:21" hidden="1" x14ac:dyDescent="0.2">
      <c r="A80" s="108">
        <f t="shared" si="32"/>
        <v>18</v>
      </c>
      <c r="B80" s="121" t="s">
        <v>199</v>
      </c>
      <c r="C80" s="152"/>
      <c r="D80" s="125"/>
      <c r="E80" s="125" t="e">
        <f t="shared" si="31"/>
        <v>#DIV/0!</v>
      </c>
      <c r="F80" s="126"/>
      <c r="G80" s="126"/>
      <c r="H80" s="126"/>
      <c r="I80" s="126"/>
      <c r="J80" s="126"/>
      <c r="K80" s="138">
        <f t="shared" si="28"/>
        <v>0</v>
      </c>
      <c r="L80" s="181" t="e">
        <f t="shared" si="29"/>
        <v>#DIV/0!</v>
      </c>
      <c r="M80" s="126"/>
      <c r="N80" s="126"/>
      <c r="O80" s="126"/>
      <c r="P80" s="126"/>
      <c r="Q80" s="126"/>
      <c r="R80" s="126"/>
      <c r="S80" s="126"/>
      <c r="T80" s="126"/>
      <c r="U80" s="126"/>
    </row>
    <row r="81" spans="1:21" hidden="1" x14ac:dyDescent="0.2">
      <c r="A81" s="108">
        <f t="shared" si="32"/>
        <v>19</v>
      </c>
      <c r="B81" s="121" t="s">
        <v>199</v>
      </c>
      <c r="C81" s="152"/>
      <c r="D81" s="125"/>
      <c r="E81" s="125" t="e">
        <f t="shared" si="31"/>
        <v>#DIV/0!</v>
      </c>
      <c r="F81" s="126"/>
      <c r="G81" s="126"/>
      <c r="H81" s="126"/>
      <c r="I81" s="126"/>
      <c r="J81" s="126"/>
      <c r="K81" s="138">
        <f t="shared" si="28"/>
        <v>0</v>
      </c>
      <c r="L81" s="181" t="e">
        <f t="shared" si="29"/>
        <v>#DIV/0!</v>
      </c>
      <c r="M81" s="126"/>
      <c r="N81" s="126"/>
      <c r="O81" s="126"/>
      <c r="P81" s="126"/>
      <c r="Q81" s="126"/>
      <c r="R81" s="126"/>
      <c r="S81" s="126"/>
      <c r="T81" s="126"/>
      <c r="U81" s="126"/>
    </row>
    <row r="82" spans="1:21" hidden="1" x14ac:dyDescent="0.2">
      <c r="A82" s="108">
        <f t="shared" si="32"/>
        <v>20</v>
      </c>
      <c r="B82" s="121" t="s">
        <v>199</v>
      </c>
      <c r="C82" s="152"/>
      <c r="D82" s="125"/>
      <c r="E82" s="125" t="e">
        <f t="shared" si="31"/>
        <v>#DIV/0!</v>
      </c>
      <c r="F82" s="126"/>
      <c r="G82" s="126"/>
      <c r="H82" s="126"/>
      <c r="I82" s="126"/>
      <c r="J82" s="126"/>
      <c r="K82" s="138">
        <f t="shared" si="28"/>
        <v>0</v>
      </c>
      <c r="L82" s="181" t="e">
        <f t="shared" si="29"/>
        <v>#DIV/0!</v>
      </c>
      <c r="M82" s="126"/>
      <c r="N82" s="126"/>
      <c r="O82" s="126"/>
      <c r="P82" s="126"/>
      <c r="Q82" s="126"/>
      <c r="R82" s="126"/>
      <c r="S82" s="126"/>
      <c r="T82" s="126"/>
      <c r="U82" s="126"/>
    </row>
    <row r="83" spans="1:21" hidden="1" x14ac:dyDescent="0.2">
      <c r="A83" s="108">
        <f t="shared" si="32"/>
        <v>21</v>
      </c>
      <c r="B83" s="121" t="s">
        <v>199</v>
      </c>
      <c r="C83" s="152"/>
      <c r="D83" s="125"/>
      <c r="E83" s="125" t="e">
        <f t="shared" si="31"/>
        <v>#DIV/0!</v>
      </c>
      <c r="F83" s="126"/>
      <c r="G83" s="126"/>
      <c r="H83" s="126"/>
      <c r="I83" s="126"/>
      <c r="J83" s="126"/>
      <c r="K83" s="138">
        <f t="shared" si="28"/>
        <v>0</v>
      </c>
      <c r="L83" s="181" t="e">
        <f t="shared" si="29"/>
        <v>#DIV/0!</v>
      </c>
      <c r="M83" s="126"/>
      <c r="N83" s="126"/>
      <c r="O83" s="126"/>
      <c r="P83" s="126"/>
      <c r="Q83" s="126"/>
      <c r="R83" s="126"/>
      <c r="S83" s="126"/>
      <c r="T83" s="126"/>
      <c r="U83" s="126"/>
    </row>
    <row r="84" spans="1:21" hidden="1" x14ac:dyDescent="0.2">
      <c r="A84" s="108">
        <f t="shared" si="32"/>
        <v>22</v>
      </c>
      <c r="B84" s="121" t="s">
        <v>199</v>
      </c>
      <c r="C84" s="152"/>
      <c r="D84" s="125"/>
      <c r="E84" s="125" t="e">
        <f t="shared" si="31"/>
        <v>#DIV/0!</v>
      </c>
      <c r="F84" s="126"/>
      <c r="G84" s="126"/>
      <c r="H84" s="126"/>
      <c r="I84" s="126"/>
      <c r="J84" s="126"/>
      <c r="K84" s="138">
        <f t="shared" si="28"/>
        <v>0</v>
      </c>
      <c r="L84" s="181" t="e">
        <f t="shared" si="29"/>
        <v>#DIV/0!</v>
      </c>
      <c r="M84" s="126"/>
      <c r="N84" s="126"/>
      <c r="O84" s="126"/>
      <c r="P84" s="126"/>
      <c r="Q84" s="126"/>
      <c r="R84" s="126"/>
      <c r="S84" s="126"/>
      <c r="T84" s="126"/>
      <c r="U84" s="126"/>
    </row>
    <row r="85" spans="1:21" hidden="1" x14ac:dyDescent="0.2">
      <c r="A85" s="108">
        <f t="shared" si="32"/>
        <v>23</v>
      </c>
      <c r="B85" s="121" t="s">
        <v>199</v>
      </c>
      <c r="C85" s="152"/>
      <c r="D85" s="125"/>
      <c r="E85" s="125" t="e">
        <f t="shared" si="31"/>
        <v>#DIV/0!</v>
      </c>
      <c r="F85" s="126"/>
      <c r="G85" s="126"/>
      <c r="H85" s="126"/>
      <c r="I85" s="126"/>
      <c r="J85" s="126"/>
      <c r="K85" s="138">
        <f t="shared" si="28"/>
        <v>0</v>
      </c>
      <c r="L85" s="181" t="e">
        <f t="shared" si="29"/>
        <v>#DIV/0!</v>
      </c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1" hidden="1" x14ac:dyDescent="0.2">
      <c r="A86" s="108">
        <f t="shared" si="32"/>
        <v>24</v>
      </c>
      <c r="B86" s="121" t="s">
        <v>199</v>
      </c>
      <c r="C86" s="152"/>
      <c r="D86" s="125"/>
      <c r="E86" s="125" t="e">
        <f t="shared" si="31"/>
        <v>#DIV/0!</v>
      </c>
      <c r="F86" s="126"/>
      <c r="G86" s="126"/>
      <c r="H86" s="126"/>
      <c r="I86" s="126"/>
      <c r="J86" s="126"/>
      <c r="K86" s="138">
        <f t="shared" si="28"/>
        <v>0</v>
      </c>
      <c r="L86" s="181" t="e">
        <f t="shared" si="29"/>
        <v>#DIV/0!</v>
      </c>
      <c r="M86" s="126"/>
      <c r="N86" s="126"/>
      <c r="O86" s="126"/>
      <c r="P86" s="126"/>
      <c r="Q86" s="126"/>
      <c r="R86" s="126"/>
      <c r="S86" s="126"/>
      <c r="T86" s="126"/>
      <c r="U86" s="126"/>
    </row>
    <row r="87" spans="1:21" hidden="1" x14ac:dyDescent="0.2">
      <c r="A87" s="108">
        <f t="shared" si="32"/>
        <v>25</v>
      </c>
      <c r="B87" s="121" t="s">
        <v>199</v>
      </c>
      <c r="C87" s="152"/>
      <c r="D87" s="125"/>
      <c r="E87" s="125" t="e">
        <f t="shared" si="31"/>
        <v>#DIV/0!</v>
      </c>
      <c r="F87" s="126"/>
      <c r="G87" s="126"/>
      <c r="H87" s="126"/>
      <c r="I87" s="126"/>
      <c r="J87" s="126"/>
      <c r="K87" s="138">
        <f t="shared" si="28"/>
        <v>0</v>
      </c>
      <c r="L87" s="181" t="e">
        <f t="shared" si="29"/>
        <v>#DIV/0!</v>
      </c>
      <c r="M87" s="126"/>
      <c r="N87" s="126"/>
      <c r="O87" s="126"/>
      <c r="P87" s="126"/>
      <c r="Q87" s="126"/>
      <c r="R87" s="126"/>
      <c r="S87" s="126"/>
      <c r="T87" s="126"/>
      <c r="U87" s="126"/>
    </row>
    <row r="88" spans="1:21" hidden="1" x14ac:dyDescent="0.2">
      <c r="A88" s="108">
        <f t="shared" si="32"/>
        <v>26</v>
      </c>
      <c r="B88" s="121" t="s">
        <v>199</v>
      </c>
      <c r="C88" s="152"/>
      <c r="D88" s="125"/>
      <c r="E88" s="125" t="e">
        <f t="shared" si="31"/>
        <v>#DIV/0!</v>
      </c>
      <c r="F88" s="126"/>
      <c r="G88" s="126"/>
      <c r="H88" s="126"/>
      <c r="I88" s="126"/>
      <c r="J88" s="126"/>
      <c r="K88" s="138">
        <f t="shared" si="28"/>
        <v>0</v>
      </c>
      <c r="L88" s="181" t="e">
        <f t="shared" si="29"/>
        <v>#DIV/0!</v>
      </c>
      <c r="M88" s="126"/>
      <c r="N88" s="126"/>
      <c r="O88" s="126"/>
      <c r="P88" s="126"/>
      <c r="Q88" s="126"/>
      <c r="R88" s="126"/>
      <c r="S88" s="126"/>
      <c r="T88" s="126"/>
      <c r="U88" s="126"/>
    </row>
    <row r="89" spans="1:21" hidden="1" x14ac:dyDescent="0.2">
      <c r="A89" s="108">
        <f t="shared" si="32"/>
        <v>27</v>
      </c>
      <c r="B89" s="121" t="s">
        <v>199</v>
      </c>
      <c r="C89" s="152"/>
      <c r="D89" s="125"/>
      <c r="E89" s="125" t="e">
        <f t="shared" si="31"/>
        <v>#DIV/0!</v>
      </c>
      <c r="F89" s="126"/>
      <c r="G89" s="126"/>
      <c r="H89" s="126"/>
      <c r="I89" s="126"/>
      <c r="J89" s="126"/>
      <c r="K89" s="138">
        <f t="shared" si="28"/>
        <v>0</v>
      </c>
      <c r="L89" s="181" t="e">
        <f t="shared" si="29"/>
        <v>#DIV/0!</v>
      </c>
      <c r="M89" s="126"/>
      <c r="N89" s="126"/>
      <c r="O89" s="126"/>
      <c r="P89" s="126"/>
      <c r="Q89" s="126"/>
      <c r="R89" s="126"/>
      <c r="S89" s="126"/>
      <c r="T89" s="126"/>
      <c r="U89" s="126"/>
    </row>
    <row r="90" spans="1:21" hidden="1" x14ac:dyDescent="0.2">
      <c r="A90" s="108">
        <f t="shared" si="32"/>
        <v>28</v>
      </c>
      <c r="B90" s="121" t="s">
        <v>199</v>
      </c>
      <c r="C90" s="152"/>
      <c r="D90" s="125"/>
      <c r="E90" s="125" t="e">
        <f t="shared" si="31"/>
        <v>#DIV/0!</v>
      </c>
      <c r="F90" s="126"/>
      <c r="G90" s="126"/>
      <c r="H90" s="126"/>
      <c r="I90" s="126"/>
      <c r="J90" s="126"/>
      <c r="K90" s="138">
        <f t="shared" si="28"/>
        <v>0</v>
      </c>
      <c r="L90" s="181" t="e">
        <f t="shared" si="29"/>
        <v>#DIV/0!</v>
      </c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1" hidden="1" x14ac:dyDescent="0.2">
      <c r="A91" s="108">
        <f t="shared" si="32"/>
        <v>29</v>
      </c>
      <c r="B91" s="121" t="s">
        <v>199</v>
      </c>
      <c r="C91" s="152"/>
      <c r="D91" s="125"/>
      <c r="E91" s="125" t="e">
        <f t="shared" si="31"/>
        <v>#DIV/0!</v>
      </c>
      <c r="F91" s="126"/>
      <c r="G91" s="126"/>
      <c r="H91" s="126"/>
      <c r="I91" s="126"/>
      <c r="J91" s="126"/>
      <c r="K91" s="138">
        <f t="shared" si="28"/>
        <v>0</v>
      </c>
      <c r="L91" s="181" t="e">
        <f t="shared" si="29"/>
        <v>#DIV/0!</v>
      </c>
      <c r="M91" s="126"/>
      <c r="N91" s="126"/>
      <c r="O91" s="126"/>
      <c r="P91" s="126"/>
      <c r="Q91" s="126"/>
      <c r="R91" s="126"/>
      <c r="S91" s="126"/>
      <c r="T91" s="126"/>
      <c r="U91" s="126"/>
    </row>
    <row r="92" spans="1:21" hidden="1" x14ac:dyDescent="0.2">
      <c r="A92" s="108">
        <f t="shared" si="32"/>
        <v>30</v>
      </c>
      <c r="B92" s="121" t="s">
        <v>199</v>
      </c>
      <c r="C92" s="152"/>
      <c r="D92" s="125"/>
      <c r="E92" s="125" t="e">
        <f t="shared" si="31"/>
        <v>#DIV/0!</v>
      </c>
      <c r="F92" s="126"/>
      <c r="G92" s="126"/>
      <c r="H92" s="126"/>
      <c r="I92" s="126"/>
      <c r="J92" s="126"/>
      <c r="K92" s="138">
        <f t="shared" si="28"/>
        <v>0</v>
      </c>
      <c r="L92" s="181" t="e">
        <f t="shared" si="29"/>
        <v>#DIV/0!</v>
      </c>
      <c r="M92" s="126"/>
      <c r="N92" s="126"/>
      <c r="O92" s="126"/>
      <c r="P92" s="126"/>
      <c r="Q92" s="126"/>
      <c r="R92" s="126"/>
      <c r="S92" s="126"/>
      <c r="T92" s="126"/>
      <c r="U92" s="126"/>
    </row>
    <row r="93" spans="1:21" hidden="1" x14ac:dyDescent="0.2">
      <c r="A93" s="108">
        <f t="shared" si="32"/>
        <v>31</v>
      </c>
      <c r="B93" s="121" t="s">
        <v>199</v>
      </c>
      <c r="C93" s="152"/>
      <c r="D93" s="125"/>
      <c r="E93" s="125" t="e">
        <f t="shared" si="31"/>
        <v>#DIV/0!</v>
      </c>
      <c r="F93" s="126"/>
      <c r="G93" s="126"/>
      <c r="H93" s="126"/>
      <c r="I93" s="126"/>
      <c r="J93" s="126"/>
      <c r="K93" s="138">
        <f t="shared" si="28"/>
        <v>0</v>
      </c>
      <c r="L93" s="181" t="e">
        <f t="shared" si="29"/>
        <v>#DIV/0!</v>
      </c>
      <c r="M93" s="126"/>
      <c r="N93" s="126"/>
      <c r="O93" s="126"/>
      <c r="P93" s="126"/>
      <c r="Q93" s="126"/>
      <c r="R93" s="126"/>
      <c r="S93" s="126"/>
      <c r="T93" s="126"/>
      <c r="U93" s="126"/>
    </row>
    <row r="94" spans="1:21" ht="11.25" hidden="1" customHeight="1" x14ac:dyDescent="0.2">
      <c r="A94" s="108">
        <f t="shared" si="32"/>
        <v>32</v>
      </c>
      <c r="B94" s="121" t="s">
        <v>199</v>
      </c>
      <c r="C94" s="152"/>
      <c r="D94" s="125"/>
      <c r="E94" s="125" t="e">
        <f t="shared" si="31"/>
        <v>#DIV/0!</v>
      </c>
      <c r="F94" s="126"/>
      <c r="G94" s="126"/>
      <c r="H94" s="126"/>
      <c r="I94" s="126"/>
      <c r="J94" s="126"/>
      <c r="K94" s="138">
        <f t="shared" si="28"/>
        <v>0</v>
      </c>
      <c r="L94" s="181" t="e">
        <f t="shared" si="29"/>
        <v>#DIV/0!</v>
      </c>
      <c r="M94" s="126"/>
      <c r="N94" s="126"/>
      <c r="O94" s="126"/>
      <c r="P94" s="126"/>
      <c r="Q94" s="126"/>
      <c r="R94" s="126"/>
      <c r="S94" s="126"/>
      <c r="T94" s="126"/>
      <c r="U94" s="126"/>
    </row>
    <row r="95" spans="1:21" hidden="1" x14ac:dyDescent="0.2">
      <c r="A95" s="108">
        <f t="shared" si="32"/>
        <v>33</v>
      </c>
      <c r="B95" s="121" t="s">
        <v>199</v>
      </c>
      <c r="C95" s="152"/>
      <c r="D95" s="125"/>
      <c r="E95" s="125" t="e">
        <f t="shared" ref="E95:E122" si="33">SUM(F95:U95)</f>
        <v>#DIV/0!</v>
      </c>
      <c r="F95" s="126"/>
      <c r="G95" s="126"/>
      <c r="H95" s="126"/>
      <c r="I95" s="126"/>
      <c r="J95" s="126"/>
      <c r="K95" s="138">
        <f t="shared" si="28"/>
        <v>0</v>
      </c>
      <c r="L95" s="181" t="e">
        <f t="shared" si="29"/>
        <v>#DIV/0!</v>
      </c>
      <c r="M95" s="126"/>
      <c r="N95" s="126"/>
      <c r="O95" s="126"/>
      <c r="P95" s="126"/>
      <c r="Q95" s="126"/>
      <c r="R95" s="126"/>
      <c r="S95" s="126"/>
      <c r="T95" s="126"/>
      <c r="U95" s="126"/>
    </row>
    <row r="96" spans="1:21" hidden="1" x14ac:dyDescent="0.2">
      <c r="A96" s="108">
        <f t="shared" si="32"/>
        <v>34</v>
      </c>
      <c r="B96" s="121" t="s">
        <v>199</v>
      </c>
      <c r="C96" s="152"/>
      <c r="D96" s="125"/>
      <c r="E96" s="125" t="e">
        <f t="shared" si="33"/>
        <v>#DIV/0!</v>
      </c>
      <c r="F96" s="126"/>
      <c r="G96" s="126"/>
      <c r="H96" s="126"/>
      <c r="I96" s="126"/>
      <c r="J96" s="126"/>
      <c r="K96" s="138">
        <f t="shared" si="28"/>
        <v>0</v>
      </c>
      <c r="L96" s="181" t="e">
        <f t="shared" si="29"/>
        <v>#DIV/0!</v>
      </c>
      <c r="M96" s="126"/>
      <c r="N96" s="126"/>
      <c r="O96" s="126"/>
      <c r="P96" s="126"/>
      <c r="Q96" s="126"/>
      <c r="R96" s="126"/>
      <c r="S96" s="126"/>
      <c r="T96" s="126"/>
      <c r="U96" s="126"/>
    </row>
    <row r="97" spans="1:21" hidden="1" x14ac:dyDescent="0.2">
      <c r="A97" s="108">
        <f t="shared" si="32"/>
        <v>35</v>
      </c>
      <c r="B97" s="121" t="s">
        <v>199</v>
      </c>
      <c r="C97" s="152"/>
      <c r="D97" s="125"/>
      <c r="E97" s="125" t="e">
        <f t="shared" si="33"/>
        <v>#DIV/0!</v>
      </c>
      <c r="F97" s="126"/>
      <c r="G97" s="126"/>
      <c r="H97" s="126"/>
      <c r="I97" s="126"/>
      <c r="J97" s="126"/>
      <c r="K97" s="138">
        <f t="shared" si="28"/>
        <v>0</v>
      </c>
      <c r="L97" s="181" t="e">
        <f t="shared" si="29"/>
        <v>#DIV/0!</v>
      </c>
      <c r="M97" s="126"/>
      <c r="N97" s="126"/>
      <c r="O97" s="126"/>
      <c r="P97" s="126"/>
      <c r="Q97" s="126"/>
      <c r="R97" s="126"/>
      <c r="S97" s="126"/>
      <c r="T97" s="126"/>
      <c r="U97" s="126"/>
    </row>
    <row r="98" spans="1:21" hidden="1" x14ac:dyDescent="0.2">
      <c r="A98" s="108">
        <f t="shared" si="32"/>
        <v>36</v>
      </c>
      <c r="B98" s="121" t="s">
        <v>199</v>
      </c>
      <c r="C98" s="152"/>
      <c r="D98" s="125"/>
      <c r="E98" s="125" t="e">
        <f t="shared" si="33"/>
        <v>#DIV/0!</v>
      </c>
      <c r="F98" s="126"/>
      <c r="G98" s="126"/>
      <c r="H98" s="126"/>
      <c r="I98" s="126"/>
      <c r="J98" s="126"/>
      <c r="K98" s="138">
        <f t="shared" si="28"/>
        <v>0</v>
      </c>
      <c r="L98" s="181" t="e">
        <f t="shared" si="29"/>
        <v>#DIV/0!</v>
      </c>
      <c r="M98" s="126"/>
      <c r="N98" s="126"/>
      <c r="O98" s="126"/>
      <c r="P98" s="126"/>
      <c r="Q98" s="126"/>
      <c r="R98" s="126"/>
      <c r="S98" s="126"/>
      <c r="T98" s="126"/>
      <c r="U98" s="126"/>
    </row>
    <row r="99" spans="1:21" hidden="1" x14ac:dyDescent="0.2">
      <c r="A99" s="108">
        <f t="shared" si="32"/>
        <v>37</v>
      </c>
      <c r="B99" s="121" t="s">
        <v>199</v>
      </c>
      <c r="C99" s="152"/>
      <c r="D99" s="125"/>
      <c r="E99" s="125" t="e">
        <f t="shared" si="33"/>
        <v>#DIV/0!</v>
      </c>
      <c r="F99" s="126"/>
      <c r="G99" s="126"/>
      <c r="H99" s="126"/>
      <c r="I99" s="126"/>
      <c r="J99" s="126"/>
      <c r="K99" s="138">
        <f t="shared" si="28"/>
        <v>0</v>
      </c>
      <c r="L99" s="181" t="e">
        <f t="shared" si="29"/>
        <v>#DIV/0!</v>
      </c>
      <c r="M99" s="126"/>
      <c r="N99" s="126"/>
      <c r="O99" s="126"/>
      <c r="P99" s="126"/>
      <c r="Q99" s="126"/>
      <c r="R99" s="126"/>
      <c r="S99" s="126"/>
      <c r="T99" s="126"/>
      <c r="U99" s="126"/>
    </row>
    <row r="100" spans="1:21" hidden="1" x14ac:dyDescent="0.2">
      <c r="A100" s="108">
        <f t="shared" si="32"/>
        <v>38</v>
      </c>
      <c r="B100" s="121" t="s">
        <v>199</v>
      </c>
      <c r="C100" s="152"/>
      <c r="D100" s="125"/>
      <c r="E100" s="125" t="e">
        <f t="shared" si="33"/>
        <v>#DIV/0!</v>
      </c>
      <c r="F100" s="126"/>
      <c r="G100" s="126"/>
      <c r="H100" s="126"/>
      <c r="I100" s="126"/>
      <c r="J100" s="126"/>
      <c r="K100" s="138">
        <f t="shared" si="28"/>
        <v>0</v>
      </c>
      <c r="L100" s="181" t="e">
        <f t="shared" si="29"/>
        <v>#DIV/0!</v>
      </c>
      <c r="M100" s="126"/>
      <c r="N100" s="126"/>
      <c r="O100" s="126"/>
      <c r="P100" s="126"/>
      <c r="Q100" s="126"/>
      <c r="R100" s="126"/>
      <c r="S100" s="126"/>
      <c r="T100" s="126"/>
      <c r="U100" s="126"/>
    </row>
    <row r="101" spans="1:21" hidden="1" x14ac:dyDescent="0.2">
      <c r="A101" s="108">
        <f t="shared" si="32"/>
        <v>39</v>
      </c>
      <c r="B101" s="121" t="s">
        <v>199</v>
      </c>
      <c r="C101" s="152"/>
      <c r="D101" s="125"/>
      <c r="E101" s="125" t="e">
        <f t="shared" si="33"/>
        <v>#DIV/0!</v>
      </c>
      <c r="F101" s="126"/>
      <c r="G101" s="126"/>
      <c r="H101" s="126"/>
      <c r="I101" s="126"/>
      <c r="J101" s="126"/>
      <c r="K101" s="138">
        <f t="shared" si="28"/>
        <v>0</v>
      </c>
      <c r="L101" s="181" t="e">
        <f t="shared" si="29"/>
        <v>#DIV/0!</v>
      </c>
      <c r="M101" s="126"/>
      <c r="N101" s="126"/>
      <c r="O101" s="126"/>
      <c r="P101" s="126"/>
      <c r="Q101" s="126"/>
      <c r="R101" s="126"/>
      <c r="S101" s="126"/>
      <c r="T101" s="126"/>
      <c r="U101" s="126"/>
    </row>
    <row r="102" spans="1:21" hidden="1" x14ac:dyDescent="0.2">
      <c r="A102" s="108">
        <f t="shared" si="32"/>
        <v>40</v>
      </c>
      <c r="B102" s="121" t="s">
        <v>199</v>
      </c>
      <c r="C102" s="152"/>
      <c r="D102" s="125"/>
      <c r="E102" s="125" t="e">
        <f t="shared" si="33"/>
        <v>#DIV/0!</v>
      </c>
      <c r="F102" s="126"/>
      <c r="G102" s="126"/>
      <c r="H102" s="126"/>
      <c r="I102" s="126"/>
      <c r="J102" s="126"/>
      <c r="K102" s="138">
        <f t="shared" si="28"/>
        <v>0</v>
      </c>
      <c r="L102" s="181" t="e">
        <f t="shared" si="29"/>
        <v>#DIV/0!</v>
      </c>
      <c r="M102" s="126"/>
      <c r="N102" s="126"/>
      <c r="O102" s="126"/>
      <c r="P102" s="126"/>
      <c r="Q102" s="126"/>
      <c r="R102" s="126"/>
      <c r="S102" s="126"/>
      <c r="T102" s="126"/>
      <c r="U102" s="126"/>
    </row>
    <row r="103" spans="1:21" hidden="1" x14ac:dyDescent="0.2">
      <c r="A103" s="108">
        <f t="shared" si="32"/>
        <v>41</v>
      </c>
      <c r="B103" s="121" t="s">
        <v>199</v>
      </c>
      <c r="C103" s="152"/>
      <c r="D103" s="125"/>
      <c r="E103" s="125" t="e">
        <f t="shared" si="33"/>
        <v>#DIV/0!</v>
      </c>
      <c r="F103" s="126"/>
      <c r="G103" s="126"/>
      <c r="H103" s="126"/>
      <c r="I103" s="126"/>
      <c r="J103" s="126"/>
      <c r="K103" s="138">
        <f t="shared" si="28"/>
        <v>0</v>
      </c>
      <c r="L103" s="181" t="e">
        <f t="shared" si="29"/>
        <v>#DIV/0!</v>
      </c>
      <c r="M103" s="126"/>
      <c r="N103" s="126"/>
      <c r="O103" s="126"/>
      <c r="P103" s="126"/>
      <c r="Q103" s="126"/>
      <c r="R103" s="126"/>
      <c r="S103" s="126"/>
      <c r="T103" s="126"/>
      <c r="U103" s="126"/>
    </row>
    <row r="104" spans="1:21" hidden="1" x14ac:dyDescent="0.2">
      <c r="A104" s="108">
        <f t="shared" si="32"/>
        <v>42</v>
      </c>
      <c r="B104" s="121" t="s">
        <v>199</v>
      </c>
      <c r="C104" s="152"/>
      <c r="D104" s="125"/>
      <c r="E104" s="125" t="e">
        <f t="shared" si="33"/>
        <v>#DIV/0!</v>
      </c>
      <c r="F104" s="126"/>
      <c r="G104" s="126"/>
      <c r="H104" s="126"/>
      <c r="I104" s="126"/>
      <c r="J104" s="126"/>
      <c r="K104" s="138">
        <f t="shared" si="28"/>
        <v>0</v>
      </c>
      <c r="L104" s="181" t="e">
        <f t="shared" si="29"/>
        <v>#DIV/0!</v>
      </c>
      <c r="M104" s="126"/>
      <c r="N104" s="126"/>
      <c r="O104" s="126"/>
      <c r="P104" s="126"/>
      <c r="Q104" s="126"/>
      <c r="R104" s="126"/>
      <c r="S104" s="126"/>
      <c r="T104" s="126"/>
      <c r="U104" s="126"/>
    </row>
    <row r="105" spans="1:21" hidden="1" x14ac:dyDescent="0.2">
      <c r="A105" s="108">
        <f t="shared" si="32"/>
        <v>43</v>
      </c>
      <c r="B105" s="121" t="s">
        <v>199</v>
      </c>
      <c r="C105" s="152"/>
      <c r="D105" s="125"/>
      <c r="E105" s="125" t="e">
        <f t="shared" si="33"/>
        <v>#DIV/0!</v>
      </c>
      <c r="F105" s="126"/>
      <c r="G105" s="126"/>
      <c r="H105" s="126"/>
      <c r="I105" s="126"/>
      <c r="J105" s="126"/>
      <c r="K105" s="138">
        <f t="shared" si="28"/>
        <v>0</v>
      </c>
      <c r="L105" s="181" t="e">
        <f t="shared" si="29"/>
        <v>#DIV/0!</v>
      </c>
      <c r="M105" s="126"/>
      <c r="N105" s="126"/>
      <c r="O105" s="126"/>
      <c r="P105" s="126"/>
      <c r="Q105" s="126"/>
      <c r="R105" s="126"/>
      <c r="S105" s="126"/>
      <c r="T105" s="126"/>
      <c r="U105" s="126"/>
    </row>
    <row r="106" spans="1:21" hidden="1" x14ac:dyDescent="0.2">
      <c r="A106" s="108">
        <f t="shared" si="32"/>
        <v>44</v>
      </c>
      <c r="B106" s="121" t="s">
        <v>199</v>
      </c>
      <c r="C106" s="152"/>
      <c r="D106" s="125"/>
      <c r="E106" s="125" t="e">
        <f t="shared" si="33"/>
        <v>#DIV/0!</v>
      </c>
      <c r="F106" s="126"/>
      <c r="G106" s="126"/>
      <c r="H106" s="126"/>
      <c r="I106" s="126"/>
      <c r="J106" s="126"/>
      <c r="K106" s="138">
        <f t="shared" si="28"/>
        <v>0</v>
      </c>
      <c r="L106" s="181" t="e">
        <f t="shared" si="29"/>
        <v>#DIV/0!</v>
      </c>
      <c r="M106" s="126"/>
      <c r="N106" s="126"/>
      <c r="O106" s="126"/>
      <c r="P106" s="126"/>
      <c r="Q106" s="126"/>
      <c r="R106" s="126"/>
      <c r="S106" s="126"/>
      <c r="T106" s="126"/>
      <c r="U106" s="126"/>
    </row>
    <row r="107" spans="1:21" hidden="1" x14ac:dyDescent="0.2">
      <c r="A107" s="108">
        <f t="shared" si="32"/>
        <v>45</v>
      </c>
      <c r="B107" s="121" t="s">
        <v>199</v>
      </c>
      <c r="C107" s="152"/>
      <c r="D107" s="125"/>
      <c r="E107" s="125" t="e">
        <f t="shared" si="33"/>
        <v>#DIV/0!</v>
      </c>
      <c r="F107" s="126"/>
      <c r="G107" s="126"/>
      <c r="H107" s="126"/>
      <c r="I107" s="126"/>
      <c r="J107" s="126"/>
      <c r="K107" s="138">
        <f t="shared" si="28"/>
        <v>0</v>
      </c>
      <c r="L107" s="181" t="e">
        <f t="shared" si="29"/>
        <v>#DIV/0!</v>
      </c>
      <c r="M107" s="126"/>
      <c r="N107" s="126"/>
      <c r="O107" s="126"/>
      <c r="P107" s="126"/>
      <c r="Q107" s="126"/>
      <c r="R107" s="126"/>
      <c r="S107" s="126"/>
      <c r="T107" s="126"/>
      <c r="U107" s="126"/>
    </row>
    <row r="108" spans="1:21" hidden="1" x14ac:dyDescent="0.2">
      <c r="A108" s="108">
        <f t="shared" si="32"/>
        <v>46</v>
      </c>
      <c r="B108" s="121" t="s">
        <v>199</v>
      </c>
      <c r="C108" s="152"/>
      <c r="D108" s="125"/>
      <c r="E108" s="125" t="e">
        <f t="shared" si="33"/>
        <v>#DIV/0!</v>
      </c>
      <c r="F108" s="126"/>
      <c r="G108" s="126"/>
      <c r="H108" s="126"/>
      <c r="I108" s="126"/>
      <c r="J108" s="126"/>
      <c r="K108" s="138">
        <f t="shared" si="28"/>
        <v>0</v>
      </c>
      <c r="L108" s="181" t="e">
        <f t="shared" si="29"/>
        <v>#DIV/0!</v>
      </c>
      <c r="M108" s="126"/>
      <c r="N108" s="126"/>
      <c r="O108" s="126"/>
      <c r="P108" s="126"/>
      <c r="Q108" s="126"/>
      <c r="R108" s="126"/>
      <c r="S108" s="126"/>
      <c r="T108" s="126"/>
      <c r="U108" s="126"/>
    </row>
    <row r="109" spans="1:21" hidden="1" x14ac:dyDescent="0.2">
      <c r="A109" s="108">
        <f t="shared" si="32"/>
        <v>47</v>
      </c>
      <c r="B109" s="121" t="s">
        <v>199</v>
      </c>
      <c r="C109" s="152"/>
      <c r="D109" s="125"/>
      <c r="E109" s="125" t="e">
        <f t="shared" si="33"/>
        <v>#DIV/0!</v>
      </c>
      <c r="F109" s="126"/>
      <c r="G109" s="126"/>
      <c r="H109" s="126"/>
      <c r="I109" s="126"/>
      <c r="J109" s="126"/>
      <c r="K109" s="138">
        <f t="shared" si="28"/>
        <v>0</v>
      </c>
      <c r="L109" s="181" t="e">
        <f t="shared" si="29"/>
        <v>#DIV/0!</v>
      </c>
      <c r="M109" s="126"/>
      <c r="N109" s="126"/>
      <c r="O109" s="126"/>
      <c r="P109" s="126"/>
      <c r="Q109" s="126"/>
      <c r="R109" s="126"/>
      <c r="S109" s="126"/>
      <c r="T109" s="126"/>
      <c r="U109" s="126"/>
    </row>
    <row r="110" spans="1:21" hidden="1" x14ac:dyDescent="0.2">
      <c r="A110" s="108">
        <f t="shared" si="32"/>
        <v>48</v>
      </c>
      <c r="B110" s="121" t="s">
        <v>199</v>
      </c>
      <c r="C110" s="152"/>
      <c r="D110" s="125"/>
      <c r="E110" s="125" t="e">
        <f t="shared" si="33"/>
        <v>#DIV/0!</v>
      </c>
      <c r="F110" s="126"/>
      <c r="G110" s="126"/>
      <c r="H110" s="126"/>
      <c r="I110" s="126"/>
      <c r="J110" s="126"/>
      <c r="K110" s="138">
        <f t="shared" si="28"/>
        <v>0</v>
      </c>
      <c r="L110" s="181" t="e">
        <f t="shared" si="29"/>
        <v>#DIV/0!</v>
      </c>
      <c r="M110" s="126"/>
      <c r="N110" s="126"/>
      <c r="O110" s="126"/>
      <c r="P110" s="126"/>
      <c r="Q110" s="126"/>
      <c r="R110" s="126"/>
      <c r="S110" s="126"/>
      <c r="T110" s="126"/>
      <c r="U110" s="126"/>
    </row>
    <row r="111" spans="1:21" hidden="1" x14ac:dyDescent="0.2">
      <c r="A111" s="108">
        <f t="shared" si="32"/>
        <v>49</v>
      </c>
      <c r="B111" s="121" t="s">
        <v>199</v>
      </c>
      <c r="C111" s="152"/>
      <c r="D111" s="125"/>
      <c r="E111" s="125" t="e">
        <f t="shared" si="33"/>
        <v>#DIV/0!</v>
      </c>
      <c r="F111" s="126"/>
      <c r="G111" s="126"/>
      <c r="H111" s="126"/>
      <c r="I111" s="126"/>
      <c r="J111" s="126"/>
      <c r="K111" s="138">
        <f t="shared" si="28"/>
        <v>0</v>
      </c>
      <c r="L111" s="181" t="e">
        <f t="shared" si="29"/>
        <v>#DIV/0!</v>
      </c>
      <c r="M111" s="126"/>
      <c r="N111" s="126"/>
      <c r="O111" s="126"/>
      <c r="P111" s="126"/>
      <c r="Q111" s="126"/>
      <c r="R111" s="126"/>
      <c r="S111" s="126"/>
      <c r="T111" s="126"/>
      <c r="U111" s="126"/>
    </row>
    <row r="112" spans="1:21" hidden="1" x14ac:dyDescent="0.2">
      <c r="A112" s="108">
        <f t="shared" si="32"/>
        <v>50</v>
      </c>
      <c r="B112" s="121" t="s">
        <v>199</v>
      </c>
      <c r="C112" s="152"/>
      <c r="D112" s="125"/>
      <c r="E112" s="125" t="e">
        <f t="shared" si="33"/>
        <v>#DIV/0!</v>
      </c>
      <c r="F112" s="126"/>
      <c r="G112" s="126"/>
      <c r="H112" s="126"/>
      <c r="I112" s="126"/>
      <c r="J112" s="126"/>
      <c r="K112" s="138">
        <f t="shared" si="28"/>
        <v>0</v>
      </c>
      <c r="L112" s="181" t="e">
        <f t="shared" si="29"/>
        <v>#DIV/0!</v>
      </c>
      <c r="M112" s="126"/>
      <c r="N112" s="126"/>
      <c r="O112" s="126"/>
      <c r="P112" s="126"/>
      <c r="Q112" s="126"/>
      <c r="R112" s="126"/>
      <c r="S112" s="126"/>
      <c r="T112" s="126"/>
      <c r="U112" s="126"/>
    </row>
    <row r="113" spans="1:22" hidden="1" x14ac:dyDescent="0.2">
      <c r="A113" s="108">
        <f t="shared" si="32"/>
        <v>51</v>
      </c>
      <c r="B113" s="121" t="s">
        <v>199</v>
      </c>
      <c r="C113" s="152"/>
      <c r="D113" s="125"/>
      <c r="E113" s="125" t="e">
        <f t="shared" si="33"/>
        <v>#DIV/0!</v>
      </c>
      <c r="F113" s="126"/>
      <c r="G113" s="126"/>
      <c r="H113" s="126"/>
      <c r="I113" s="126"/>
      <c r="J113" s="126"/>
      <c r="K113" s="138">
        <f t="shared" si="28"/>
        <v>0</v>
      </c>
      <c r="L113" s="181" t="e">
        <f t="shared" si="29"/>
        <v>#DIV/0!</v>
      </c>
      <c r="M113" s="126"/>
      <c r="N113" s="126"/>
      <c r="O113" s="126"/>
      <c r="P113" s="126"/>
      <c r="Q113" s="126"/>
      <c r="R113" s="126"/>
      <c r="S113" s="126"/>
      <c r="T113" s="126"/>
      <c r="U113" s="126"/>
    </row>
    <row r="114" spans="1:22" hidden="1" x14ac:dyDescent="0.2">
      <c r="A114" s="108">
        <f t="shared" si="32"/>
        <v>52</v>
      </c>
      <c r="B114" s="121" t="s">
        <v>199</v>
      </c>
      <c r="C114" s="152"/>
      <c r="D114" s="125"/>
      <c r="E114" s="125" t="e">
        <f t="shared" si="33"/>
        <v>#DIV/0!</v>
      </c>
      <c r="F114" s="126"/>
      <c r="G114" s="126"/>
      <c r="H114" s="126"/>
      <c r="I114" s="126"/>
      <c r="J114" s="126"/>
      <c r="K114" s="138">
        <f t="shared" si="28"/>
        <v>0</v>
      </c>
      <c r="L114" s="181" t="e">
        <f t="shared" si="29"/>
        <v>#DIV/0!</v>
      </c>
      <c r="M114" s="126"/>
      <c r="N114" s="126"/>
      <c r="O114" s="126"/>
      <c r="P114" s="126"/>
      <c r="Q114" s="126"/>
      <c r="R114" s="126"/>
      <c r="S114" s="126"/>
      <c r="T114" s="126"/>
      <c r="U114" s="126"/>
    </row>
    <row r="115" spans="1:22" hidden="1" x14ac:dyDescent="0.2">
      <c r="A115" s="108">
        <f t="shared" si="32"/>
        <v>53</v>
      </c>
      <c r="B115" s="121" t="s">
        <v>199</v>
      </c>
      <c r="C115" s="152"/>
      <c r="D115" s="125"/>
      <c r="E115" s="125" t="e">
        <f t="shared" si="33"/>
        <v>#DIV/0!</v>
      </c>
      <c r="F115" s="126"/>
      <c r="G115" s="126"/>
      <c r="H115" s="126"/>
      <c r="I115" s="126"/>
      <c r="J115" s="126"/>
      <c r="K115" s="138">
        <f t="shared" si="28"/>
        <v>0</v>
      </c>
      <c r="L115" s="181" t="e">
        <f t="shared" si="29"/>
        <v>#DIV/0!</v>
      </c>
      <c r="M115" s="126"/>
      <c r="N115" s="126"/>
      <c r="O115" s="126"/>
      <c r="P115" s="126"/>
      <c r="Q115" s="126"/>
      <c r="R115" s="126"/>
      <c r="S115" s="126"/>
      <c r="T115" s="126"/>
      <c r="U115" s="126"/>
    </row>
    <row r="116" spans="1:22" hidden="1" x14ac:dyDescent="0.2">
      <c r="A116" s="108">
        <f t="shared" si="32"/>
        <v>54</v>
      </c>
      <c r="B116" s="121" t="s">
        <v>199</v>
      </c>
      <c r="C116" s="152"/>
      <c r="D116" s="125"/>
      <c r="E116" s="125" t="e">
        <f t="shared" si="33"/>
        <v>#DIV/0!</v>
      </c>
      <c r="F116" s="126"/>
      <c r="G116" s="126"/>
      <c r="H116" s="126"/>
      <c r="I116" s="126"/>
      <c r="J116" s="126"/>
      <c r="K116" s="138">
        <f t="shared" si="28"/>
        <v>0</v>
      </c>
      <c r="L116" s="181" t="e">
        <f t="shared" si="29"/>
        <v>#DIV/0!</v>
      </c>
      <c r="M116" s="126"/>
      <c r="N116" s="126"/>
      <c r="O116" s="126"/>
      <c r="P116" s="126"/>
      <c r="Q116" s="126"/>
      <c r="R116" s="126"/>
      <c r="S116" s="126"/>
      <c r="T116" s="126"/>
      <c r="U116" s="126"/>
    </row>
    <row r="117" spans="1:22" hidden="1" x14ac:dyDescent="0.2">
      <c r="A117" s="108">
        <f t="shared" si="32"/>
        <v>55</v>
      </c>
      <c r="B117" s="121" t="s">
        <v>199</v>
      </c>
      <c r="C117" s="152"/>
      <c r="D117" s="125"/>
      <c r="E117" s="125" t="e">
        <f t="shared" si="33"/>
        <v>#DIV/0!</v>
      </c>
      <c r="F117" s="126"/>
      <c r="G117" s="126"/>
      <c r="H117" s="126"/>
      <c r="I117" s="126"/>
      <c r="J117" s="126"/>
      <c r="K117" s="138">
        <f t="shared" si="28"/>
        <v>0</v>
      </c>
      <c r="L117" s="181" t="e">
        <f t="shared" si="29"/>
        <v>#DIV/0!</v>
      </c>
      <c r="M117" s="126"/>
      <c r="N117" s="126"/>
      <c r="O117" s="126"/>
      <c r="P117" s="126"/>
      <c r="Q117" s="126"/>
      <c r="R117" s="126"/>
      <c r="S117" s="126"/>
      <c r="T117" s="126"/>
      <c r="U117" s="126"/>
    </row>
    <row r="118" spans="1:22" hidden="1" x14ac:dyDescent="0.2">
      <c r="A118" s="108">
        <f t="shared" si="32"/>
        <v>56</v>
      </c>
      <c r="B118" s="121" t="s">
        <v>199</v>
      </c>
      <c r="C118" s="152"/>
      <c r="D118" s="125"/>
      <c r="E118" s="125" t="e">
        <f t="shared" si="33"/>
        <v>#DIV/0!</v>
      </c>
      <c r="F118" s="126"/>
      <c r="G118" s="126"/>
      <c r="H118" s="126"/>
      <c r="I118" s="126"/>
      <c r="J118" s="126"/>
      <c r="K118" s="138">
        <f t="shared" si="28"/>
        <v>0</v>
      </c>
      <c r="L118" s="181" t="e">
        <f t="shared" si="29"/>
        <v>#DIV/0!</v>
      </c>
      <c r="M118" s="126"/>
      <c r="N118" s="126"/>
      <c r="O118" s="126"/>
      <c r="P118" s="126"/>
      <c r="Q118" s="126"/>
      <c r="R118" s="126"/>
      <c r="S118" s="126"/>
      <c r="T118" s="126"/>
      <c r="U118" s="126"/>
    </row>
    <row r="119" spans="1:22" hidden="1" x14ac:dyDescent="0.2">
      <c r="A119" s="108">
        <f t="shared" si="32"/>
        <v>57</v>
      </c>
      <c r="B119" s="121" t="s">
        <v>199</v>
      </c>
      <c r="C119" s="152"/>
      <c r="D119" s="125"/>
      <c r="E119" s="125" t="e">
        <f t="shared" si="33"/>
        <v>#DIV/0!</v>
      </c>
      <c r="F119" s="126"/>
      <c r="G119" s="126"/>
      <c r="H119" s="126"/>
      <c r="I119" s="126"/>
      <c r="J119" s="126"/>
      <c r="K119" s="138">
        <f t="shared" si="28"/>
        <v>0</v>
      </c>
      <c r="L119" s="181" t="e">
        <f t="shared" si="29"/>
        <v>#DIV/0!</v>
      </c>
      <c r="M119" s="126"/>
      <c r="N119" s="126"/>
      <c r="O119" s="126"/>
      <c r="P119" s="126"/>
      <c r="Q119" s="126"/>
      <c r="R119" s="126"/>
      <c r="S119" s="126"/>
      <c r="T119" s="126"/>
      <c r="U119" s="126"/>
    </row>
    <row r="120" spans="1:22" hidden="1" x14ac:dyDescent="0.2">
      <c r="A120" s="108">
        <f t="shared" si="32"/>
        <v>58</v>
      </c>
      <c r="B120" s="121" t="s">
        <v>199</v>
      </c>
      <c r="C120" s="152"/>
      <c r="D120" s="125"/>
      <c r="E120" s="125" t="e">
        <f t="shared" si="33"/>
        <v>#DIV/0!</v>
      </c>
      <c r="F120" s="126"/>
      <c r="G120" s="126"/>
      <c r="H120" s="126"/>
      <c r="I120" s="126"/>
      <c r="J120" s="126"/>
      <c r="K120" s="138">
        <f t="shared" si="28"/>
        <v>0</v>
      </c>
      <c r="L120" s="181" t="e">
        <f t="shared" si="29"/>
        <v>#DIV/0!</v>
      </c>
      <c r="M120" s="126"/>
      <c r="N120" s="126"/>
      <c r="O120" s="126"/>
      <c r="P120" s="126"/>
      <c r="Q120" s="126"/>
      <c r="R120" s="126"/>
      <c r="S120" s="126"/>
      <c r="T120" s="126"/>
      <c r="U120" s="126"/>
    </row>
    <row r="121" spans="1:22" hidden="1" x14ac:dyDescent="0.2">
      <c r="A121" s="108">
        <f t="shared" si="32"/>
        <v>59</v>
      </c>
      <c r="B121" s="121" t="s">
        <v>199</v>
      </c>
      <c r="C121" s="152"/>
      <c r="D121" s="125"/>
      <c r="E121" s="125" t="e">
        <f t="shared" si="33"/>
        <v>#DIV/0!</v>
      </c>
      <c r="F121" s="126"/>
      <c r="G121" s="126"/>
      <c r="H121" s="126"/>
      <c r="I121" s="126"/>
      <c r="J121" s="126"/>
      <c r="K121" s="138">
        <f t="shared" si="28"/>
        <v>0</v>
      </c>
      <c r="L121" s="181" t="e">
        <f t="shared" si="29"/>
        <v>#DIV/0!</v>
      </c>
      <c r="M121" s="126"/>
      <c r="N121" s="126"/>
      <c r="O121" s="126"/>
      <c r="P121" s="126"/>
      <c r="Q121" s="126"/>
      <c r="R121" s="126"/>
      <c r="S121" s="126"/>
      <c r="T121" s="126"/>
      <c r="U121" s="126"/>
    </row>
    <row r="122" spans="1:22" ht="11.25" hidden="1" customHeight="1" x14ac:dyDescent="0.2">
      <c r="A122" s="108">
        <f t="shared" si="32"/>
        <v>60</v>
      </c>
      <c r="B122" s="121" t="s">
        <v>199</v>
      </c>
      <c r="C122" s="152"/>
      <c r="D122" s="125"/>
      <c r="E122" s="125" t="e">
        <f t="shared" si="33"/>
        <v>#DIV/0!</v>
      </c>
      <c r="F122" s="126"/>
      <c r="G122" s="126"/>
      <c r="H122" s="126"/>
      <c r="I122" s="126"/>
      <c r="J122" s="126"/>
      <c r="K122" s="138">
        <f t="shared" ref="K122:K184" si="34">I122-J122</f>
        <v>0</v>
      </c>
      <c r="L122" s="181" t="e">
        <f t="shared" ref="L122:L183" si="35">J122/I122</f>
        <v>#DIV/0!</v>
      </c>
      <c r="M122" s="126"/>
      <c r="N122" s="126"/>
      <c r="O122" s="126"/>
      <c r="P122" s="126"/>
      <c r="Q122" s="126"/>
      <c r="R122" s="126"/>
      <c r="S122" s="126"/>
      <c r="T122" s="126"/>
      <c r="U122" s="126"/>
    </row>
    <row r="123" spans="1:22" ht="15.75" hidden="1" x14ac:dyDescent="0.2">
      <c r="B123" s="121" t="s">
        <v>199</v>
      </c>
      <c r="C123" s="147" t="s">
        <v>205</v>
      </c>
      <c r="D123" s="123"/>
      <c r="E123" s="123" t="e">
        <f t="shared" ref="E123:U123" si="36">SUM(E124:E183)</f>
        <v>#VALUE!</v>
      </c>
      <c r="F123" s="123" t="e">
        <f t="shared" si="36"/>
        <v>#VALUE!</v>
      </c>
      <c r="G123" s="123" t="e">
        <f t="shared" si="36"/>
        <v>#VALUE!</v>
      </c>
      <c r="H123" s="123" t="e">
        <f t="shared" si="36"/>
        <v>#VALUE!</v>
      </c>
      <c r="I123" s="123"/>
      <c r="J123" s="123"/>
      <c r="K123" s="138">
        <f t="shared" si="34"/>
        <v>0</v>
      </c>
      <c r="L123" s="181" t="e">
        <f t="shared" si="35"/>
        <v>#DIV/0!</v>
      </c>
      <c r="M123" s="123" t="e">
        <f t="shared" si="36"/>
        <v>#VALUE!</v>
      </c>
      <c r="N123" s="123" t="e">
        <f t="shared" si="36"/>
        <v>#VALUE!</v>
      </c>
      <c r="O123" s="123" t="e">
        <f t="shared" si="36"/>
        <v>#VALUE!</v>
      </c>
      <c r="P123" s="123" t="e">
        <f t="shared" si="36"/>
        <v>#VALUE!</v>
      </c>
      <c r="Q123" s="123" t="e">
        <f t="shared" si="36"/>
        <v>#VALUE!</v>
      </c>
      <c r="R123" s="123" t="e">
        <f t="shared" si="36"/>
        <v>#VALUE!</v>
      </c>
      <c r="S123" s="123" t="e">
        <f t="shared" si="36"/>
        <v>#VALUE!</v>
      </c>
      <c r="T123" s="123" t="e">
        <f t="shared" si="36"/>
        <v>#VALUE!</v>
      </c>
      <c r="U123" s="123" t="e">
        <f t="shared" si="36"/>
        <v>#VALUE!</v>
      </c>
    </row>
    <row r="124" spans="1:22" hidden="1" x14ac:dyDescent="0.2">
      <c r="A124" s="108">
        <v>1</v>
      </c>
      <c r="B124" s="121" t="s">
        <v>199</v>
      </c>
      <c r="C124" s="150" t="s">
        <v>194</v>
      </c>
      <c r="D124" s="125"/>
      <c r="E124" s="125" t="e">
        <f t="shared" ref="E124:E155" si="37">SUM(F124:U124)</f>
        <v>#VALUE!</v>
      </c>
      <c r="F124" s="151" t="e">
        <f>SUMIF('[1]План ЗП'!$A$8:$A$1071,' витрати'!$B124,'[1]План ЗП'!DH$8:DH$1071)</f>
        <v>#VALUE!</v>
      </c>
      <c r="G124" s="151" t="e">
        <f>SUMIF('[1]План ЗП'!$A$8:$A$1071,' витрати'!$B124,'[1]План ЗП'!DI$8:DI$1071)</f>
        <v>#VALUE!</v>
      </c>
      <c r="H124" s="151" t="e">
        <f>SUMIF('[1]План ЗП'!$A$8:$A$1071,' витрати'!$B124,'[1]План ЗП'!DJ$8:DJ$1071)</f>
        <v>#VALUE!</v>
      </c>
      <c r="I124" s="151"/>
      <c r="J124" s="151"/>
      <c r="K124" s="138">
        <f t="shared" si="34"/>
        <v>0</v>
      </c>
      <c r="L124" s="181" t="e">
        <f t="shared" si="35"/>
        <v>#DIV/0!</v>
      </c>
      <c r="M124" s="151" t="e">
        <f>SUMIF('[1]План ЗП'!$A$8:$A$1071,' витрати'!$B124,'[1]План ЗП'!DK$8:DK$1071)</f>
        <v>#VALUE!</v>
      </c>
      <c r="N124" s="151" t="e">
        <f>SUMIF('[1]План ЗП'!$A$8:$A$1071,' витрати'!$B124,'[1]План ЗП'!DL$8:DL$1071)</f>
        <v>#VALUE!</v>
      </c>
      <c r="O124" s="151" t="e">
        <f>SUMIF('[1]План ЗП'!$A$8:$A$1071,' витрати'!$B124,'[1]План ЗП'!DM$8:DM$1071)</f>
        <v>#VALUE!</v>
      </c>
      <c r="P124" s="151" t="e">
        <f>SUMIF('[1]План ЗП'!$A$8:$A$1071,' витрати'!$B124,'[1]План ЗП'!DN$8:DN$1071)</f>
        <v>#VALUE!</v>
      </c>
      <c r="Q124" s="151" t="e">
        <f>SUMIF('[1]План ЗП'!$A$8:$A$1071,' витрати'!$B124,'[1]План ЗП'!DO$8:DO$1071)</f>
        <v>#VALUE!</v>
      </c>
      <c r="R124" s="151" t="e">
        <f>SUMIF('[1]План ЗП'!$A$8:$A$1071,' витрати'!$B124,'[1]План ЗП'!DP$8:DP$1071)</f>
        <v>#VALUE!</v>
      </c>
      <c r="S124" s="151" t="e">
        <f>SUMIF('[1]План ЗП'!$A$8:$A$1071,' витрати'!$B124,'[1]План ЗП'!DQ$8:DQ$1071)</f>
        <v>#VALUE!</v>
      </c>
      <c r="T124" s="151" t="e">
        <f>SUMIF('[1]План ЗП'!$A$8:$A$1071,' витрати'!$B124,'[1]План ЗП'!DR$8:DR$1071)</f>
        <v>#VALUE!</v>
      </c>
      <c r="U124" s="151" t="e">
        <f>SUMIF('[1]План ЗП'!$A$8:$A$1071,' витрати'!$B124,'[1]План ЗП'!DS$8:DS$1071)</f>
        <v>#VALUE!</v>
      </c>
      <c r="V124" s="108" t="s">
        <v>195</v>
      </c>
    </row>
    <row r="125" spans="1:22" hidden="1" x14ac:dyDescent="0.2">
      <c r="A125" s="108">
        <f t="shared" ref="A125:A183" si="38">A124+1</f>
        <v>2</v>
      </c>
      <c r="B125" s="121" t="s">
        <v>199</v>
      </c>
      <c r="C125" s="150" t="s">
        <v>196</v>
      </c>
      <c r="D125" s="125"/>
      <c r="E125" s="125" t="e">
        <f t="shared" si="37"/>
        <v>#VALUE!</v>
      </c>
      <c r="F125" s="151" t="e">
        <f>SUMIF('[1]План ЗП'!$A$8:$A$1071,' витрати'!$B125,'[1]План ЗП'!DU$8:DU$1071)</f>
        <v>#VALUE!</v>
      </c>
      <c r="G125" s="151" t="e">
        <f>SUMIF('[1]План ЗП'!$A$8:$A$1071,' витрати'!$B125,'[1]План ЗП'!DV$8:DV$1071)</f>
        <v>#VALUE!</v>
      </c>
      <c r="H125" s="151" t="e">
        <f>SUMIF('[1]План ЗП'!$A$8:$A$1071,' витрати'!$B125,'[1]План ЗП'!DW$8:DW$1071)</f>
        <v>#VALUE!</v>
      </c>
      <c r="I125" s="151"/>
      <c r="J125" s="151"/>
      <c r="K125" s="138">
        <f t="shared" si="34"/>
        <v>0</v>
      </c>
      <c r="L125" s="181" t="e">
        <f t="shared" si="35"/>
        <v>#DIV/0!</v>
      </c>
      <c r="M125" s="151" t="e">
        <f>SUMIF('[1]План ЗП'!$A$8:$A$1071,' витрати'!$B125,'[1]План ЗП'!DX$8:DX$1071)</f>
        <v>#VALUE!</v>
      </c>
      <c r="N125" s="151" t="e">
        <f>SUMIF('[1]План ЗП'!$A$8:$A$1071,' витрати'!$B125,'[1]План ЗП'!DY$8:DY$1071)</f>
        <v>#VALUE!</v>
      </c>
      <c r="O125" s="151" t="e">
        <f>SUMIF('[1]План ЗП'!$A$8:$A$1071,' витрати'!$B125,'[1]План ЗП'!DZ$8:DZ$1071)</f>
        <v>#VALUE!</v>
      </c>
      <c r="P125" s="151" t="e">
        <f>SUMIF('[1]План ЗП'!$A$8:$A$1071,' витрати'!$B125,'[1]План ЗП'!EA$8:EA$1071)</f>
        <v>#VALUE!</v>
      </c>
      <c r="Q125" s="151" t="e">
        <f>SUMIF('[1]План ЗП'!$A$8:$A$1071,' витрати'!$B125,'[1]План ЗП'!EB$8:EB$1071)</f>
        <v>#VALUE!</v>
      </c>
      <c r="R125" s="151" t="e">
        <f>SUMIF('[1]План ЗП'!$A$8:$A$1071,' витрати'!$B125,'[1]План ЗП'!EC$8:EC$1071)</f>
        <v>#VALUE!</v>
      </c>
      <c r="S125" s="151" t="e">
        <f>SUMIF('[1]План ЗП'!$A$8:$A$1071,' витрати'!$B125,'[1]План ЗП'!ED$8:ED$1071)</f>
        <v>#VALUE!</v>
      </c>
      <c r="T125" s="151" t="e">
        <f>SUMIF('[1]План ЗП'!$A$8:$A$1071,' витрати'!$B125,'[1]План ЗП'!EE$8:EE$1071)</f>
        <v>#VALUE!</v>
      </c>
      <c r="U125" s="151" t="e">
        <f>SUMIF('[1]План ЗП'!$A$8:$A$1071,' витрати'!$B125,'[1]План ЗП'!EF$8:EF$1071)</f>
        <v>#VALUE!</v>
      </c>
      <c r="V125" s="108" t="s">
        <v>197</v>
      </c>
    </row>
    <row r="126" spans="1:22" hidden="1" x14ac:dyDescent="0.2">
      <c r="A126" s="108">
        <f t="shared" si="38"/>
        <v>3</v>
      </c>
      <c r="B126" s="121" t="s">
        <v>199</v>
      </c>
      <c r="C126" s="152"/>
      <c r="D126" s="125"/>
      <c r="E126" s="125" t="e">
        <f t="shared" si="37"/>
        <v>#DIV/0!</v>
      </c>
      <c r="F126" s="126"/>
      <c r="G126" s="126"/>
      <c r="H126" s="126"/>
      <c r="I126" s="126"/>
      <c r="J126" s="126"/>
      <c r="K126" s="138">
        <f t="shared" si="34"/>
        <v>0</v>
      </c>
      <c r="L126" s="181" t="e">
        <f t="shared" si="35"/>
        <v>#DIV/0!</v>
      </c>
      <c r="M126" s="126"/>
      <c r="N126" s="126"/>
      <c r="O126" s="126"/>
      <c r="P126" s="126"/>
      <c r="Q126" s="126"/>
      <c r="R126" s="126"/>
      <c r="S126" s="126"/>
      <c r="T126" s="126"/>
      <c r="U126" s="126"/>
    </row>
    <row r="127" spans="1:22" ht="12" hidden="1" customHeight="1" x14ac:dyDescent="0.2">
      <c r="A127" s="108">
        <f t="shared" si="38"/>
        <v>4</v>
      </c>
      <c r="B127" s="121" t="s">
        <v>199</v>
      </c>
      <c r="C127" s="152"/>
      <c r="D127" s="125"/>
      <c r="E127" s="125" t="e">
        <f t="shared" si="37"/>
        <v>#DIV/0!</v>
      </c>
      <c r="F127" s="126"/>
      <c r="G127" s="126"/>
      <c r="H127" s="126"/>
      <c r="I127" s="126"/>
      <c r="J127" s="126"/>
      <c r="K127" s="138">
        <f t="shared" si="34"/>
        <v>0</v>
      </c>
      <c r="L127" s="181" t="e">
        <f t="shared" si="35"/>
        <v>#DIV/0!</v>
      </c>
      <c r="M127" s="126"/>
      <c r="N127" s="126"/>
      <c r="O127" s="126"/>
      <c r="P127" s="126"/>
      <c r="Q127" s="126"/>
      <c r="R127" s="126"/>
      <c r="S127" s="126"/>
      <c r="T127" s="126"/>
      <c r="U127" s="126"/>
    </row>
    <row r="128" spans="1:22" hidden="1" x14ac:dyDescent="0.2">
      <c r="A128" s="108">
        <f t="shared" si="38"/>
        <v>5</v>
      </c>
      <c r="B128" s="121" t="s">
        <v>199</v>
      </c>
      <c r="C128" s="152"/>
      <c r="D128" s="125"/>
      <c r="E128" s="125" t="e">
        <f t="shared" si="37"/>
        <v>#DIV/0!</v>
      </c>
      <c r="F128" s="126"/>
      <c r="G128" s="126"/>
      <c r="H128" s="126"/>
      <c r="I128" s="126"/>
      <c r="J128" s="126"/>
      <c r="K128" s="138">
        <f t="shared" si="34"/>
        <v>0</v>
      </c>
      <c r="L128" s="181" t="e">
        <f t="shared" si="35"/>
        <v>#DIV/0!</v>
      </c>
      <c r="M128" s="126"/>
      <c r="N128" s="126"/>
      <c r="O128" s="126"/>
      <c r="P128" s="126"/>
      <c r="Q128" s="126"/>
      <c r="R128" s="126"/>
      <c r="S128" s="126"/>
      <c r="T128" s="126"/>
      <c r="U128" s="126"/>
    </row>
    <row r="129" spans="1:21" hidden="1" x14ac:dyDescent="0.2">
      <c r="A129" s="108">
        <f t="shared" si="38"/>
        <v>6</v>
      </c>
      <c r="B129" s="121" t="s">
        <v>199</v>
      </c>
      <c r="C129" s="152"/>
      <c r="D129" s="125"/>
      <c r="E129" s="125" t="e">
        <f t="shared" si="37"/>
        <v>#DIV/0!</v>
      </c>
      <c r="F129" s="126"/>
      <c r="G129" s="126"/>
      <c r="H129" s="126"/>
      <c r="I129" s="126"/>
      <c r="J129" s="126"/>
      <c r="K129" s="138">
        <f t="shared" si="34"/>
        <v>0</v>
      </c>
      <c r="L129" s="181" t="e">
        <f t="shared" si="35"/>
        <v>#DIV/0!</v>
      </c>
      <c r="M129" s="126"/>
      <c r="N129" s="126"/>
      <c r="O129" s="126"/>
      <c r="P129" s="126"/>
      <c r="Q129" s="126"/>
      <c r="R129" s="126"/>
      <c r="S129" s="126"/>
      <c r="T129" s="126"/>
      <c r="U129" s="126"/>
    </row>
    <row r="130" spans="1:21" hidden="1" x14ac:dyDescent="0.2">
      <c r="A130" s="108">
        <f t="shared" si="38"/>
        <v>7</v>
      </c>
      <c r="B130" s="121" t="s">
        <v>199</v>
      </c>
      <c r="C130" s="152"/>
      <c r="D130" s="125"/>
      <c r="E130" s="125" t="e">
        <f t="shared" si="37"/>
        <v>#DIV/0!</v>
      </c>
      <c r="F130" s="126"/>
      <c r="G130" s="126"/>
      <c r="H130" s="126"/>
      <c r="I130" s="126"/>
      <c r="J130" s="126"/>
      <c r="K130" s="138">
        <f t="shared" si="34"/>
        <v>0</v>
      </c>
      <c r="L130" s="181" t="e">
        <f t="shared" si="35"/>
        <v>#DIV/0!</v>
      </c>
      <c r="M130" s="126"/>
      <c r="N130" s="126"/>
      <c r="O130" s="126"/>
      <c r="P130" s="126"/>
      <c r="Q130" s="126"/>
      <c r="R130" s="126"/>
      <c r="S130" s="126"/>
      <c r="T130" s="126"/>
      <c r="U130" s="126"/>
    </row>
    <row r="131" spans="1:21" hidden="1" x14ac:dyDescent="0.2">
      <c r="A131" s="108">
        <f t="shared" si="38"/>
        <v>8</v>
      </c>
      <c r="B131" s="121" t="s">
        <v>199</v>
      </c>
      <c r="C131" s="152"/>
      <c r="D131" s="125"/>
      <c r="E131" s="125" t="e">
        <f t="shared" si="37"/>
        <v>#DIV/0!</v>
      </c>
      <c r="F131" s="126"/>
      <c r="G131" s="126"/>
      <c r="H131" s="126"/>
      <c r="I131" s="126"/>
      <c r="J131" s="126"/>
      <c r="K131" s="138">
        <f t="shared" si="34"/>
        <v>0</v>
      </c>
      <c r="L131" s="181" t="e">
        <f t="shared" si="35"/>
        <v>#DIV/0!</v>
      </c>
      <c r="M131" s="126"/>
      <c r="N131" s="126"/>
      <c r="O131" s="126"/>
      <c r="P131" s="126"/>
      <c r="Q131" s="126"/>
      <c r="R131" s="126"/>
      <c r="S131" s="126"/>
      <c r="T131" s="126"/>
      <c r="U131" s="126"/>
    </row>
    <row r="132" spans="1:21" hidden="1" x14ac:dyDescent="0.2">
      <c r="A132" s="108">
        <f t="shared" si="38"/>
        <v>9</v>
      </c>
      <c r="B132" s="121" t="s">
        <v>199</v>
      </c>
      <c r="C132" s="152"/>
      <c r="D132" s="125"/>
      <c r="E132" s="125" t="e">
        <f t="shared" si="37"/>
        <v>#DIV/0!</v>
      </c>
      <c r="F132" s="126"/>
      <c r="G132" s="126"/>
      <c r="H132" s="126"/>
      <c r="I132" s="126"/>
      <c r="J132" s="126"/>
      <c r="K132" s="138">
        <f t="shared" si="34"/>
        <v>0</v>
      </c>
      <c r="L132" s="181" t="e">
        <f t="shared" si="35"/>
        <v>#DIV/0!</v>
      </c>
      <c r="M132" s="126"/>
      <c r="N132" s="126"/>
      <c r="O132" s="126"/>
      <c r="P132" s="126"/>
      <c r="Q132" s="126"/>
      <c r="R132" s="126"/>
      <c r="S132" s="126"/>
      <c r="T132" s="126"/>
      <c r="U132" s="126"/>
    </row>
    <row r="133" spans="1:21" hidden="1" x14ac:dyDescent="0.2">
      <c r="A133" s="108">
        <f t="shared" si="38"/>
        <v>10</v>
      </c>
      <c r="B133" s="121" t="s">
        <v>199</v>
      </c>
      <c r="C133" s="152"/>
      <c r="D133" s="125"/>
      <c r="E133" s="125" t="e">
        <f t="shared" si="37"/>
        <v>#DIV/0!</v>
      </c>
      <c r="F133" s="126"/>
      <c r="G133" s="126"/>
      <c r="H133" s="126"/>
      <c r="I133" s="126"/>
      <c r="J133" s="126"/>
      <c r="K133" s="138">
        <f t="shared" si="34"/>
        <v>0</v>
      </c>
      <c r="L133" s="181" t="e">
        <f t="shared" si="35"/>
        <v>#DIV/0!</v>
      </c>
      <c r="M133" s="126"/>
      <c r="N133" s="126"/>
      <c r="O133" s="126"/>
      <c r="P133" s="126"/>
      <c r="Q133" s="126"/>
      <c r="R133" s="126"/>
      <c r="S133" s="126"/>
      <c r="T133" s="126"/>
      <c r="U133" s="126"/>
    </row>
    <row r="134" spans="1:21" hidden="1" x14ac:dyDescent="0.2">
      <c r="A134" s="108">
        <f t="shared" si="38"/>
        <v>11</v>
      </c>
      <c r="B134" s="121" t="s">
        <v>199</v>
      </c>
      <c r="C134" s="152"/>
      <c r="D134" s="125"/>
      <c r="E134" s="125" t="e">
        <f t="shared" si="37"/>
        <v>#DIV/0!</v>
      </c>
      <c r="F134" s="126"/>
      <c r="G134" s="126"/>
      <c r="H134" s="126"/>
      <c r="I134" s="126"/>
      <c r="J134" s="126"/>
      <c r="K134" s="138">
        <f t="shared" si="34"/>
        <v>0</v>
      </c>
      <c r="L134" s="181" t="e">
        <f t="shared" si="35"/>
        <v>#DIV/0!</v>
      </c>
      <c r="M134" s="126"/>
      <c r="N134" s="126"/>
      <c r="O134" s="126"/>
      <c r="P134" s="126"/>
      <c r="Q134" s="126"/>
      <c r="R134" s="126"/>
      <c r="S134" s="126"/>
      <c r="T134" s="126"/>
      <c r="U134" s="126"/>
    </row>
    <row r="135" spans="1:21" hidden="1" x14ac:dyDescent="0.2">
      <c r="A135" s="108">
        <f t="shared" si="38"/>
        <v>12</v>
      </c>
      <c r="B135" s="121" t="s">
        <v>199</v>
      </c>
      <c r="C135" s="152"/>
      <c r="D135" s="125"/>
      <c r="E135" s="125" t="e">
        <f t="shared" si="37"/>
        <v>#DIV/0!</v>
      </c>
      <c r="F135" s="126"/>
      <c r="G135" s="126"/>
      <c r="H135" s="126"/>
      <c r="I135" s="126"/>
      <c r="J135" s="126"/>
      <c r="K135" s="138">
        <f t="shared" si="34"/>
        <v>0</v>
      </c>
      <c r="L135" s="181" t="e">
        <f t="shared" si="35"/>
        <v>#DIV/0!</v>
      </c>
      <c r="M135" s="126"/>
      <c r="N135" s="126"/>
      <c r="O135" s="126"/>
      <c r="P135" s="126"/>
      <c r="Q135" s="126"/>
      <c r="R135" s="126"/>
      <c r="S135" s="126"/>
      <c r="T135" s="126"/>
      <c r="U135" s="126"/>
    </row>
    <row r="136" spans="1:21" hidden="1" x14ac:dyDescent="0.2">
      <c r="A136" s="108">
        <f t="shared" si="38"/>
        <v>13</v>
      </c>
      <c r="B136" s="121" t="s">
        <v>199</v>
      </c>
      <c r="C136" s="152"/>
      <c r="D136" s="125"/>
      <c r="E136" s="125" t="e">
        <f t="shared" si="37"/>
        <v>#DIV/0!</v>
      </c>
      <c r="F136" s="126"/>
      <c r="G136" s="126"/>
      <c r="H136" s="126"/>
      <c r="I136" s="126"/>
      <c r="J136" s="126"/>
      <c r="K136" s="138">
        <f t="shared" si="34"/>
        <v>0</v>
      </c>
      <c r="L136" s="181" t="e">
        <f t="shared" si="35"/>
        <v>#DIV/0!</v>
      </c>
      <c r="M136" s="126"/>
      <c r="N136" s="126"/>
      <c r="O136" s="126"/>
      <c r="P136" s="126"/>
      <c r="Q136" s="126"/>
      <c r="R136" s="126"/>
      <c r="S136" s="126"/>
      <c r="T136" s="126"/>
      <c r="U136" s="126"/>
    </row>
    <row r="137" spans="1:21" hidden="1" x14ac:dyDescent="0.2">
      <c r="A137" s="108">
        <f t="shared" si="38"/>
        <v>14</v>
      </c>
      <c r="B137" s="121" t="s">
        <v>199</v>
      </c>
      <c r="C137" s="152"/>
      <c r="D137" s="125"/>
      <c r="E137" s="125" t="e">
        <f t="shared" si="37"/>
        <v>#DIV/0!</v>
      </c>
      <c r="F137" s="126"/>
      <c r="G137" s="126"/>
      <c r="H137" s="126"/>
      <c r="I137" s="126"/>
      <c r="J137" s="126"/>
      <c r="K137" s="138">
        <f t="shared" si="34"/>
        <v>0</v>
      </c>
      <c r="L137" s="181" t="e">
        <f t="shared" si="35"/>
        <v>#DIV/0!</v>
      </c>
      <c r="M137" s="126"/>
      <c r="N137" s="126"/>
      <c r="O137" s="126"/>
      <c r="P137" s="126"/>
      <c r="Q137" s="126"/>
      <c r="R137" s="126"/>
      <c r="S137" s="126"/>
      <c r="T137" s="126"/>
      <c r="U137" s="126"/>
    </row>
    <row r="138" spans="1:21" hidden="1" x14ac:dyDescent="0.2">
      <c r="A138" s="108">
        <f t="shared" si="38"/>
        <v>15</v>
      </c>
      <c r="B138" s="121" t="s">
        <v>199</v>
      </c>
      <c r="C138" s="152"/>
      <c r="D138" s="125"/>
      <c r="E138" s="125" t="e">
        <f t="shared" si="37"/>
        <v>#DIV/0!</v>
      </c>
      <c r="F138" s="126"/>
      <c r="G138" s="126"/>
      <c r="H138" s="126"/>
      <c r="I138" s="126"/>
      <c r="J138" s="126"/>
      <c r="K138" s="138">
        <f t="shared" si="34"/>
        <v>0</v>
      </c>
      <c r="L138" s="181" t="e">
        <f t="shared" si="35"/>
        <v>#DIV/0!</v>
      </c>
      <c r="M138" s="126"/>
      <c r="N138" s="126"/>
      <c r="O138" s="126"/>
      <c r="P138" s="126"/>
      <c r="Q138" s="126"/>
      <c r="R138" s="126"/>
      <c r="S138" s="126"/>
      <c r="T138" s="126"/>
      <c r="U138" s="126"/>
    </row>
    <row r="139" spans="1:21" hidden="1" x14ac:dyDescent="0.2">
      <c r="A139" s="108">
        <f t="shared" si="38"/>
        <v>16</v>
      </c>
      <c r="B139" s="121" t="s">
        <v>199</v>
      </c>
      <c r="C139" s="152"/>
      <c r="D139" s="125"/>
      <c r="E139" s="125" t="e">
        <f t="shared" si="37"/>
        <v>#DIV/0!</v>
      </c>
      <c r="F139" s="126"/>
      <c r="G139" s="126"/>
      <c r="H139" s="126"/>
      <c r="I139" s="126"/>
      <c r="J139" s="126"/>
      <c r="K139" s="138">
        <f t="shared" si="34"/>
        <v>0</v>
      </c>
      <c r="L139" s="181" t="e">
        <f t="shared" si="35"/>
        <v>#DIV/0!</v>
      </c>
      <c r="M139" s="126"/>
      <c r="N139" s="126"/>
      <c r="O139" s="126"/>
      <c r="P139" s="126"/>
      <c r="Q139" s="126"/>
      <c r="R139" s="126"/>
      <c r="S139" s="126"/>
      <c r="T139" s="126"/>
      <c r="U139" s="126"/>
    </row>
    <row r="140" spans="1:21" hidden="1" x14ac:dyDescent="0.2">
      <c r="A140" s="108">
        <f t="shared" si="38"/>
        <v>17</v>
      </c>
      <c r="B140" s="121" t="s">
        <v>199</v>
      </c>
      <c r="C140" s="152"/>
      <c r="D140" s="125"/>
      <c r="E140" s="125" t="e">
        <f t="shared" si="37"/>
        <v>#DIV/0!</v>
      </c>
      <c r="F140" s="126"/>
      <c r="G140" s="126"/>
      <c r="H140" s="126"/>
      <c r="I140" s="126"/>
      <c r="J140" s="126"/>
      <c r="K140" s="138">
        <f t="shared" si="34"/>
        <v>0</v>
      </c>
      <c r="L140" s="181" t="e">
        <f t="shared" si="35"/>
        <v>#DIV/0!</v>
      </c>
      <c r="M140" s="126"/>
      <c r="N140" s="126"/>
      <c r="O140" s="126"/>
      <c r="P140" s="126"/>
      <c r="Q140" s="126"/>
      <c r="R140" s="126"/>
      <c r="S140" s="126"/>
      <c r="T140" s="126"/>
      <c r="U140" s="126"/>
    </row>
    <row r="141" spans="1:21" hidden="1" x14ac:dyDescent="0.2">
      <c r="A141" s="108">
        <f t="shared" si="38"/>
        <v>18</v>
      </c>
      <c r="B141" s="121" t="s">
        <v>199</v>
      </c>
      <c r="C141" s="152"/>
      <c r="D141" s="125"/>
      <c r="E141" s="125" t="e">
        <f t="shared" si="37"/>
        <v>#DIV/0!</v>
      </c>
      <c r="F141" s="126"/>
      <c r="G141" s="126"/>
      <c r="H141" s="126"/>
      <c r="I141" s="126"/>
      <c r="J141" s="126"/>
      <c r="K141" s="138">
        <f t="shared" si="34"/>
        <v>0</v>
      </c>
      <c r="L141" s="181" t="e">
        <f t="shared" si="35"/>
        <v>#DIV/0!</v>
      </c>
      <c r="M141" s="126"/>
      <c r="N141" s="126"/>
      <c r="O141" s="126"/>
      <c r="P141" s="126"/>
      <c r="Q141" s="126"/>
      <c r="R141" s="126"/>
      <c r="S141" s="126"/>
      <c r="T141" s="126"/>
      <c r="U141" s="126"/>
    </row>
    <row r="142" spans="1:21" hidden="1" x14ac:dyDescent="0.2">
      <c r="A142" s="108">
        <f t="shared" si="38"/>
        <v>19</v>
      </c>
      <c r="B142" s="121" t="s">
        <v>199</v>
      </c>
      <c r="C142" s="152"/>
      <c r="D142" s="125"/>
      <c r="E142" s="125" t="e">
        <f t="shared" si="37"/>
        <v>#DIV/0!</v>
      </c>
      <c r="F142" s="126"/>
      <c r="G142" s="126"/>
      <c r="H142" s="126"/>
      <c r="I142" s="126"/>
      <c r="J142" s="126"/>
      <c r="K142" s="138">
        <f t="shared" si="34"/>
        <v>0</v>
      </c>
      <c r="L142" s="181" t="e">
        <f t="shared" si="35"/>
        <v>#DIV/0!</v>
      </c>
      <c r="M142" s="126"/>
      <c r="N142" s="126"/>
      <c r="O142" s="126"/>
      <c r="P142" s="126"/>
      <c r="Q142" s="126"/>
      <c r="R142" s="126"/>
      <c r="S142" s="126"/>
      <c r="T142" s="126"/>
      <c r="U142" s="126"/>
    </row>
    <row r="143" spans="1:21" hidden="1" x14ac:dyDescent="0.2">
      <c r="A143" s="108">
        <f t="shared" si="38"/>
        <v>20</v>
      </c>
      <c r="B143" s="121" t="s">
        <v>199</v>
      </c>
      <c r="C143" s="152"/>
      <c r="D143" s="125"/>
      <c r="E143" s="125" t="e">
        <f t="shared" si="37"/>
        <v>#DIV/0!</v>
      </c>
      <c r="F143" s="126"/>
      <c r="G143" s="126"/>
      <c r="H143" s="126"/>
      <c r="I143" s="126"/>
      <c r="J143" s="126"/>
      <c r="K143" s="138">
        <f t="shared" si="34"/>
        <v>0</v>
      </c>
      <c r="L143" s="181" t="e">
        <f t="shared" si="35"/>
        <v>#DIV/0!</v>
      </c>
      <c r="M143" s="126"/>
      <c r="N143" s="126"/>
      <c r="O143" s="126"/>
      <c r="P143" s="126"/>
      <c r="Q143" s="126"/>
      <c r="R143" s="126"/>
      <c r="S143" s="126"/>
      <c r="T143" s="126"/>
      <c r="U143" s="126"/>
    </row>
    <row r="144" spans="1:21" hidden="1" x14ac:dyDescent="0.2">
      <c r="A144" s="108">
        <f t="shared" si="38"/>
        <v>21</v>
      </c>
      <c r="B144" s="121" t="s">
        <v>199</v>
      </c>
      <c r="C144" s="152"/>
      <c r="D144" s="125"/>
      <c r="E144" s="125" t="e">
        <f t="shared" si="37"/>
        <v>#DIV/0!</v>
      </c>
      <c r="F144" s="126"/>
      <c r="G144" s="126"/>
      <c r="H144" s="126"/>
      <c r="I144" s="126"/>
      <c r="J144" s="126"/>
      <c r="K144" s="138">
        <f t="shared" si="34"/>
        <v>0</v>
      </c>
      <c r="L144" s="181" t="e">
        <f t="shared" si="35"/>
        <v>#DIV/0!</v>
      </c>
      <c r="M144" s="126"/>
      <c r="N144" s="126"/>
      <c r="O144" s="126"/>
      <c r="P144" s="126"/>
      <c r="Q144" s="126"/>
      <c r="R144" s="126"/>
      <c r="S144" s="126"/>
      <c r="T144" s="126"/>
      <c r="U144" s="126"/>
    </row>
    <row r="145" spans="1:21" hidden="1" x14ac:dyDescent="0.2">
      <c r="A145" s="108">
        <f t="shared" si="38"/>
        <v>22</v>
      </c>
      <c r="B145" s="121" t="s">
        <v>199</v>
      </c>
      <c r="C145" s="152"/>
      <c r="D145" s="125"/>
      <c r="E145" s="125" t="e">
        <f t="shared" si="37"/>
        <v>#DIV/0!</v>
      </c>
      <c r="F145" s="126"/>
      <c r="G145" s="126"/>
      <c r="H145" s="126"/>
      <c r="I145" s="126"/>
      <c r="J145" s="126"/>
      <c r="K145" s="138">
        <f t="shared" si="34"/>
        <v>0</v>
      </c>
      <c r="L145" s="181" t="e">
        <f t="shared" si="35"/>
        <v>#DIV/0!</v>
      </c>
      <c r="M145" s="126"/>
      <c r="N145" s="126"/>
      <c r="O145" s="126"/>
      <c r="P145" s="126"/>
      <c r="Q145" s="126"/>
      <c r="R145" s="126"/>
      <c r="S145" s="126"/>
      <c r="T145" s="126"/>
      <c r="U145" s="126"/>
    </row>
    <row r="146" spans="1:21" hidden="1" x14ac:dyDescent="0.2">
      <c r="A146" s="108">
        <f t="shared" si="38"/>
        <v>23</v>
      </c>
      <c r="B146" s="121" t="s">
        <v>199</v>
      </c>
      <c r="C146" s="152"/>
      <c r="D146" s="125"/>
      <c r="E146" s="125" t="e">
        <f t="shared" si="37"/>
        <v>#DIV/0!</v>
      </c>
      <c r="F146" s="126"/>
      <c r="G146" s="126"/>
      <c r="H146" s="126"/>
      <c r="I146" s="126"/>
      <c r="J146" s="126"/>
      <c r="K146" s="138">
        <f t="shared" si="34"/>
        <v>0</v>
      </c>
      <c r="L146" s="181" t="e">
        <f t="shared" si="35"/>
        <v>#DIV/0!</v>
      </c>
      <c r="M146" s="126"/>
      <c r="N146" s="126"/>
      <c r="O146" s="126"/>
      <c r="P146" s="126"/>
      <c r="Q146" s="126"/>
      <c r="R146" s="126"/>
      <c r="S146" s="126"/>
      <c r="T146" s="126"/>
      <c r="U146" s="126"/>
    </row>
    <row r="147" spans="1:21" hidden="1" x14ac:dyDescent="0.2">
      <c r="A147" s="108">
        <f t="shared" si="38"/>
        <v>24</v>
      </c>
      <c r="B147" s="121" t="s">
        <v>199</v>
      </c>
      <c r="C147" s="152"/>
      <c r="D147" s="125"/>
      <c r="E147" s="125" t="e">
        <f t="shared" si="37"/>
        <v>#DIV/0!</v>
      </c>
      <c r="F147" s="126"/>
      <c r="G147" s="126"/>
      <c r="H147" s="126"/>
      <c r="I147" s="126"/>
      <c r="J147" s="126"/>
      <c r="K147" s="138">
        <f t="shared" si="34"/>
        <v>0</v>
      </c>
      <c r="L147" s="181" t="e">
        <f t="shared" si="35"/>
        <v>#DIV/0!</v>
      </c>
      <c r="M147" s="126"/>
      <c r="N147" s="126"/>
      <c r="O147" s="126"/>
      <c r="P147" s="126"/>
      <c r="Q147" s="126"/>
      <c r="R147" s="126"/>
      <c r="S147" s="126"/>
      <c r="T147" s="126"/>
      <c r="U147" s="126"/>
    </row>
    <row r="148" spans="1:21" hidden="1" x14ac:dyDescent="0.2">
      <c r="A148" s="108">
        <f t="shared" si="38"/>
        <v>25</v>
      </c>
      <c r="B148" s="121" t="s">
        <v>199</v>
      </c>
      <c r="C148" s="152"/>
      <c r="D148" s="125"/>
      <c r="E148" s="125" t="e">
        <f t="shared" si="37"/>
        <v>#DIV/0!</v>
      </c>
      <c r="F148" s="126"/>
      <c r="G148" s="126"/>
      <c r="H148" s="126"/>
      <c r="I148" s="126"/>
      <c r="J148" s="126"/>
      <c r="K148" s="138">
        <f t="shared" si="34"/>
        <v>0</v>
      </c>
      <c r="L148" s="181" t="e">
        <f t="shared" si="35"/>
        <v>#DIV/0!</v>
      </c>
      <c r="M148" s="126"/>
      <c r="N148" s="126"/>
      <c r="O148" s="126"/>
      <c r="P148" s="126"/>
      <c r="Q148" s="126"/>
      <c r="R148" s="126"/>
      <c r="S148" s="126"/>
      <c r="T148" s="126"/>
      <c r="U148" s="126"/>
    </row>
    <row r="149" spans="1:21" hidden="1" x14ac:dyDescent="0.2">
      <c r="A149" s="108">
        <f t="shared" si="38"/>
        <v>26</v>
      </c>
      <c r="B149" s="121" t="s">
        <v>199</v>
      </c>
      <c r="C149" s="152"/>
      <c r="D149" s="125"/>
      <c r="E149" s="125" t="e">
        <f t="shared" si="37"/>
        <v>#DIV/0!</v>
      </c>
      <c r="F149" s="126"/>
      <c r="G149" s="126"/>
      <c r="H149" s="126"/>
      <c r="I149" s="126"/>
      <c r="J149" s="126"/>
      <c r="K149" s="138">
        <f t="shared" si="34"/>
        <v>0</v>
      </c>
      <c r="L149" s="181" t="e">
        <f t="shared" si="35"/>
        <v>#DIV/0!</v>
      </c>
      <c r="M149" s="126"/>
      <c r="N149" s="126"/>
      <c r="O149" s="126"/>
      <c r="P149" s="126"/>
      <c r="Q149" s="126"/>
      <c r="R149" s="126"/>
      <c r="S149" s="126"/>
      <c r="T149" s="126"/>
      <c r="U149" s="126"/>
    </row>
    <row r="150" spans="1:21" hidden="1" x14ac:dyDescent="0.2">
      <c r="A150" s="108">
        <f t="shared" si="38"/>
        <v>27</v>
      </c>
      <c r="B150" s="121" t="s">
        <v>199</v>
      </c>
      <c r="C150" s="152"/>
      <c r="D150" s="125"/>
      <c r="E150" s="125" t="e">
        <f t="shared" si="37"/>
        <v>#DIV/0!</v>
      </c>
      <c r="F150" s="126"/>
      <c r="G150" s="126"/>
      <c r="H150" s="126"/>
      <c r="I150" s="126"/>
      <c r="J150" s="126"/>
      <c r="K150" s="138">
        <f t="shared" si="34"/>
        <v>0</v>
      </c>
      <c r="L150" s="181" t="e">
        <f t="shared" si="35"/>
        <v>#DIV/0!</v>
      </c>
      <c r="M150" s="126"/>
      <c r="N150" s="126"/>
      <c r="O150" s="126"/>
      <c r="P150" s="126"/>
      <c r="Q150" s="126"/>
      <c r="R150" s="126"/>
      <c r="S150" s="126"/>
      <c r="T150" s="126"/>
      <c r="U150" s="126"/>
    </row>
    <row r="151" spans="1:21" hidden="1" x14ac:dyDescent="0.2">
      <c r="A151" s="108">
        <f t="shared" si="38"/>
        <v>28</v>
      </c>
      <c r="B151" s="121" t="s">
        <v>199</v>
      </c>
      <c r="C151" s="152"/>
      <c r="D151" s="125"/>
      <c r="E151" s="125" t="e">
        <f t="shared" si="37"/>
        <v>#DIV/0!</v>
      </c>
      <c r="F151" s="126"/>
      <c r="G151" s="126"/>
      <c r="H151" s="126"/>
      <c r="I151" s="126"/>
      <c r="J151" s="126"/>
      <c r="K151" s="138">
        <f t="shared" si="34"/>
        <v>0</v>
      </c>
      <c r="L151" s="181" t="e">
        <f t="shared" si="35"/>
        <v>#DIV/0!</v>
      </c>
      <c r="M151" s="126"/>
      <c r="N151" s="126"/>
      <c r="O151" s="126"/>
      <c r="P151" s="126"/>
      <c r="Q151" s="126"/>
      <c r="R151" s="126"/>
      <c r="S151" s="126"/>
      <c r="T151" s="126"/>
      <c r="U151" s="126"/>
    </row>
    <row r="152" spans="1:21" hidden="1" x14ac:dyDescent="0.2">
      <c r="A152" s="108">
        <f t="shared" si="38"/>
        <v>29</v>
      </c>
      <c r="B152" s="121" t="s">
        <v>199</v>
      </c>
      <c r="C152" s="152"/>
      <c r="D152" s="125"/>
      <c r="E152" s="125" t="e">
        <f t="shared" si="37"/>
        <v>#DIV/0!</v>
      </c>
      <c r="F152" s="126"/>
      <c r="G152" s="126"/>
      <c r="H152" s="126"/>
      <c r="I152" s="126"/>
      <c r="J152" s="126"/>
      <c r="K152" s="138">
        <f t="shared" si="34"/>
        <v>0</v>
      </c>
      <c r="L152" s="181" t="e">
        <f t="shared" si="35"/>
        <v>#DIV/0!</v>
      </c>
      <c r="M152" s="126"/>
      <c r="N152" s="126"/>
      <c r="O152" s="126"/>
      <c r="P152" s="126"/>
      <c r="Q152" s="126"/>
      <c r="R152" s="126"/>
      <c r="S152" s="126"/>
      <c r="T152" s="126"/>
      <c r="U152" s="126"/>
    </row>
    <row r="153" spans="1:21" hidden="1" x14ac:dyDescent="0.2">
      <c r="A153" s="108">
        <f t="shared" si="38"/>
        <v>30</v>
      </c>
      <c r="B153" s="121" t="s">
        <v>199</v>
      </c>
      <c r="C153" s="152"/>
      <c r="D153" s="125"/>
      <c r="E153" s="125" t="e">
        <f t="shared" si="37"/>
        <v>#DIV/0!</v>
      </c>
      <c r="F153" s="126"/>
      <c r="G153" s="126"/>
      <c r="H153" s="126"/>
      <c r="I153" s="126"/>
      <c r="J153" s="126"/>
      <c r="K153" s="138">
        <f t="shared" si="34"/>
        <v>0</v>
      </c>
      <c r="L153" s="181" t="e">
        <f t="shared" si="35"/>
        <v>#DIV/0!</v>
      </c>
      <c r="M153" s="126"/>
      <c r="N153" s="126"/>
      <c r="O153" s="126"/>
      <c r="P153" s="126"/>
      <c r="Q153" s="126"/>
      <c r="R153" s="126"/>
      <c r="S153" s="126"/>
      <c r="T153" s="126"/>
      <c r="U153" s="126"/>
    </row>
    <row r="154" spans="1:21" ht="11.25" hidden="1" customHeight="1" x14ac:dyDescent="0.2">
      <c r="A154" s="108">
        <f t="shared" si="38"/>
        <v>31</v>
      </c>
      <c r="B154" s="121" t="s">
        <v>199</v>
      </c>
      <c r="C154" s="152"/>
      <c r="D154" s="125"/>
      <c r="E154" s="125" t="e">
        <f t="shared" si="37"/>
        <v>#DIV/0!</v>
      </c>
      <c r="F154" s="126"/>
      <c r="G154" s="126"/>
      <c r="H154" s="126"/>
      <c r="I154" s="126"/>
      <c r="J154" s="126"/>
      <c r="K154" s="138">
        <f t="shared" si="34"/>
        <v>0</v>
      </c>
      <c r="L154" s="181" t="e">
        <f t="shared" si="35"/>
        <v>#DIV/0!</v>
      </c>
      <c r="M154" s="126"/>
      <c r="N154" s="126"/>
      <c r="O154" s="126"/>
      <c r="P154" s="126"/>
      <c r="Q154" s="126"/>
      <c r="R154" s="126"/>
      <c r="S154" s="126"/>
      <c r="T154" s="126"/>
      <c r="U154" s="126"/>
    </row>
    <row r="155" spans="1:21" hidden="1" x14ac:dyDescent="0.2">
      <c r="A155" s="108">
        <f t="shared" si="38"/>
        <v>32</v>
      </c>
      <c r="B155" s="121" t="s">
        <v>199</v>
      </c>
      <c r="C155" s="152"/>
      <c r="D155" s="125"/>
      <c r="E155" s="125" t="e">
        <f t="shared" si="37"/>
        <v>#DIV/0!</v>
      </c>
      <c r="F155" s="126"/>
      <c r="G155" s="126"/>
      <c r="H155" s="126"/>
      <c r="I155" s="126"/>
      <c r="J155" s="126"/>
      <c r="K155" s="138">
        <f t="shared" si="34"/>
        <v>0</v>
      </c>
      <c r="L155" s="181" t="e">
        <f t="shared" si="35"/>
        <v>#DIV/0!</v>
      </c>
      <c r="M155" s="126"/>
      <c r="N155" s="126"/>
      <c r="O155" s="126"/>
      <c r="P155" s="126"/>
      <c r="Q155" s="126"/>
      <c r="R155" s="126"/>
      <c r="S155" s="126"/>
      <c r="T155" s="126"/>
      <c r="U155" s="126"/>
    </row>
    <row r="156" spans="1:21" hidden="1" x14ac:dyDescent="0.2">
      <c r="A156" s="108">
        <f t="shared" si="38"/>
        <v>33</v>
      </c>
      <c r="B156" s="121" t="s">
        <v>199</v>
      </c>
      <c r="C156" s="152"/>
      <c r="D156" s="125"/>
      <c r="E156" s="125" t="e">
        <f t="shared" ref="E156:E183" si="39">SUM(F156:U156)</f>
        <v>#DIV/0!</v>
      </c>
      <c r="F156" s="126"/>
      <c r="G156" s="126"/>
      <c r="H156" s="126"/>
      <c r="I156" s="126"/>
      <c r="J156" s="126"/>
      <c r="K156" s="138">
        <f t="shared" si="34"/>
        <v>0</v>
      </c>
      <c r="L156" s="181" t="e">
        <f t="shared" si="35"/>
        <v>#DIV/0!</v>
      </c>
      <c r="M156" s="126"/>
      <c r="N156" s="126"/>
      <c r="O156" s="126"/>
      <c r="P156" s="126"/>
      <c r="Q156" s="126"/>
      <c r="R156" s="126"/>
      <c r="S156" s="126"/>
      <c r="T156" s="126"/>
      <c r="U156" s="126"/>
    </row>
    <row r="157" spans="1:21" hidden="1" x14ac:dyDescent="0.2">
      <c r="A157" s="108">
        <f t="shared" si="38"/>
        <v>34</v>
      </c>
      <c r="B157" s="121" t="s">
        <v>199</v>
      </c>
      <c r="C157" s="152"/>
      <c r="D157" s="125"/>
      <c r="E157" s="125" t="e">
        <f t="shared" si="39"/>
        <v>#DIV/0!</v>
      </c>
      <c r="F157" s="126"/>
      <c r="G157" s="126"/>
      <c r="H157" s="126"/>
      <c r="I157" s="126"/>
      <c r="J157" s="126"/>
      <c r="K157" s="138">
        <f t="shared" si="34"/>
        <v>0</v>
      </c>
      <c r="L157" s="181" t="e">
        <f t="shared" si="35"/>
        <v>#DIV/0!</v>
      </c>
      <c r="M157" s="126"/>
      <c r="N157" s="126"/>
      <c r="O157" s="126"/>
      <c r="P157" s="126"/>
      <c r="Q157" s="126"/>
      <c r="R157" s="126"/>
      <c r="S157" s="126"/>
      <c r="T157" s="126"/>
      <c r="U157" s="126"/>
    </row>
    <row r="158" spans="1:21" hidden="1" x14ac:dyDescent="0.2">
      <c r="A158" s="108">
        <f t="shared" si="38"/>
        <v>35</v>
      </c>
      <c r="B158" s="121" t="s">
        <v>199</v>
      </c>
      <c r="C158" s="152"/>
      <c r="D158" s="125"/>
      <c r="E158" s="125" t="e">
        <f t="shared" si="39"/>
        <v>#DIV/0!</v>
      </c>
      <c r="F158" s="126"/>
      <c r="G158" s="126"/>
      <c r="H158" s="126"/>
      <c r="I158" s="126"/>
      <c r="J158" s="126"/>
      <c r="K158" s="138">
        <f t="shared" si="34"/>
        <v>0</v>
      </c>
      <c r="L158" s="181" t="e">
        <f t="shared" si="35"/>
        <v>#DIV/0!</v>
      </c>
      <c r="M158" s="126"/>
      <c r="N158" s="126"/>
      <c r="O158" s="126"/>
      <c r="P158" s="126"/>
      <c r="Q158" s="126"/>
      <c r="R158" s="126"/>
      <c r="S158" s="126"/>
      <c r="T158" s="126"/>
      <c r="U158" s="126"/>
    </row>
    <row r="159" spans="1:21" hidden="1" x14ac:dyDescent="0.2">
      <c r="A159" s="108">
        <f t="shared" si="38"/>
        <v>36</v>
      </c>
      <c r="B159" s="121" t="s">
        <v>199</v>
      </c>
      <c r="C159" s="152"/>
      <c r="D159" s="125"/>
      <c r="E159" s="125" t="e">
        <f t="shared" si="39"/>
        <v>#DIV/0!</v>
      </c>
      <c r="F159" s="126"/>
      <c r="G159" s="126"/>
      <c r="H159" s="126"/>
      <c r="I159" s="126"/>
      <c r="J159" s="126"/>
      <c r="K159" s="138">
        <f t="shared" si="34"/>
        <v>0</v>
      </c>
      <c r="L159" s="181" t="e">
        <f t="shared" si="35"/>
        <v>#DIV/0!</v>
      </c>
      <c r="M159" s="126"/>
      <c r="N159" s="126"/>
      <c r="O159" s="126"/>
      <c r="P159" s="126"/>
      <c r="Q159" s="126"/>
      <c r="R159" s="126"/>
      <c r="S159" s="126"/>
      <c r="T159" s="126"/>
      <c r="U159" s="126"/>
    </row>
    <row r="160" spans="1:21" hidden="1" x14ac:dyDescent="0.2">
      <c r="A160" s="108">
        <f t="shared" si="38"/>
        <v>37</v>
      </c>
      <c r="B160" s="121" t="s">
        <v>199</v>
      </c>
      <c r="C160" s="152"/>
      <c r="D160" s="125"/>
      <c r="E160" s="125" t="e">
        <f t="shared" si="39"/>
        <v>#DIV/0!</v>
      </c>
      <c r="F160" s="126"/>
      <c r="G160" s="126"/>
      <c r="H160" s="126"/>
      <c r="I160" s="126"/>
      <c r="J160" s="126"/>
      <c r="K160" s="138">
        <f t="shared" si="34"/>
        <v>0</v>
      </c>
      <c r="L160" s="181" t="e">
        <f t="shared" si="35"/>
        <v>#DIV/0!</v>
      </c>
      <c r="M160" s="126"/>
      <c r="N160" s="126"/>
      <c r="O160" s="126"/>
      <c r="P160" s="126"/>
      <c r="Q160" s="126"/>
      <c r="R160" s="126"/>
      <c r="S160" s="126"/>
      <c r="T160" s="126"/>
      <c r="U160" s="126"/>
    </row>
    <row r="161" spans="1:21" hidden="1" x14ac:dyDescent="0.2">
      <c r="A161" s="108">
        <f t="shared" si="38"/>
        <v>38</v>
      </c>
      <c r="B161" s="121" t="s">
        <v>199</v>
      </c>
      <c r="C161" s="152"/>
      <c r="D161" s="125"/>
      <c r="E161" s="125" t="e">
        <f t="shared" si="39"/>
        <v>#DIV/0!</v>
      </c>
      <c r="F161" s="126"/>
      <c r="G161" s="126"/>
      <c r="H161" s="126"/>
      <c r="I161" s="126"/>
      <c r="J161" s="126"/>
      <c r="K161" s="138">
        <f t="shared" si="34"/>
        <v>0</v>
      </c>
      <c r="L161" s="181" t="e">
        <f t="shared" si="35"/>
        <v>#DIV/0!</v>
      </c>
      <c r="M161" s="126"/>
      <c r="N161" s="126"/>
      <c r="O161" s="126"/>
      <c r="P161" s="126"/>
      <c r="Q161" s="126"/>
      <c r="R161" s="126"/>
      <c r="S161" s="126"/>
      <c r="T161" s="126"/>
      <c r="U161" s="126"/>
    </row>
    <row r="162" spans="1:21" hidden="1" x14ac:dyDescent="0.2">
      <c r="A162" s="108">
        <f t="shared" si="38"/>
        <v>39</v>
      </c>
      <c r="B162" s="121" t="s">
        <v>199</v>
      </c>
      <c r="C162" s="152"/>
      <c r="D162" s="125"/>
      <c r="E162" s="125" t="e">
        <f t="shared" si="39"/>
        <v>#DIV/0!</v>
      </c>
      <c r="F162" s="126"/>
      <c r="G162" s="126"/>
      <c r="H162" s="126"/>
      <c r="I162" s="126"/>
      <c r="J162" s="126"/>
      <c r="K162" s="138">
        <f t="shared" si="34"/>
        <v>0</v>
      </c>
      <c r="L162" s="181" t="e">
        <f t="shared" si="35"/>
        <v>#DIV/0!</v>
      </c>
      <c r="M162" s="126"/>
      <c r="N162" s="126"/>
      <c r="O162" s="126"/>
      <c r="P162" s="126"/>
      <c r="Q162" s="126"/>
      <c r="R162" s="126"/>
      <c r="S162" s="126"/>
      <c r="T162" s="126"/>
      <c r="U162" s="126"/>
    </row>
    <row r="163" spans="1:21" hidden="1" x14ac:dyDescent="0.2">
      <c r="A163" s="108">
        <f t="shared" si="38"/>
        <v>40</v>
      </c>
      <c r="B163" s="121" t="s">
        <v>199</v>
      </c>
      <c r="C163" s="152"/>
      <c r="D163" s="125"/>
      <c r="E163" s="125" t="e">
        <f t="shared" si="39"/>
        <v>#DIV/0!</v>
      </c>
      <c r="F163" s="126"/>
      <c r="G163" s="126"/>
      <c r="H163" s="126"/>
      <c r="I163" s="126"/>
      <c r="J163" s="126"/>
      <c r="K163" s="138">
        <f t="shared" si="34"/>
        <v>0</v>
      </c>
      <c r="L163" s="181" t="e">
        <f t="shared" si="35"/>
        <v>#DIV/0!</v>
      </c>
      <c r="M163" s="126"/>
      <c r="N163" s="126"/>
      <c r="O163" s="126"/>
      <c r="P163" s="126"/>
      <c r="Q163" s="126"/>
      <c r="R163" s="126"/>
      <c r="S163" s="126"/>
      <c r="T163" s="126"/>
      <c r="U163" s="126"/>
    </row>
    <row r="164" spans="1:21" hidden="1" x14ac:dyDescent="0.2">
      <c r="A164" s="108">
        <f t="shared" si="38"/>
        <v>41</v>
      </c>
      <c r="B164" s="121" t="s">
        <v>199</v>
      </c>
      <c r="C164" s="152"/>
      <c r="D164" s="125"/>
      <c r="E164" s="125" t="e">
        <f t="shared" si="39"/>
        <v>#DIV/0!</v>
      </c>
      <c r="F164" s="126"/>
      <c r="G164" s="126"/>
      <c r="H164" s="126"/>
      <c r="I164" s="126"/>
      <c r="J164" s="126"/>
      <c r="K164" s="138">
        <f t="shared" si="34"/>
        <v>0</v>
      </c>
      <c r="L164" s="181" t="e">
        <f t="shared" si="35"/>
        <v>#DIV/0!</v>
      </c>
      <c r="M164" s="126"/>
      <c r="N164" s="126"/>
      <c r="O164" s="126"/>
      <c r="P164" s="126"/>
      <c r="Q164" s="126"/>
      <c r="R164" s="126"/>
      <c r="S164" s="126"/>
      <c r="T164" s="126"/>
      <c r="U164" s="126"/>
    </row>
    <row r="165" spans="1:21" hidden="1" x14ac:dyDescent="0.2">
      <c r="A165" s="108">
        <f t="shared" si="38"/>
        <v>42</v>
      </c>
      <c r="B165" s="121" t="s">
        <v>199</v>
      </c>
      <c r="C165" s="152"/>
      <c r="D165" s="125"/>
      <c r="E165" s="125" t="e">
        <f t="shared" si="39"/>
        <v>#DIV/0!</v>
      </c>
      <c r="F165" s="126"/>
      <c r="G165" s="126"/>
      <c r="H165" s="126"/>
      <c r="I165" s="126"/>
      <c r="J165" s="126"/>
      <c r="K165" s="138">
        <f t="shared" si="34"/>
        <v>0</v>
      </c>
      <c r="L165" s="181" t="e">
        <f t="shared" si="35"/>
        <v>#DIV/0!</v>
      </c>
      <c r="M165" s="126"/>
      <c r="N165" s="126"/>
      <c r="O165" s="126"/>
      <c r="P165" s="126"/>
      <c r="Q165" s="126"/>
      <c r="R165" s="126"/>
      <c r="S165" s="126"/>
      <c r="T165" s="126"/>
      <c r="U165" s="126"/>
    </row>
    <row r="166" spans="1:21" hidden="1" x14ac:dyDescent="0.2">
      <c r="A166" s="108">
        <f t="shared" si="38"/>
        <v>43</v>
      </c>
      <c r="B166" s="121" t="s">
        <v>199</v>
      </c>
      <c r="C166" s="152"/>
      <c r="D166" s="125"/>
      <c r="E166" s="125" t="e">
        <f t="shared" si="39"/>
        <v>#DIV/0!</v>
      </c>
      <c r="F166" s="126"/>
      <c r="G166" s="126"/>
      <c r="H166" s="126"/>
      <c r="I166" s="126"/>
      <c r="J166" s="126"/>
      <c r="K166" s="138">
        <f t="shared" si="34"/>
        <v>0</v>
      </c>
      <c r="L166" s="181" t="e">
        <f t="shared" si="35"/>
        <v>#DIV/0!</v>
      </c>
      <c r="M166" s="126"/>
      <c r="N166" s="126"/>
      <c r="O166" s="126"/>
      <c r="P166" s="126"/>
      <c r="Q166" s="126"/>
      <c r="R166" s="126"/>
      <c r="S166" s="126"/>
      <c r="T166" s="126"/>
      <c r="U166" s="126"/>
    </row>
    <row r="167" spans="1:21" hidden="1" x14ac:dyDescent="0.2">
      <c r="A167" s="108">
        <f t="shared" si="38"/>
        <v>44</v>
      </c>
      <c r="B167" s="121" t="s">
        <v>199</v>
      </c>
      <c r="C167" s="152"/>
      <c r="D167" s="125"/>
      <c r="E167" s="125" t="e">
        <f t="shared" si="39"/>
        <v>#DIV/0!</v>
      </c>
      <c r="F167" s="126"/>
      <c r="G167" s="126"/>
      <c r="H167" s="126"/>
      <c r="I167" s="126"/>
      <c r="J167" s="126"/>
      <c r="K167" s="138">
        <f t="shared" si="34"/>
        <v>0</v>
      </c>
      <c r="L167" s="181" t="e">
        <f t="shared" si="35"/>
        <v>#DIV/0!</v>
      </c>
      <c r="M167" s="126"/>
      <c r="N167" s="126"/>
      <c r="O167" s="126"/>
      <c r="P167" s="126"/>
      <c r="Q167" s="126"/>
      <c r="R167" s="126"/>
      <c r="S167" s="126"/>
      <c r="T167" s="126"/>
      <c r="U167" s="126"/>
    </row>
    <row r="168" spans="1:21" hidden="1" x14ac:dyDescent="0.2">
      <c r="A168" s="108">
        <f t="shared" si="38"/>
        <v>45</v>
      </c>
      <c r="B168" s="121" t="s">
        <v>199</v>
      </c>
      <c r="C168" s="152"/>
      <c r="D168" s="125"/>
      <c r="E168" s="125" t="e">
        <f t="shared" si="39"/>
        <v>#DIV/0!</v>
      </c>
      <c r="F168" s="126"/>
      <c r="G168" s="126"/>
      <c r="H168" s="126"/>
      <c r="I168" s="126"/>
      <c r="J168" s="126"/>
      <c r="K168" s="138">
        <f t="shared" si="34"/>
        <v>0</v>
      </c>
      <c r="L168" s="181" t="e">
        <f t="shared" si="35"/>
        <v>#DIV/0!</v>
      </c>
      <c r="M168" s="126"/>
      <c r="N168" s="126"/>
      <c r="O168" s="126"/>
      <c r="P168" s="126"/>
      <c r="Q168" s="126"/>
      <c r="R168" s="126"/>
      <c r="S168" s="126"/>
      <c r="T168" s="126"/>
      <c r="U168" s="126"/>
    </row>
    <row r="169" spans="1:21" hidden="1" x14ac:dyDescent="0.2">
      <c r="A169" s="108">
        <f t="shared" si="38"/>
        <v>46</v>
      </c>
      <c r="B169" s="121" t="s">
        <v>199</v>
      </c>
      <c r="C169" s="152"/>
      <c r="D169" s="125"/>
      <c r="E169" s="125" t="e">
        <f t="shared" si="39"/>
        <v>#DIV/0!</v>
      </c>
      <c r="F169" s="126"/>
      <c r="G169" s="126"/>
      <c r="H169" s="126"/>
      <c r="I169" s="126"/>
      <c r="J169" s="126"/>
      <c r="K169" s="138">
        <f t="shared" si="34"/>
        <v>0</v>
      </c>
      <c r="L169" s="181" t="e">
        <f t="shared" si="35"/>
        <v>#DIV/0!</v>
      </c>
      <c r="M169" s="126"/>
      <c r="N169" s="126"/>
      <c r="O169" s="126"/>
      <c r="P169" s="126"/>
      <c r="Q169" s="126"/>
      <c r="R169" s="126"/>
      <c r="S169" s="126"/>
      <c r="T169" s="126"/>
      <c r="U169" s="126"/>
    </row>
    <row r="170" spans="1:21" hidden="1" x14ac:dyDescent="0.2">
      <c r="A170" s="108">
        <f t="shared" si="38"/>
        <v>47</v>
      </c>
      <c r="B170" s="121" t="s">
        <v>199</v>
      </c>
      <c r="C170" s="152"/>
      <c r="D170" s="125"/>
      <c r="E170" s="125" t="e">
        <f t="shared" si="39"/>
        <v>#DIV/0!</v>
      </c>
      <c r="F170" s="126"/>
      <c r="G170" s="126"/>
      <c r="H170" s="126"/>
      <c r="I170" s="126"/>
      <c r="J170" s="126"/>
      <c r="K170" s="138">
        <f t="shared" si="34"/>
        <v>0</v>
      </c>
      <c r="L170" s="181" t="e">
        <f t="shared" si="35"/>
        <v>#DIV/0!</v>
      </c>
      <c r="M170" s="126"/>
      <c r="N170" s="126"/>
      <c r="O170" s="126"/>
      <c r="P170" s="126"/>
      <c r="Q170" s="126"/>
      <c r="R170" s="126"/>
      <c r="S170" s="126"/>
      <c r="T170" s="126"/>
      <c r="U170" s="126"/>
    </row>
    <row r="171" spans="1:21" hidden="1" x14ac:dyDescent="0.2">
      <c r="A171" s="108">
        <f t="shared" si="38"/>
        <v>48</v>
      </c>
      <c r="B171" s="121" t="s">
        <v>199</v>
      </c>
      <c r="C171" s="152"/>
      <c r="D171" s="125"/>
      <c r="E171" s="125" t="e">
        <f t="shared" si="39"/>
        <v>#DIV/0!</v>
      </c>
      <c r="F171" s="126"/>
      <c r="G171" s="126"/>
      <c r="H171" s="126"/>
      <c r="I171" s="126"/>
      <c r="J171" s="126"/>
      <c r="K171" s="138">
        <f t="shared" si="34"/>
        <v>0</v>
      </c>
      <c r="L171" s="181" t="e">
        <f t="shared" si="35"/>
        <v>#DIV/0!</v>
      </c>
      <c r="M171" s="126"/>
      <c r="N171" s="126"/>
      <c r="O171" s="126"/>
      <c r="P171" s="126"/>
      <c r="Q171" s="126"/>
      <c r="R171" s="126"/>
      <c r="S171" s="126"/>
      <c r="T171" s="126"/>
      <c r="U171" s="126"/>
    </row>
    <row r="172" spans="1:21" hidden="1" x14ac:dyDescent="0.2">
      <c r="A172" s="108">
        <f t="shared" si="38"/>
        <v>49</v>
      </c>
      <c r="B172" s="121" t="s">
        <v>199</v>
      </c>
      <c r="C172" s="152"/>
      <c r="D172" s="125"/>
      <c r="E172" s="125" t="e">
        <f t="shared" si="39"/>
        <v>#DIV/0!</v>
      </c>
      <c r="F172" s="126"/>
      <c r="G172" s="126"/>
      <c r="H172" s="126"/>
      <c r="I172" s="126"/>
      <c r="J172" s="126"/>
      <c r="K172" s="138">
        <f t="shared" si="34"/>
        <v>0</v>
      </c>
      <c r="L172" s="181" t="e">
        <f t="shared" si="35"/>
        <v>#DIV/0!</v>
      </c>
      <c r="M172" s="126"/>
      <c r="N172" s="126"/>
      <c r="O172" s="126"/>
      <c r="P172" s="126"/>
      <c r="Q172" s="126"/>
      <c r="R172" s="126"/>
      <c r="S172" s="126"/>
      <c r="T172" s="126"/>
      <c r="U172" s="126"/>
    </row>
    <row r="173" spans="1:21" hidden="1" x14ac:dyDescent="0.2">
      <c r="A173" s="108">
        <f t="shared" si="38"/>
        <v>50</v>
      </c>
      <c r="B173" s="121" t="s">
        <v>199</v>
      </c>
      <c r="C173" s="152"/>
      <c r="D173" s="125"/>
      <c r="E173" s="125" t="e">
        <f t="shared" si="39"/>
        <v>#DIV/0!</v>
      </c>
      <c r="F173" s="126"/>
      <c r="G173" s="126"/>
      <c r="H173" s="126"/>
      <c r="I173" s="126"/>
      <c r="J173" s="126"/>
      <c r="K173" s="138">
        <f t="shared" si="34"/>
        <v>0</v>
      </c>
      <c r="L173" s="181" t="e">
        <f t="shared" si="35"/>
        <v>#DIV/0!</v>
      </c>
      <c r="M173" s="126"/>
      <c r="N173" s="126"/>
      <c r="O173" s="126"/>
      <c r="P173" s="126"/>
      <c r="Q173" s="126"/>
      <c r="R173" s="126"/>
      <c r="S173" s="126"/>
      <c r="T173" s="126"/>
      <c r="U173" s="126"/>
    </row>
    <row r="174" spans="1:21" hidden="1" x14ac:dyDescent="0.2">
      <c r="A174" s="108">
        <f t="shared" si="38"/>
        <v>51</v>
      </c>
      <c r="B174" s="121" t="s">
        <v>199</v>
      </c>
      <c r="C174" s="152"/>
      <c r="D174" s="125"/>
      <c r="E174" s="125" t="e">
        <f t="shared" si="39"/>
        <v>#DIV/0!</v>
      </c>
      <c r="F174" s="126"/>
      <c r="G174" s="126"/>
      <c r="H174" s="126"/>
      <c r="I174" s="126"/>
      <c r="J174" s="126"/>
      <c r="K174" s="138">
        <f t="shared" si="34"/>
        <v>0</v>
      </c>
      <c r="L174" s="181" t="e">
        <f t="shared" si="35"/>
        <v>#DIV/0!</v>
      </c>
      <c r="M174" s="126"/>
      <c r="N174" s="126"/>
      <c r="O174" s="126"/>
      <c r="P174" s="126"/>
      <c r="Q174" s="126"/>
      <c r="R174" s="126"/>
      <c r="S174" s="126"/>
      <c r="T174" s="126"/>
      <c r="U174" s="126"/>
    </row>
    <row r="175" spans="1:21" hidden="1" x14ac:dyDescent="0.2">
      <c r="A175" s="108">
        <f t="shared" si="38"/>
        <v>52</v>
      </c>
      <c r="B175" s="121" t="s">
        <v>199</v>
      </c>
      <c r="C175" s="152"/>
      <c r="D175" s="125"/>
      <c r="E175" s="125" t="e">
        <f t="shared" si="39"/>
        <v>#DIV/0!</v>
      </c>
      <c r="F175" s="126"/>
      <c r="G175" s="126"/>
      <c r="H175" s="126"/>
      <c r="I175" s="126"/>
      <c r="J175" s="126"/>
      <c r="K175" s="138">
        <f t="shared" si="34"/>
        <v>0</v>
      </c>
      <c r="L175" s="181" t="e">
        <f t="shared" si="35"/>
        <v>#DIV/0!</v>
      </c>
      <c r="M175" s="126"/>
      <c r="N175" s="126"/>
      <c r="O175" s="126"/>
      <c r="P175" s="126"/>
      <c r="Q175" s="126"/>
      <c r="R175" s="126"/>
      <c r="S175" s="126"/>
      <c r="T175" s="126"/>
      <c r="U175" s="126"/>
    </row>
    <row r="176" spans="1:21" hidden="1" x14ac:dyDescent="0.2">
      <c r="A176" s="108">
        <f t="shared" si="38"/>
        <v>53</v>
      </c>
      <c r="B176" s="121" t="s">
        <v>199</v>
      </c>
      <c r="C176" s="152"/>
      <c r="D176" s="125"/>
      <c r="E176" s="125" t="e">
        <f t="shared" si="39"/>
        <v>#DIV/0!</v>
      </c>
      <c r="F176" s="126"/>
      <c r="G176" s="126"/>
      <c r="H176" s="126"/>
      <c r="I176" s="126"/>
      <c r="J176" s="126"/>
      <c r="K176" s="138">
        <f t="shared" si="34"/>
        <v>0</v>
      </c>
      <c r="L176" s="181" t="e">
        <f t="shared" si="35"/>
        <v>#DIV/0!</v>
      </c>
      <c r="M176" s="126"/>
      <c r="N176" s="126"/>
      <c r="O176" s="126"/>
      <c r="P176" s="126"/>
      <c r="Q176" s="126"/>
      <c r="R176" s="126"/>
      <c r="S176" s="126"/>
      <c r="T176" s="126"/>
      <c r="U176" s="126"/>
    </row>
    <row r="177" spans="1:22" hidden="1" x14ac:dyDescent="0.2">
      <c r="A177" s="108">
        <f t="shared" si="38"/>
        <v>54</v>
      </c>
      <c r="B177" s="121" t="s">
        <v>199</v>
      </c>
      <c r="C177" s="152"/>
      <c r="D177" s="125"/>
      <c r="E177" s="125" t="e">
        <f t="shared" si="39"/>
        <v>#DIV/0!</v>
      </c>
      <c r="F177" s="126"/>
      <c r="G177" s="126"/>
      <c r="H177" s="126"/>
      <c r="I177" s="126"/>
      <c r="J177" s="126"/>
      <c r="K177" s="138">
        <f t="shared" si="34"/>
        <v>0</v>
      </c>
      <c r="L177" s="181" t="e">
        <f t="shared" si="35"/>
        <v>#DIV/0!</v>
      </c>
      <c r="M177" s="126"/>
      <c r="N177" s="126"/>
      <c r="O177" s="126"/>
      <c r="P177" s="126"/>
      <c r="Q177" s="126"/>
      <c r="R177" s="126"/>
      <c r="S177" s="126"/>
      <c r="T177" s="126"/>
      <c r="U177" s="126"/>
    </row>
    <row r="178" spans="1:22" hidden="1" x14ac:dyDescent="0.2">
      <c r="A178" s="108">
        <f t="shared" si="38"/>
        <v>55</v>
      </c>
      <c r="B178" s="121" t="s">
        <v>199</v>
      </c>
      <c r="C178" s="152"/>
      <c r="D178" s="125"/>
      <c r="E178" s="125" t="e">
        <f t="shared" si="39"/>
        <v>#DIV/0!</v>
      </c>
      <c r="F178" s="126"/>
      <c r="G178" s="126"/>
      <c r="H178" s="126"/>
      <c r="I178" s="126"/>
      <c r="J178" s="126"/>
      <c r="K178" s="138">
        <f t="shared" si="34"/>
        <v>0</v>
      </c>
      <c r="L178" s="181" t="e">
        <f t="shared" si="35"/>
        <v>#DIV/0!</v>
      </c>
      <c r="M178" s="126"/>
      <c r="N178" s="126"/>
      <c r="O178" s="126"/>
      <c r="P178" s="126"/>
      <c r="Q178" s="126"/>
      <c r="R178" s="126"/>
      <c r="S178" s="126"/>
      <c r="T178" s="126"/>
      <c r="U178" s="126"/>
    </row>
    <row r="179" spans="1:22" hidden="1" x14ac:dyDescent="0.2">
      <c r="A179" s="108">
        <f t="shared" si="38"/>
        <v>56</v>
      </c>
      <c r="B179" s="121" t="s">
        <v>199</v>
      </c>
      <c r="C179" s="152"/>
      <c r="D179" s="125"/>
      <c r="E179" s="125" t="e">
        <f t="shared" si="39"/>
        <v>#DIV/0!</v>
      </c>
      <c r="F179" s="126"/>
      <c r="G179" s="126"/>
      <c r="H179" s="126"/>
      <c r="I179" s="126"/>
      <c r="J179" s="126"/>
      <c r="K179" s="138">
        <f t="shared" si="34"/>
        <v>0</v>
      </c>
      <c r="L179" s="181" t="e">
        <f t="shared" si="35"/>
        <v>#DIV/0!</v>
      </c>
      <c r="M179" s="126"/>
      <c r="N179" s="126"/>
      <c r="O179" s="126"/>
      <c r="P179" s="126"/>
      <c r="Q179" s="126"/>
      <c r="R179" s="126"/>
      <c r="S179" s="126"/>
      <c r="T179" s="126"/>
      <c r="U179" s="126"/>
    </row>
    <row r="180" spans="1:22" hidden="1" x14ac:dyDescent="0.2">
      <c r="A180" s="108">
        <f t="shared" si="38"/>
        <v>57</v>
      </c>
      <c r="B180" s="121" t="s">
        <v>199</v>
      </c>
      <c r="C180" s="152"/>
      <c r="D180" s="125"/>
      <c r="E180" s="125" t="e">
        <f t="shared" si="39"/>
        <v>#DIV/0!</v>
      </c>
      <c r="F180" s="126"/>
      <c r="G180" s="126"/>
      <c r="H180" s="126"/>
      <c r="I180" s="126"/>
      <c r="J180" s="126"/>
      <c r="K180" s="138">
        <f t="shared" si="34"/>
        <v>0</v>
      </c>
      <c r="L180" s="181" t="e">
        <f t="shared" si="35"/>
        <v>#DIV/0!</v>
      </c>
      <c r="M180" s="126"/>
      <c r="N180" s="126"/>
      <c r="O180" s="126"/>
      <c r="P180" s="126"/>
      <c r="Q180" s="126"/>
      <c r="R180" s="126"/>
      <c r="S180" s="126"/>
      <c r="T180" s="126"/>
      <c r="U180" s="126"/>
    </row>
    <row r="181" spans="1:22" hidden="1" x14ac:dyDescent="0.2">
      <c r="A181" s="108">
        <f t="shared" si="38"/>
        <v>58</v>
      </c>
      <c r="B181" s="121" t="s">
        <v>199</v>
      </c>
      <c r="C181" s="152"/>
      <c r="D181" s="125"/>
      <c r="E181" s="125" t="e">
        <f t="shared" si="39"/>
        <v>#DIV/0!</v>
      </c>
      <c r="F181" s="126"/>
      <c r="G181" s="126"/>
      <c r="H181" s="126"/>
      <c r="I181" s="126"/>
      <c r="J181" s="126"/>
      <c r="K181" s="138">
        <f t="shared" si="34"/>
        <v>0</v>
      </c>
      <c r="L181" s="181" t="e">
        <f t="shared" si="35"/>
        <v>#DIV/0!</v>
      </c>
      <c r="M181" s="126"/>
      <c r="N181" s="126"/>
      <c r="O181" s="126"/>
      <c r="P181" s="126"/>
      <c r="Q181" s="126"/>
      <c r="R181" s="126"/>
      <c r="S181" s="126"/>
      <c r="T181" s="126"/>
      <c r="U181" s="126"/>
    </row>
    <row r="182" spans="1:22" hidden="1" x14ac:dyDescent="0.2">
      <c r="A182" s="108">
        <f t="shared" si="38"/>
        <v>59</v>
      </c>
      <c r="B182" s="121" t="s">
        <v>199</v>
      </c>
      <c r="C182" s="152"/>
      <c r="D182" s="125"/>
      <c r="E182" s="125" t="e">
        <f t="shared" si="39"/>
        <v>#DIV/0!</v>
      </c>
      <c r="F182" s="126"/>
      <c r="G182" s="126"/>
      <c r="H182" s="126"/>
      <c r="I182" s="126"/>
      <c r="J182" s="126"/>
      <c r="K182" s="138">
        <f t="shared" si="34"/>
        <v>0</v>
      </c>
      <c r="L182" s="181" t="e">
        <f t="shared" si="35"/>
        <v>#DIV/0!</v>
      </c>
      <c r="M182" s="126"/>
      <c r="N182" s="126"/>
      <c r="O182" s="126"/>
      <c r="P182" s="126"/>
      <c r="Q182" s="126"/>
      <c r="R182" s="126"/>
      <c r="S182" s="126"/>
      <c r="T182" s="126"/>
      <c r="U182" s="126"/>
    </row>
    <row r="183" spans="1:22" ht="16.5" hidden="1" customHeight="1" x14ac:dyDescent="0.2">
      <c r="A183" s="108">
        <f t="shared" si="38"/>
        <v>60</v>
      </c>
      <c r="B183" s="121" t="s">
        <v>199</v>
      </c>
      <c r="C183" s="152"/>
      <c r="D183" s="125"/>
      <c r="E183" s="125" t="e">
        <f t="shared" si="39"/>
        <v>#DIV/0!</v>
      </c>
      <c r="F183" s="126"/>
      <c r="G183" s="126"/>
      <c r="H183" s="126"/>
      <c r="I183" s="126"/>
      <c r="J183" s="126"/>
      <c r="K183" s="138">
        <f t="shared" si="34"/>
        <v>0</v>
      </c>
      <c r="L183" s="181" t="e">
        <f t="shared" si="35"/>
        <v>#DIV/0!</v>
      </c>
      <c r="M183" s="126"/>
      <c r="N183" s="126"/>
      <c r="O183" s="126"/>
      <c r="P183" s="126"/>
      <c r="Q183" s="126"/>
      <c r="R183" s="126"/>
      <c r="S183" s="126"/>
      <c r="T183" s="126"/>
      <c r="U183" s="126"/>
    </row>
    <row r="184" spans="1:22" ht="16.5" customHeight="1" x14ac:dyDescent="0.2">
      <c r="B184" s="121" t="s">
        <v>199</v>
      </c>
      <c r="C184" s="137" t="s">
        <v>236</v>
      </c>
      <c r="D184" s="138"/>
      <c r="E184" s="138">
        <v>0</v>
      </c>
      <c r="F184" s="138"/>
      <c r="G184" s="138"/>
      <c r="H184" s="138"/>
      <c r="I184" s="138">
        <v>0</v>
      </c>
      <c r="J184" s="138">
        <v>19638</v>
      </c>
      <c r="K184" s="138">
        <f t="shared" si="34"/>
        <v>-19638</v>
      </c>
      <c r="L184" s="181">
        <v>0</v>
      </c>
      <c r="M184" s="138"/>
      <c r="N184" s="138"/>
      <c r="O184" s="138"/>
      <c r="P184" s="138"/>
      <c r="Q184" s="138"/>
      <c r="R184" s="138"/>
      <c r="S184" s="138"/>
      <c r="T184" s="138"/>
      <c r="U184" s="138"/>
      <c r="V184" s="108" t="s">
        <v>180</v>
      </c>
    </row>
    <row r="185" spans="1:22" s="111" customFormat="1" ht="16.5" customHeight="1" x14ac:dyDescent="0.2">
      <c r="B185" s="121" t="s">
        <v>199</v>
      </c>
      <c r="C185" s="137" t="s">
        <v>235</v>
      </c>
      <c r="D185" s="138"/>
      <c r="E185" s="138">
        <v>0</v>
      </c>
      <c r="F185" s="138"/>
      <c r="G185" s="138"/>
      <c r="H185" s="138"/>
      <c r="I185" s="138">
        <v>0</v>
      </c>
      <c r="J185" s="138">
        <v>-66278</v>
      </c>
      <c r="K185" s="138">
        <f t="shared" ref="K185" si="40">I185-J185</f>
        <v>66278</v>
      </c>
      <c r="L185" s="181">
        <v>0</v>
      </c>
      <c r="M185" s="138"/>
      <c r="N185" s="138"/>
      <c r="O185" s="138"/>
      <c r="P185" s="138"/>
      <c r="Q185" s="138"/>
      <c r="R185" s="138"/>
      <c r="S185" s="138"/>
      <c r="T185" s="138"/>
      <c r="U185" s="138"/>
      <c r="V185" s="111" t="s">
        <v>195</v>
      </c>
    </row>
    <row r="186" spans="1:22" ht="15.75" x14ac:dyDescent="0.2">
      <c r="B186" s="121"/>
      <c r="C186" s="147" t="s">
        <v>25</v>
      </c>
      <c r="D186" s="123"/>
      <c r="E186" s="142">
        <f>SUM(E187:E196)</f>
        <v>7448285</v>
      </c>
      <c r="F186" s="123">
        <f t="shared" ref="F186:U186" si="41">SUM(F187:F196)</f>
        <v>609123</v>
      </c>
      <c r="G186" s="123">
        <f t="shared" si="41"/>
        <v>607623</v>
      </c>
      <c r="H186" s="123">
        <f t="shared" si="41"/>
        <v>589623</v>
      </c>
      <c r="I186" s="123">
        <f>SUM(P186:R186)</f>
        <v>1956527</v>
      </c>
      <c r="J186" s="123">
        <f>SUM(J187:J260)-1</f>
        <v>2256261</v>
      </c>
      <c r="K186" s="123">
        <f>I186-J186</f>
        <v>-299734</v>
      </c>
      <c r="L186" s="182">
        <f>J186/I186</f>
        <v>1.1531969658481585</v>
      </c>
      <c r="M186" s="123">
        <f t="shared" si="41"/>
        <v>757281</v>
      </c>
      <c r="N186" s="123">
        <f t="shared" si="41"/>
        <v>589623</v>
      </c>
      <c r="O186" s="123">
        <f t="shared" si="41"/>
        <v>589623</v>
      </c>
      <c r="P186" s="123">
        <f t="shared" si="41"/>
        <v>599623</v>
      </c>
      <c r="Q186" s="123">
        <f t="shared" si="41"/>
        <v>767281</v>
      </c>
      <c r="R186" s="123">
        <f t="shared" si="41"/>
        <v>589623</v>
      </c>
      <c r="S186" s="123">
        <f t="shared" si="41"/>
        <v>589623</v>
      </c>
      <c r="T186" s="123">
        <f t="shared" si="41"/>
        <v>579623</v>
      </c>
      <c r="U186" s="123">
        <f t="shared" si="41"/>
        <v>579623</v>
      </c>
    </row>
    <row r="187" spans="1:22" x14ac:dyDescent="0.2">
      <c r="A187" s="108">
        <v>1</v>
      </c>
      <c r="B187" s="121" t="s">
        <v>191</v>
      </c>
      <c r="C187" s="139" t="s">
        <v>194</v>
      </c>
      <c r="D187" s="125"/>
      <c r="E187" s="140">
        <f>SUM(F187:H187,M187:O187,P187:R187,S187:U187)-6</f>
        <v>5291660</v>
      </c>
      <c r="F187" s="140">
        <v>418068</v>
      </c>
      <c r="G187" s="140">
        <v>418068</v>
      </c>
      <c r="H187" s="140">
        <v>418068</v>
      </c>
      <c r="I187" s="140">
        <f>SUM(P187:R187)</f>
        <v>1391629</v>
      </c>
      <c r="J187" s="140">
        <v>1735630</v>
      </c>
      <c r="K187" s="140">
        <f>I187-J187</f>
        <v>-344001</v>
      </c>
      <c r="L187" s="183">
        <f>J187/I187</f>
        <v>1.2471930377995859</v>
      </c>
      <c r="M187" s="140">
        <v>555493</v>
      </c>
      <c r="N187" s="140">
        <v>418068</v>
      </c>
      <c r="O187" s="140">
        <v>418068</v>
      </c>
      <c r="P187" s="140">
        <v>418068</v>
      </c>
      <c r="Q187" s="140">
        <v>555493</v>
      </c>
      <c r="R187" s="140">
        <v>418068</v>
      </c>
      <c r="S187" s="140">
        <v>418068</v>
      </c>
      <c r="T187" s="140">
        <v>418068</v>
      </c>
      <c r="U187" s="140">
        <v>418068</v>
      </c>
      <c r="V187" s="108" t="s">
        <v>195</v>
      </c>
    </row>
    <row r="188" spans="1:22" x14ac:dyDescent="0.2">
      <c r="A188" s="108">
        <f t="shared" ref="A188:A196" si="42">A187+1</f>
        <v>2</v>
      </c>
      <c r="B188" s="121" t="s">
        <v>191</v>
      </c>
      <c r="C188" s="139" t="s">
        <v>196</v>
      </c>
      <c r="D188" s="125"/>
      <c r="E188" s="140">
        <f>SUM(F188:H188,M188:O188,P188:R188,S188:U188)-1</f>
        <v>1164165</v>
      </c>
      <c r="F188" s="140">
        <v>91975</v>
      </c>
      <c r="G188" s="140">
        <v>91975</v>
      </c>
      <c r="H188" s="140">
        <v>91975</v>
      </c>
      <c r="I188" s="140">
        <f>SUM(P188:R188)</f>
        <v>306158</v>
      </c>
      <c r="J188" s="140">
        <v>381839</v>
      </c>
      <c r="K188" s="140">
        <f>I188-J188</f>
        <v>-75681</v>
      </c>
      <c r="L188" s="183">
        <f>J188/I188</f>
        <v>1.247195892317039</v>
      </c>
      <c r="M188" s="140">
        <v>122208</v>
      </c>
      <c r="N188" s="140">
        <v>91975</v>
      </c>
      <c r="O188" s="140">
        <v>91975</v>
      </c>
      <c r="P188" s="140">
        <v>91975</v>
      </c>
      <c r="Q188" s="140">
        <v>122208</v>
      </c>
      <c r="R188" s="140">
        <v>91975</v>
      </c>
      <c r="S188" s="140">
        <v>91975</v>
      </c>
      <c r="T188" s="140">
        <v>91975</v>
      </c>
      <c r="U188" s="140">
        <v>91975</v>
      </c>
      <c r="V188" s="108" t="s">
        <v>197</v>
      </c>
    </row>
    <row r="189" spans="1:22" x14ac:dyDescent="0.2">
      <c r="A189" s="108">
        <f t="shared" si="42"/>
        <v>3</v>
      </c>
      <c r="B189" s="121" t="s">
        <v>191</v>
      </c>
      <c r="C189" s="137" t="s">
        <v>206</v>
      </c>
      <c r="D189" s="138"/>
      <c r="E189" s="138">
        <f t="shared" ref="E189:E196" si="43">SUM(F189:H189,M189:O189,P189:R189,S189:U189)</f>
        <v>35500</v>
      </c>
      <c r="F189" s="138">
        <v>2500</v>
      </c>
      <c r="G189" s="138">
        <v>3000</v>
      </c>
      <c r="H189" s="138">
        <v>3000</v>
      </c>
      <c r="I189" s="138">
        <f t="shared" ref="I189:I196" si="44">SUM(P189:R189)</f>
        <v>9000</v>
      </c>
      <c r="J189" s="138">
        <v>6900</v>
      </c>
      <c r="K189" s="138">
        <f>I189-J189</f>
        <v>2100</v>
      </c>
      <c r="L189" s="181">
        <f>J189/I189</f>
        <v>0.76666666666666672</v>
      </c>
      <c r="M189" s="138">
        <v>3000</v>
      </c>
      <c r="N189" s="138">
        <v>3000</v>
      </c>
      <c r="O189" s="138">
        <v>3000</v>
      </c>
      <c r="P189" s="138">
        <v>3000</v>
      </c>
      <c r="Q189" s="138">
        <v>3000</v>
      </c>
      <c r="R189" s="138">
        <v>3000</v>
      </c>
      <c r="S189" s="138">
        <v>3000</v>
      </c>
      <c r="T189" s="138">
        <v>3000</v>
      </c>
      <c r="U189" s="138">
        <v>3000</v>
      </c>
      <c r="V189" s="108" t="s">
        <v>191</v>
      </c>
    </row>
    <row r="190" spans="1:22" x14ac:dyDescent="0.2">
      <c r="A190" s="108">
        <f t="shared" si="42"/>
        <v>4</v>
      </c>
      <c r="B190" s="121" t="s">
        <v>191</v>
      </c>
      <c r="C190" s="137" t="s">
        <v>207</v>
      </c>
      <c r="D190" s="138"/>
      <c r="E190" s="138">
        <f t="shared" si="43"/>
        <v>450000</v>
      </c>
      <c r="F190" s="138">
        <v>37500</v>
      </c>
      <c r="G190" s="138">
        <v>37500</v>
      </c>
      <c r="H190" s="138">
        <v>37500</v>
      </c>
      <c r="I190" s="138">
        <f t="shared" si="44"/>
        <v>112500</v>
      </c>
      <c r="J190" s="138">
        <v>42035</v>
      </c>
      <c r="K190" s="138">
        <f t="shared" ref="K190:K253" si="45">I190-J190</f>
        <v>70465</v>
      </c>
      <c r="L190" s="181">
        <f t="shared" ref="L190:L253" si="46">J190/I190</f>
        <v>0.37364444444444445</v>
      </c>
      <c r="M190" s="138">
        <v>37500</v>
      </c>
      <c r="N190" s="138">
        <v>37500</v>
      </c>
      <c r="O190" s="138">
        <v>37500</v>
      </c>
      <c r="P190" s="138">
        <v>37500</v>
      </c>
      <c r="Q190" s="138">
        <v>37500</v>
      </c>
      <c r="R190" s="138">
        <v>37500</v>
      </c>
      <c r="S190" s="138">
        <v>37500</v>
      </c>
      <c r="T190" s="138">
        <v>37500</v>
      </c>
      <c r="U190" s="138">
        <v>37500</v>
      </c>
      <c r="V190" s="108" t="s">
        <v>177</v>
      </c>
    </row>
    <row r="191" spans="1:22" ht="25.5" x14ac:dyDescent="0.2">
      <c r="A191" s="108">
        <f t="shared" si="42"/>
        <v>5</v>
      </c>
      <c r="B191" s="121" t="s">
        <v>191</v>
      </c>
      <c r="C191" s="137" t="s">
        <v>203</v>
      </c>
      <c r="D191" s="138"/>
      <c r="E191" s="138">
        <f t="shared" si="43"/>
        <v>132000</v>
      </c>
      <c r="F191" s="138">
        <v>11000</v>
      </c>
      <c r="G191" s="138">
        <v>11000</v>
      </c>
      <c r="H191" s="138">
        <v>11000</v>
      </c>
      <c r="I191" s="138">
        <f t="shared" si="44"/>
        <v>33000</v>
      </c>
      <c r="J191" s="138">
        <v>28240</v>
      </c>
      <c r="K191" s="138">
        <f t="shared" si="45"/>
        <v>4760</v>
      </c>
      <c r="L191" s="181">
        <f t="shared" si="46"/>
        <v>0.85575757575757572</v>
      </c>
      <c r="M191" s="138">
        <v>11000</v>
      </c>
      <c r="N191" s="138">
        <v>11000</v>
      </c>
      <c r="O191" s="138">
        <v>11000</v>
      </c>
      <c r="P191" s="138">
        <v>11000</v>
      </c>
      <c r="Q191" s="138">
        <v>11000</v>
      </c>
      <c r="R191" s="138">
        <v>11000</v>
      </c>
      <c r="S191" s="138">
        <v>11000</v>
      </c>
      <c r="T191" s="138">
        <v>11000</v>
      </c>
      <c r="U191" s="138">
        <v>11000</v>
      </c>
      <c r="V191" s="108" t="s">
        <v>187</v>
      </c>
    </row>
    <row r="192" spans="1:22" ht="28.5" customHeight="1" x14ac:dyDescent="0.2">
      <c r="A192" s="108">
        <f t="shared" si="42"/>
        <v>6</v>
      </c>
      <c r="B192" s="121" t="s">
        <v>191</v>
      </c>
      <c r="C192" s="137" t="s">
        <v>200</v>
      </c>
      <c r="D192" s="138"/>
      <c r="E192" s="138">
        <f t="shared" si="43"/>
        <v>165000</v>
      </c>
      <c r="F192" s="138">
        <v>13750</v>
      </c>
      <c r="G192" s="138">
        <v>13750</v>
      </c>
      <c r="H192" s="138">
        <v>13750</v>
      </c>
      <c r="I192" s="138">
        <f t="shared" si="44"/>
        <v>61250</v>
      </c>
      <c r="J192" s="138">
        <v>22122</v>
      </c>
      <c r="K192" s="138">
        <f t="shared" si="45"/>
        <v>39128</v>
      </c>
      <c r="L192" s="181">
        <f>J192/I192</f>
        <v>0.36117551020408162</v>
      </c>
      <c r="M192" s="138">
        <v>13750</v>
      </c>
      <c r="N192" s="138">
        <v>13750</v>
      </c>
      <c r="O192" s="138">
        <v>13750</v>
      </c>
      <c r="P192" s="138">
        <v>23750</v>
      </c>
      <c r="Q192" s="138">
        <v>23750</v>
      </c>
      <c r="R192" s="138">
        <v>13750</v>
      </c>
      <c r="S192" s="138">
        <v>13750</v>
      </c>
      <c r="T192" s="138">
        <v>3750</v>
      </c>
      <c r="U192" s="138">
        <v>3750</v>
      </c>
      <c r="V192" s="108" t="s">
        <v>180</v>
      </c>
    </row>
    <row r="193" spans="1:22" ht="25.5" x14ac:dyDescent="0.2">
      <c r="A193" s="108">
        <f t="shared" si="42"/>
        <v>7</v>
      </c>
      <c r="B193" s="121" t="s">
        <v>191</v>
      </c>
      <c r="C193" s="137" t="s">
        <v>208</v>
      </c>
      <c r="D193" s="138"/>
      <c r="E193" s="138">
        <f>SUM(F193:H193,M193:O193,P193:R193,S193:U193)</f>
        <v>120000</v>
      </c>
      <c r="F193" s="138">
        <v>10000</v>
      </c>
      <c r="G193" s="138">
        <v>10000</v>
      </c>
      <c r="H193" s="138">
        <v>10000</v>
      </c>
      <c r="I193" s="138">
        <f t="shared" si="44"/>
        <v>30000</v>
      </c>
      <c r="J193" s="138">
        <v>14455</v>
      </c>
      <c r="K193" s="138">
        <f t="shared" si="45"/>
        <v>15545</v>
      </c>
      <c r="L193" s="181">
        <f t="shared" si="46"/>
        <v>0.48183333333333334</v>
      </c>
      <c r="M193" s="138">
        <v>10000</v>
      </c>
      <c r="N193" s="138">
        <v>10000</v>
      </c>
      <c r="O193" s="138">
        <v>10000</v>
      </c>
      <c r="P193" s="138">
        <v>10000</v>
      </c>
      <c r="Q193" s="138">
        <v>10000</v>
      </c>
      <c r="R193" s="138">
        <v>10000</v>
      </c>
      <c r="S193" s="138">
        <v>10000</v>
      </c>
      <c r="T193" s="138">
        <v>10000</v>
      </c>
      <c r="U193" s="138">
        <v>10000</v>
      </c>
      <c r="V193" s="108" t="s">
        <v>180</v>
      </c>
    </row>
    <row r="194" spans="1:22" x14ac:dyDescent="0.2">
      <c r="A194" s="108">
        <f t="shared" si="42"/>
        <v>8</v>
      </c>
      <c r="B194" s="121" t="s">
        <v>191</v>
      </c>
      <c r="C194" s="137" t="s">
        <v>209</v>
      </c>
      <c r="D194" s="138"/>
      <c r="E194" s="138">
        <f t="shared" si="43"/>
        <v>38000</v>
      </c>
      <c r="F194" s="138">
        <v>20000</v>
      </c>
      <c r="G194" s="138">
        <v>18000</v>
      </c>
      <c r="H194" s="138"/>
      <c r="I194" s="138">
        <f t="shared" si="44"/>
        <v>0</v>
      </c>
      <c r="J194" s="138">
        <v>2000</v>
      </c>
      <c r="K194" s="138">
        <f t="shared" si="45"/>
        <v>-2000</v>
      </c>
      <c r="L194" s="181">
        <v>0</v>
      </c>
      <c r="M194" s="138"/>
      <c r="N194" s="138"/>
      <c r="O194" s="138"/>
      <c r="P194" s="138"/>
      <c r="Q194" s="138"/>
      <c r="R194" s="138"/>
      <c r="S194" s="138"/>
      <c r="T194" s="138"/>
      <c r="U194" s="138"/>
      <c r="V194" s="108" t="s">
        <v>180</v>
      </c>
    </row>
    <row r="195" spans="1:22" x14ac:dyDescent="0.2">
      <c r="A195" s="108">
        <f t="shared" si="42"/>
        <v>9</v>
      </c>
      <c r="B195" s="121" t="s">
        <v>191</v>
      </c>
      <c r="C195" s="137" t="s">
        <v>210</v>
      </c>
      <c r="D195" s="138"/>
      <c r="E195" s="138">
        <f t="shared" si="43"/>
        <v>42000</v>
      </c>
      <c r="F195" s="138">
        <v>3500</v>
      </c>
      <c r="G195" s="138">
        <v>3500</v>
      </c>
      <c r="H195" s="138">
        <v>3500</v>
      </c>
      <c r="I195" s="138">
        <f t="shared" si="44"/>
        <v>10500</v>
      </c>
      <c r="J195" s="138">
        <v>3575</v>
      </c>
      <c r="K195" s="138">
        <f t="shared" si="45"/>
        <v>6925</v>
      </c>
      <c r="L195" s="181">
        <f t="shared" si="46"/>
        <v>0.34047619047619049</v>
      </c>
      <c r="M195" s="138">
        <v>3500</v>
      </c>
      <c r="N195" s="138">
        <v>3500</v>
      </c>
      <c r="O195" s="138">
        <v>3500</v>
      </c>
      <c r="P195" s="138">
        <v>3500</v>
      </c>
      <c r="Q195" s="138">
        <v>3500</v>
      </c>
      <c r="R195" s="138">
        <v>3500</v>
      </c>
      <c r="S195" s="138">
        <v>3500</v>
      </c>
      <c r="T195" s="138">
        <v>3500</v>
      </c>
      <c r="U195" s="138">
        <v>3500</v>
      </c>
      <c r="V195" s="108" t="s">
        <v>180</v>
      </c>
    </row>
    <row r="196" spans="1:22" ht="25.5" x14ac:dyDescent="0.2">
      <c r="A196" s="108">
        <f t="shared" si="42"/>
        <v>10</v>
      </c>
      <c r="B196" s="121" t="s">
        <v>191</v>
      </c>
      <c r="C196" s="137" t="s">
        <v>211</v>
      </c>
      <c r="D196" s="138"/>
      <c r="E196" s="138">
        <f t="shared" si="43"/>
        <v>9960</v>
      </c>
      <c r="F196" s="138">
        <v>830</v>
      </c>
      <c r="G196" s="138">
        <v>830</v>
      </c>
      <c r="H196" s="138">
        <v>830</v>
      </c>
      <c r="I196" s="138">
        <f t="shared" si="44"/>
        <v>2490</v>
      </c>
      <c r="J196" s="138">
        <v>3217</v>
      </c>
      <c r="K196" s="138">
        <f t="shared" si="45"/>
        <v>-727</v>
      </c>
      <c r="L196" s="181">
        <f t="shared" si="46"/>
        <v>1.2919678714859437</v>
      </c>
      <c r="M196" s="138">
        <v>830</v>
      </c>
      <c r="N196" s="138">
        <v>830</v>
      </c>
      <c r="O196" s="138">
        <v>830</v>
      </c>
      <c r="P196" s="138">
        <v>830</v>
      </c>
      <c r="Q196" s="138">
        <v>830</v>
      </c>
      <c r="R196" s="138">
        <v>830</v>
      </c>
      <c r="S196" s="138">
        <v>830</v>
      </c>
      <c r="T196" s="138">
        <v>830</v>
      </c>
      <c r="U196" s="138">
        <v>830</v>
      </c>
      <c r="V196" s="108" t="s">
        <v>180</v>
      </c>
    </row>
    <row r="197" spans="1:22" ht="1.5" hidden="1" customHeight="1" x14ac:dyDescent="0.2">
      <c r="B197" s="121" t="s">
        <v>191</v>
      </c>
      <c r="C197" s="147" t="s">
        <v>212</v>
      </c>
      <c r="D197" s="123"/>
      <c r="E197" s="123" t="e">
        <f t="shared" ref="E197:U197" si="47">SUM(E198:E257)</f>
        <v>#VALUE!</v>
      </c>
      <c r="F197" s="123" t="e">
        <f t="shared" si="47"/>
        <v>#VALUE!</v>
      </c>
      <c r="G197" s="123" t="e">
        <f t="shared" si="47"/>
        <v>#VALUE!</v>
      </c>
      <c r="H197" s="123" t="e">
        <f t="shared" si="47"/>
        <v>#VALUE!</v>
      </c>
      <c r="I197" s="148" t="e">
        <f t="shared" ref="I197:I251" si="48">SUM(M197:O197)</f>
        <v>#VALUE!</v>
      </c>
      <c r="J197" s="123"/>
      <c r="K197" s="138" t="e">
        <f t="shared" si="45"/>
        <v>#VALUE!</v>
      </c>
      <c r="L197" s="181" t="e">
        <f t="shared" si="46"/>
        <v>#VALUE!</v>
      </c>
      <c r="M197" s="123" t="e">
        <f t="shared" si="47"/>
        <v>#VALUE!</v>
      </c>
      <c r="N197" s="123" t="e">
        <f t="shared" si="47"/>
        <v>#VALUE!</v>
      </c>
      <c r="O197" s="123" t="e">
        <f t="shared" si="47"/>
        <v>#VALUE!</v>
      </c>
      <c r="P197" s="123" t="e">
        <f t="shared" si="47"/>
        <v>#VALUE!</v>
      </c>
      <c r="Q197" s="123" t="e">
        <f t="shared" si="47"/>
        <v>#VALUE!</v>
      </c>
      <c r="R197" s="123" t="e">
        <f t="shared" si="47"/>
        <v>#VALUE!</v>
      </c>
      <c r="S197" s="123" t="e">
        <f t="shared" si="47"/>
        <v>#VALUE!</v>
      </c>
      <c r="T197" s="123" t="e">
        <f t="shared" si="47"/>
        <v>#VALUE!</v>
      </c>
      <c r="U197" s="123" t="e">
        <f t="shared" si="47"/>
        <v>#VALUE!</v>
      </c>
    </row>
    <row r="198" spans="1:22" hidden="1" x14ac:dyDescent="0.2">
      <c r="A198" s="108">
        <v>1</v>
      </c>
      <c r="B198" s="121" t="s">
        <v>191</v>
      </c>
      <c r="C198" s="150" t="s">
        <v>194</v>
      </c>
      <c r="D198" s="125"/>
      <c r="E198" s="125" t="e">
        <f t="shared" ref="E198:E229" si="49">SUM(F198:U198)</f>
        <v>#VALUE!</v>
      </c>
      <c r="F198" s="151" t="e">
        <f>SUMIF('[1]План ЗП'!$A$8:$A$1071,' витрати'!$B198,'[1]План ЗП'!DH$8:DH$1071)</f>
        <v>#VALUE!</v>
      </c>
      <c r="G198" s="151" t="e">
        <f>SUMIF('[1]План ЗП'!$A$8:$A$1071,' витрати'!$B198,'[1]План ЗП'!DI$8:DI$1071)</f>
        <v>#VALUE!</v>
      </c>
      <c r="H198" s="151" t="e">
        <f>SUMIF('[1]План ЗП'!$A$8:$A$1071,' витрати'!$B198,'[1]План ЗП'!DJ$8:DJ$1071)</f>
        <v>#VALUE!</v>
      </c>
      <c r="I198" s="148" t="e">
        <f t="shared" si="48"/>
        <v>#VALUE!</v>
      </c>
      <c r="J198" s="151"/>
      <c r="K198" s="138" t="e">
        <f t="shared" si="45"/>
        <v>#VALUE!</v>
      </c>
      <c r="L198" s="181" t="e">
        <f t="shared" si="46"/>
        <v>#VALUE!</v>
      </c>
      <c r="M198" s="151" t="e">
        <f>SUMIF('[1]План ЗП'!$A$8:$A$1071,' витрати'!$B198,'[1]План ЗП'!DK$8:DK$1071)</f>
        <v>#VALUE!</v>
      </c>
      <c r="N198" s="151" t="e">
        <f>SUMIF('[1]План ЗП'!$A$8:$A$1071,' витрати'!$B198,'[1]План ЗП'!DL$8:DL$1071)</f>
        <v>#VALUE!</v>
      </c>
      <c r="O198" s="151" t="e">
        <f>SUMIF('[1]План ЗП'!$A$8:$A$1071,' витрати'!$B198,'[1]План ЗП'!DM$8:DM$1071)</f>
        <v>#VALUE!</v>
      </c>
      <c r="P198" s="151" t="e">
        <f>SUMIF('[1]План ЗП'!$A$8:$A$1071,' витрати'!$B198,'[1]План ЗП'!DN$8:DN$1071)</f>
        <v>#VALUE!</v>
      </c>
      <c r="Q198" s="151" t="e">
        <f>SUMIF('[1]План ЗП'!$A$8:$A$1071,' витрати'!$B198,'[1]План ЗП'!DO$8:DO$1071)</f>
        <v>#VALUE!</v>
      </c>
      <c r="R198" s="151" t="e">
        <f>SUMIF('[1]План ЗП'!$A$8:$A$1071,' витрати'!$B198,'[1]План ЗП'!DP$8:DP$1071)</f>
        <v>#VALUE!</v>
      </c>
      <c r="S198" s="151" t="e">
        <f>SUMIF('[1]План ЗП'!$A$8:$A$1071,' витрати'!$B198,'[1]План ЗП'!DQ$8:DQ$1071)</f>
        <v>#VALUE!</v>
      </c>
      <c r="T198" s="151" t="e">
        <f>SUMIF('[1]План ЗП'!$A$8:$A$1071,' витрати'!$B198,'[1]План ЗП'!DR$8:DR$1071)</f>
        <v>#VALUE!</v>
      </c>
      <c r="U198" s="151" t="e">
        <f>SUMIF('[1]План ЗП'!$A$8:$A$1071,' витрати'!$B198,'[1]План ЗП'!DS$8:DS$1071)</f>
        <v>#VALUE!</v>
      </c>
      <c r="V198" s="108" t="s">
        <v>195</v>
      </c>
    </row>
    <row r="199" spans="1:22" hidden="1" x14ac:dyDescent="0.2">
      <c r="A199" s="108">
        <f t="shared" ref="A199:A257" si="50">A198+1</f>
        <v>2</v>
      </c>
      <c r="B199" s="121" t="s">
        <v>191</v>
      </c>
      <c r="C199" s="150" t="s">
        <v>196</v>
      </c>
      <c r="D199" s="125"/>
      <c r="E199" s="125" t="e">
        <f t="shared" si="49"/>
        <v>#VALUE!</v>
      </c>
      <c r="F199" s="151" t="e">
        <f>SUMIF('[1]План ЗП'!$A$8:$A$1071,' витрати'!$B199,'[1]План ЗП'!DU$8:DU$1071)</f>
        <v>#VALUE!</v>
      </c>
      <c r="G199" s="151" t="e">
        <f>SUMIF('[1]План ЗП'!$A$8:$A$1071,' витрати'!$B199,'[1]План ЗП'!DV$8:DV$1071)</f>
        <v>#VALUE!</v>
      </c>
      <c r="H199" s="151" t="e">
        <f>SUMIF('[1]План ЗП'!$A$8:$A$1071,' витрати'!$B199,'[1]План ЗП'!DW$8:DW$1071)</f>
        <v>#VALUE!</v>
      </c>
      <c r="I199" s="148" t="e">
        <f t="shared" si="48"/>
        <v>#VALUE!</v>
      </c>
      <c r="J199" s="151"/>
      <c r="K199" s="138" t="e">
        <f t="shared" si="45"/>
        <v>#VALUE!</v>
      </c>
      <c r="L199" s="181" t="e">
        <f t="shared" si="46"/>
        <v>#VALUE!</v>
      </c>
      <c r="M199" s="151" t="e">
        <f>SUMIF('[1]План ЗП'!$A$8:$A$1071,' витрати'!$B199,'[1]План ЗП'!DX$8:DX$1071)</f>
        <v>#VALUE!</v>
      </c>
      <c r="N199" s="151" t="e">
        <f>SUMIF('[1]План ЗП'!$A$8:$A$1071,' витрати'!$B199,'[1]План ЗП'!DY$8:DY$1071)</f>
        <v>#VALUE!</v>
      </c>
      <c r="O199" s="151" t="e">
        <f>SUMIF('[1]План ЗП'!$A$8:$A$1071,' витрати'!$B199,'[1]План ЗП'!DZ$8:DZ$1071)</f>
        <v>#VALUE!</v>
      </c>
      <c r="P199" s="151" t="e">
        <f>SUMIF('[1]План ЗП'!$A$8:$A$1071,' витрати'!$B199,'[1]План ЗП'!EA$8:EA$1071)</f>
        <v>#VALUE!</v>
      </c>
      <c r="Q199" s="151" t="e">
        <f>SUMIF('[1]План ЗП'!$A$8:$A$1071,' витрати'!$B199,'[1]План ЗП'!EB$8:EB$1071)</f>
        <v>#VALUE!</v>
      </c>
      <c r="R199" s="151" t="e">
        <f>SUMIF('[1]План ЗП'!$A$8:$A$1071,' витрати'!$B199,'[1]План ЗП'!EC$8:EC$1071)</f>
        <v>#VALUE!</v>
      </c>
      <c r="S199" s="151" t="e">
        <f>SUMIF('[1]План ЗП'!$A$8:$A$1071,' витрати'!$B199,'[1]План ЗП'!ED$8:ED$1071)</f>
        <v>#VALUE!</v>
      </c>
      <c r="T199" s="151" t="e">
        <f>SUMIF('[1]План ЗП'!$A$8:$A$1071,' витрати'!$B199,'[1]План ЗП'!EE$8:EE$1071)</f>
        <v>#VALUE!</v>
      </c>
      <c r="U199" s="151" t="e">
        <f>SUMIF('[1]План ЗП'!$A$8:$A$1071,' витрати'!$B199,'[1]План ЗП'!EF$8:EF$1071)</f>
        <v>#VALUE!</v>
      </c>
      <c r="V199" s="108" t="s">
        <v>197</v>
      </c>
    </row>
    <row r="200" spans="1:22" hidden="1" x14ac:dyDescent="0.2">
      <c r="A200" s="108">
        <f t="shared" si="50"/>
        <v>3</v>
      </c>
      <c r="B200" s="121" t="s">
        <v>191</v>
      </c>
      <c r="C200" s="152"/>
      <c r="D200" s="125"/>
      <c r="E200" s="125" t="e">
        <f t="shared" si="49"/>
        <v>#DIV/0!</v>
      </c>
      <c r="F200" s="126"/>
      <c r="G200" s="126"/>
      <c r="H200" s="126"/>
      <c r="I200" s="148">
        <f t="shared" si="48"/>
        <v>0</v>
      </c>
      <c r="J200" s="126"/>
      <c r="K200" s="138">
        <f t="shared" si="45"/>
        <v>0</v>
      </c>
      <c r="L200" s="181" t="e">
        <f t="shared" si="46"/>
        <v>#DIV/0!</v>
      </c>
      <c r="M200" s="126"/>
      <c r="N200" s="126"/>
      <c r="O200" s="126"/>
      <c r="P200" s="126"/>
      <c r="Q200" s="126"/>
      <c r="R200" s="126"/>
      <c r="S200" s="126"/>
      <c r="T200" s="126"/>
      <c r="U200" s="126"/>
    </row>
    <row r="201" spans="1:22" hidden="1" x14ac:dyDescent="0.2">
      <c r="A201" s="108">
        <f t="shared" si="50"/>
        <v>4</v>
      </c>
      <c r="B201" s="121" t="s">
        <v>191</v>
      </c>
      <c r="C201" s="152"/>
      <c r="D201" s="125"/>
      <c r="E201" s="125" t="e">
        <f t="shared" si="49"/>
        <v>#DIV/0!</v>
      </c>
      <c r="F201" s="126"/>
      <c r="G201" s="126"/>
      <c r="H201" s="126"/>
      <c r="I201" s="148">
        <f t="shared" si="48"/>
        <v>0</v>
      </c>
      <c r="J201" s="126"/>
      <c r="K201" s="138">
        <f t="shared" si="45"/>
        <v>0</v>
      </c>
      <c r="L201" s="181" t="e">
        <f t="shared" si="46"/>
        <v>#DIV/0!</v>
      </c>
      <c r="M201" s="126"/>
      <c r="N201" s="126"/>
      <c r="O201" s="126"/>
      <c r="P201" s="126"/>
      <c r="Q201" s="126"/>
      <c r="R201" s="126"/>
      <c r="S201" s="126"/>
      <c r="T201" s="126"/>
      <c r="U201" s="126"/>
    </row>
    <row r="202" spans="1:22" hidden="1" x14ac:dyDescent="0.2">
      <c r="A202" s="108">
        <f t="shared" si="50"/>
        <v>5</v>
      </c>
      <c r="B202" s="121" t="s">
        <v>191</v>
      </c>
      <c r="C202" s="152"/>
      <c r="D202" s="125"/>
      <c r="E202" s="125" t="e">
        <f t="shared" si="49"/>
        <v>#DIV/0!</v>
      </c>
      <c r="F202" s="126"/>
      <c r="G202" s="126"/>
      <c r="H202" s="126"/>
      <c r="I202" s="148">
        <f t="shared" si="48"/>
        <v>0</v>
      </c>
      <c r="J202" s="126"/>
      <c r="K202" s="138">
        <f t="shared" si="45"/>
        <v>0</v>
      </c>
      <c r="L202" s="181" t="e">
        <f t="shared" si="46"/>
        <v>#DIV/0!</v>
      </c>
      <c r="M202" s="126"/>
      <c r="N202" s="126"/>
      <c r="O202" s="126"/>
      <c r="P202" s="126"/>
      <c r="Q202" s="126"/>
      <c r="R202" s="126"/>
      <c r="S202" s="126"/>
      <c r="T202" s="126"/>
      <c r="U202" s="126"/>
    </row>
    <row r="203" spans="1:22" hidden="1" x14ac:dyDescent="0.2">
      <c r="A203" s="108">
        <f t="shared" si="50"/>
        <v>6</v>
      </c>
      <c r="B203" s="121" t="s">
        <v>191</v>
      </c>
      <c r="C203" s="152"/>
      <c r="D203" s="125"/>
      <c r="E203" s="125" t="e">
        <f t="shared" si="49"/>
        <v>#DIV/0!</v>
      </c>
      <c r="F203" s="126"/>
      <c r="G203" s="126"/>
      <c r="H203" s="126"/>
      <c r="I203" s="148">
        <f t="shared" si="48"/>
        <v>0</v>
      </c>
      <c r="J203" s="126"/>
      <c r="K203" s="138">
        <f t="shared" si="45"/>
        <v>0</v>
      </c>
      <c r="L203" s="181" t="e">
        <f t="shared" si="46"/>
        <v>#DIV/0!</v>
      </c>
      <c r="M203" s="126"/>
      <c r="N203" s="126"/>
      <c r="O203" s="126"/>
      <c r="P203" s="126"/>
      <c r="Q203" s="126"/>
      <c r="R203" s="126"/>
      <c r="S203" s="126"/>
      <c r="T203" s="126"/>
      <c r="U203" s="126"/>
    </row>
    <row r="204" spans="1:22" hidden="1" x14ac:dyDescent="0.2">
      <c r="A204" s="108">
        <f t="shared" si="50"/>
        <v>7</v>
      </c>
      <c r="B204" s="121" t="s">
        <v>191</v>
      </c>
      <c r="C204" s="152"/>
      <c r="D204" s="125"/>
      <c r="E204" s="125" t="e">
        <f t="shared" si="49"/>
        <v>#DIV/0!</v>
      </c>
      <c r="F204" s="126"/>
      <c r="G204" s="126"/>
      <c r="H204" s="126"/>
      <c r="I204" s="148">
        <f t="shared" si="48"/>
        <v>0</v>
      </c>
      <c r="J204" s="126"/>
      <c r="K204" s="138">
        <f t="shared" si="45"/>
        <v>0</v>
      </c>
      <c r="L204" s="181" t="e">
        <f t="shared" si="46"/>
        <v>#DIV/0!</v>
      </c>
      <c r="M204" s="126"/>
      <c r="N204" s="126"/>
      <c r="O204" s="126"/>
      <c r="P204" s="126"/>
      <c r="Q204" s="126"/>
      <c r="R204" s="126"/>
      <c r="S204" s="126"/>
      <c r="T204" s="126"/>
      <c r="U204" s="126"/>
    </row>
    <row r="205" spans="1:22" hidden="1" x14ac:dyDescent="0.2">
      <c r="A205" s="108">
        <f t="shared" si="50"/>
        <v>8</v>
      </c>
      <c r="B205" s="121" t="s">
        <v>191</v>
      </c>
      <c r="C205" s="152"/>
      <c r="D205" s="125"/>
      <c r="E205" s="125" t="e">
        <f t="shared" si="49"/>
        <v>#DIV/0!</v>
      </c>
      <c r="F205" s="126"/>
      <c r="G205" s="126"/>
      <c r="H205" s="126"/>
      <c r="I205" s="148">
        <f t="shared" si="48"/>
        <v>0</v>
      </c>
      <c r="J205" s="126"/>
      <c r="K205" s="138">
        <f t="shared" si="45"/>
        <v>0</v>
      </c>
      <c r="L205" s="181" t="e">
        <f t="shared" si="46"/>
        <v>#DIV/0!</v>
      </c>
      <c r="M205" s="126"/>
      <c r="N205" s="126"/>
      <c r="O205" s="126"/>
      <c r="P205" s="126"/>
      <c r="Q205" s="126"/>
      <c r="R205" s="126"/>
      <c r="S205" s="126"/>
      <c r="T205" s="126"/>
      <c r="U205" s="126"/>
    </row>
    <row r="206" spans="1:22" hidden="1" x14ac:dyDescent="0.2">
      <c r="A206" s="108">
        <f t="shared" si="50"/>
        <v>9</v>
      </c>
      <c r="B206" s="121" t="s">
        <v>191</v>
      </c>
      <c r="C206" s="152"/>
      <c r="D206" s="125"/>
      <c r="E206" s="125" t="e">
        <f t="shared" si="49"/>
        <v>#DIV/0!</v>
      </c>
      <c r="F206" s="126"/>
      <c r="G206" s="126"/>
      <c r="H206" s="126"/>
      <c r="I206" s="148">
        <f t="shared" si="48"/>
        <v>0</v>
      </c>
      <c r="J206" s="126"/>
      <c r="K206" s="138">
        <f t="shared" si="45"/>
        <v>0</v>
      </c>
      <c r="L206" s="181" t="e">
        <f t="shared" si="46"/>
        <v>#DIV/0!</v>
      </c>
      <c r="M206" s="126"/>
      <c r="N206" s="126"/>
      <c r="O206" s="126"/>
      <c r="P206" s="126"/>
      <c r="Q206" s="126"/>
      <c r="R206" s="126"/>
      <c r="S206" s="126"/>
      <c r="T206" s="126"/>
      <c r="U206" s="126"/>
    </row>
    <row r="207" spans="1:22" hidden="1" x14ac:dyDescent="0.2">
      <c r="A207" s="108">
        <f t="shared" si="50"/>
        <v>10</v>
      </c>
      <c r="B207" s="121" t="s">
        <v>191</v>
      </c>
      <c r="C207" s="152"/>
      <c r="D207" s="125"/>
      <c r="E207" s="125" t="e">
        <f t="shared" si="49"/>
        <v>#DIV/0!</v>
      </c>
      <c r="F207" s="126"/>
      <c r="G207" s="126"/>
      <c r="H207" s="126"/>
      <c r="I207" s="148">
        <f t="shared" si="48"/>
        <v>0</v>
      </c>
      <c r="J207" s="126"/>
      <c r="K207" s="138">
        <f t="shared" si="45"/>
        <v>0</v>
      </c>
      <c r="L207" s="181" t="e">
        <f t="shared" si="46"/>
        <v>#DIV/0!</v>
      </c>
      <c r="M207" s="126"/>
      <c r="N207" s="126"/>
      <c r="O207" s="126"/>
      <c r="P207" s="126"/>
      <c r="Q207" s="126"/>
      <c r="R207" s="126"/>
      <c r="S207" s="126"/>
      <c r="T207" s="126"/>
      <c r="U207" s="126"/>
    </row>
    <row r="208" spans="1:22" hidden="1" x14ac:dyDescent="0.2">
      <c r="A208" s="108">
        <f t="shared" si="50"/>
        <v>11</v>
      </c>
      <c r="B208" s="121" t="s">
        <v>191</v>
      </c>
      <c r="C208" s="152"/>
      <c r="D208" s="125"/>
      <c r="E208" s="125" t="e">
        <f t="shared" si="49"/>
        <v>#DIV/0!</v>
      </c>
      <c r="F208" s="126"/>
      <c r="G208" s="126"/>
      <c r="H208" s="126"/>
      <c r="I208" s="148">
        <f t="shared" si="48"/>
        <v>0</v>
      </c>
      <c r="J208" s="126"/>
      <c r="K208" s="138">
        <f t="shared" si="45"/>
        <v>0</v>
      </c>
      <c r="L208" s="181" t="e">
        <f t="shared" si="46"/>
        <v>#DIV/0!</v>
      </c>
      <c r="M208" s="126"/>
      <c r="N208" s="126"/>
      <c r="O208" s="126"/>
      <c r="P208" s="126"/>
      <c r="Q208" s="126"/>
      <c r="R208" s="126"/>
      <c r="S208" s="126"/>
      <c r="T208" s="126"/>
      <c r="U208" s="126"/>
    </row>
    <row r="209" spans="1:21" hidden="1" x14ac:dyDescent="0.2">
      <c r="A209" s="108">
        <f t="shared" si="50"/>
        <v>12</v>
      </c>
      <c r="B209" s="121" t="s">
        <v>191</v>
      </c>
      <c r="C209" s="152"/>
      <c r="D209" s="125"/>
      <c r="E209" s="125" t="e">
        <f t="shared" si="49"/>
        <v>#DIV/0!</v>
      </c>
      <c r="F209" s="126"/>
      <c r="G209" s="126"/>
      <c r="H209" s="126"/>
      <c r="I209" s="148">
        <f t="shared" si="48"/>
        <v>0</v>
      </c>
      <c r="J209" s="126"/>
      <c r="K209" s="138">
        <f t="shared" si="45"/>
        <v>0</v>
      </c>
      <c r="L209" s="181" t="e">
        <f t="shared" si="46"/>
        <v>#DIV/0!</v>
      </c>
      <c r="M209" s="126"/>
      <c r="N209" s="126"/>
      <c r="O209" s="126"/>
      <c r="P209" s="126"/>
      <c r="Q209" s="126"/>
      <c r="R209" s="126"/>
      <c r="S209" s="126"/>
      <c r="T209" s="126"/>
      <c r="U209" s="126"/>
    </row>
    <row r="210" spans="1:21" hidden="1" x14ac:dyDescent="0.2">
      <c r="A210" s="108">
        <f t="shared" si="50"/>
        <v>13</v>
      </c>
      <c r="B210" s="121" t="s">
        <v>191</v>
      </c>
      <c r="C210" s="152"/>
      <c r="D210" s="125"/>
      <c r="E210" s="125" t="e">
        <f t="shared" si="49"/>
        <v>#DIV/0!</v>
      </c>
      <c r="F210" s="126"/>
      <c r="G210" s="126"/>
      <c r="H210" s="126"/>
      <c r="I210" s="148">
        <f t="shared" si="48"/>
        <v>0</v>
      </c>
      <c r="J210" s="126"/>
      <c r="K210" s="138">
        <f t="shared" si="45"/>
        <v>0</v>
      </c>
      <c r="L210" s="181" t="e">
        <f t="shared" si="46"/>
        <v>#DIV/0!</v>
      </c>
      <c r="M210" s="126"/>
      <c r="N210" s="126"/>
      <c r="O210" s="126"/>
      <c r="P210" s="126"/>
      <c r="Q210" s="126"/>
      <c r="R210" s="126"/>
      <c r="S210" s="126"/>
      <c r="T210" s="126"/>
      <c r="U210" s="126"/>
    </row>
    <row r="211" spans="1:21" ht="3" hidden="1" customHeight="1" x14ac:dyDescent="0.2">
      <c r="A211" s="108">
        <f t="shared" si="50"/>
        <v>14</v>
      </c>
      <c r="B211" s="121" t="s">
        <v>191</v>
      </c>
      <c r="C211" s="152"/>
      <c r="D211" s="125"/>
      <c r="E211" s="125" t="e">
        <f t="shared" si="49"/>
        <v>#DIV/0!</v>
      </c>
      <c r="F211" s="126"/>
      <c r="G211" s="126"/>
      <c r="H211" s="126"/>
      <c r="I211" s="148">
        <f t="shared" si="48"/>
        <v>0</v>
      </c>
      <c r="J211" s="126"/>
      <c r="K211" s="138">
        <f t="shared" si="45"/>
        <v>0</v>
      </c>
      <c r="L211" s="181" t="e">
        <f t="shared" si="46"/>
        <v>#DIV/0!</v>
      </c>
      <c r="M211" s="126"/>
      <c r="N211" s="126"/>
      <c r="O211" s="126"/>
      <c r="P211" s="126"/>
      <c r="Q211" s="126"/>
      <c r="R211" s="126"/>
      <c r="S211" s="126"/>
      <c r="T211" s="126"/>
      <c r="U211" s="126"/>
    </row>
    <row r="212" spans="1:21" hidden="1" x14ac:dyDescent="0.2">
      <c r="A212" s="108">
        <f t="shared" si="50"/>
        <v>15</v>
      </c>
      <c r="B212" s="121" t="s">
        <v>191</v>
      </c>
      <c r="C212" s="152"/>
      <c r="D212" s="125"/>
      <c r="E212" s="125" t="e">
        <f t="shared" si="49"/>
        <v>#DIV/0!</v>
      </c>
      <c r="F212" s="126"/>
      <c r="G212" s="126"/>
      <c r="H212" s="126"/>
      <c r="I212" s="148">
        <f t="shared" si="48"/>
        <v>0</v>
      </c>
      <c r="J212" s="126"/>
      <c r="K212" s="138">
        <f t="shared" si="45"/>
        <v>0</v>
      </c>
      <c r="L212" s="181" t="e">
        <f t="shared" si="46"/>
        <v>#DIV/0!</v>
      </c>
      <c r="M212" s="126"/>
      <c r="N212" s="126"/>
      <c r="O212" s="126"/>
      <c r="P212" s="126"/>
      <c r="Q212" s="126"/>
      <c r="R212" s="126"/>
      <c r="S212" s="126"/>
      <c r="T212" s="126"/>
      <c r="U212" s="126"/>
    </row>
    <row r="213" spans="1:21" hidden="1" x14ac:dyDescent="0.2">
      <c r="A213" s="108">
        <f t="shared" si="50"/>
        <v>16</v>
      </c>
      <c r="B213" s="121" t="s">
        <v>191</v>
      </c>
      <c r="C213" s="152"/>
      <c r="D213" s="125"/>
      <c r="E213" s="125" t="e">
        <f t="shared" si="49"/>
        <v>#DIV/0!</v>
      </c>
      <c r="F213" s="126"/>
      <c r="G213" s="126"/>
      <c r="H213" s="126"/>
      <c r="I213" s="148">
        <f t="shared" si="48"/>
        <v>0</v>
      </c>
      <c r="J213" s="126"/>
      <c r="K213" s="138">
        <f t="shared" si="45"/>
        <v>0</v>
      </c>
      <c r="L213" s="181" t="e">
        <f t="shared" si="46"/>
        <v>#DIV/0!</v>
      </c>
      <c r="M213" s="126"/>
      <c r="N213" s="126"/>
      <c r="O213" s="126"/>
      <c r="P213" s="126"/>
      <c r="Q213" s="126"/>
      <c r="R213" s="126"/>
      <c r="S213" s="126"/>
      <c r="T213" s="126"/>
      <c r="U213" s="126"/>
    </row>
    <row r="214" spans="1:21" hidden="1" x14ac:dyDescent="0.2">
      <c r="A214" s="108">
        <f t="shared" si="50"/>
        <v>17</v>
      </c>
      <c r="B214" s="121" t="s">
        <v>191</v>
      </c>
      <c r="C214" s="152"/>
      <c r="D214" s="125"/>
      <c r="E214" s="125" t="e">
        <f t="shared" si="49"/>
        <v>#DIV/0!</v>
      </c>
      <c r="F214" s="126"/>
      <c r="G214" s="126"/>
      <c r="H214" s="126"/>
      <c r="I214" s="148">
        <f t="shared" si="48"/>
        <v>0</v>
      </c>
      <c r="J214" s="126"/>
      <c r="K214" s="138">
        <f t="shared" si="45"/>
        <v>0</v>
      </c>
      <c r="L214" s="181" t="e">
        <f t="shared" si="46"/>
        <v>#DIV/0!</v>
      </c>
      <c r="M214" s="126"/>
      <c r="N214" s="126"/>
      <c r="O214" s="126"/>
      <c r="P214" s="126"/>
      <c r="Q214" s="126"/>
      <c r="R214" s="126"/>
      <c r="S214" s="126"/>
      <c r="T214" s="126"/>
      <c r="U214" s="126"/>
    </row>
    <row r="215" spans="1:21" hidden="1" x14ac:dyDescent="0.2">
      <c r="A215" s="108">
        <f t="shared" si="50"/>
        <v>18</v>
      </c>
      <c r="B215" s="121" t="s">
        <v>191</v>
      </c>
      <c r="C215" s="152"/>
      <c r="D215" s="125"/>
      <c r="E215" s="125" t="e">
        <f t="shared" si="49"/>
        <v>#DIV/0!</v>
      </c>
      <c r="F215" s="126"/>
      <c r="G215" s="126"/>
      <c r="H215" s="126"/>
      <c r="I215" s="148">
        <f t="shared" si="48"/>
        <v>0</v>
      </c>
      <c r="J215" s="126"/>
      <c r="K215" s="138">
        <f t="shared" si="45"/>
        <v>0</v>
      </c>
      <c r="L215" s="181" t="e">
        <f t="shared" si="46"/>
        <v>#DIV/0!</v>
      </c>
      <c r="M215" s="126"/>
      <c r="N215" s="126"/>
      <c r="O215" s="126"/>
      <c r="P215" s="126"/>
      <c r="Q215" s="126"/>
      <c r="R215" s="126"/>
      <c r="S215" s="126"/>
      <c r="T215" s="126"/>
      <c r="U215" s="126"/>
    </row>
    <row r="216" spans="1:21" hidden="1" x14ac:dyDescent="0.2">
      <c r="A216" s="108">
        <f t="shared" si="50"/>
        <v>19</v>
      </c>
      <c r="B216" s="121" t="s">
        <v>191</v>
      </c>
      <c r="C216" s="152"/>
      <c r="D216" s="125"/>
      <c r="E216" s="125" t="e">
        <f t="shared" si="49"/>
        <v>#DIV/0!</v>
      </c>
      <c r="F216" s="126"/>
      <c r="G216" s="126"/>
      <c r="H216" s="126"/>
      <c r="I216" s="148">
        <f t="shared" si="48"/>
        <v>0</v>
      </c>
      <c r="J216" s="126"/>
      <c r="K216" s="138">
        <f t="shared" si="45"/>
        <v>0</v>
      </c>
      <c r="L216" s="181" t="e">
        <f t="shared" si="46"/>
        <v>#DIV/0!</v>
      </c>
      <c r="M216" s="126"/>
      <c r="N216" s="126"/>
      <c r="O216" s="126"/>
      <c r="P216" s="126"/>
      <c r="Q216" s="126"/>
      <c r="R216" s="126"/>
      <c r="S216" s="126"/>
      <c r="T216" s="126"/>
      <c r="U216" s="126"/>
    </row>
    <row r="217" spans="1:21" hidden="1" x14ac:dyDescent="0.2">
      <c r="A217" s="108">
        <f t="shared" si="50"/>
        <v>20</v>
      </c>
      <c r="B217" s="121" t="s">
        <v>191</v>
      </c>
      <c r="C217" s="152"/>
      <c r="D217" s="125"/>
      <c r="E217" s="125" t="e">
        <f t="shared" si="49"/>
        <v>#DIV/0!</v>
      </c>
      <c r="F217" s="126"/>
      <c r="G217" s="126"/>
      <c r="H217" s="126"/>
      <c r="I217" s="148">
        <f t="shared" si="48"/>
        <v>0</v>
      </c>
      <c r="J217" s="126"/>
      <c r="K217" s="138">
        <f t="shared" si="45"/>
        <v>0</v>
      </c>
      <c r="L217" s="181" t="e">
        <f t="shared" si="46"/>
        <v>#DIV/0!</v>
      </c>
      <c r="M217" s="126"/>
      <c r="N217" s="126"/>
      <c r="O217" s="126"/>
      <c r="P217" s="126"/>
      <c r="Q217" s="126"/>
      <c r="R217" s="126"/>
      <c r="S217" s="126"/>
      <c r="T217" s="126"/>
      <c r="U217" s="126"/>
    </row>
    <row r="218" spans="1:21" hidden="1" x14ac:dyDescent="0.2">
      <c r="A218" s="108">
        <f t="shared" si="50"/>
        <v>21</v>
      </c>
      <c r="B218" s="121" t="s">
        <v>191</v>
      </c>
      <c r="C218" s="152"/>
      <c r="D218" s="125"/>
      <c r="E218" s="125" t="e">
        <f t="shared" si="49"/>
        <v>#DIV/0!</v>
      </c>
      <c r="F218" s="126"/>
      <c r="G218" s="126"/>
      <c r="H218" s="126"/>
      <c r="I218" s="148">
        <f t="shared" si="48"/>
        <v>0</v>
      </c>
      <c r="J218" s="126"/>
      <c r="K218" s="138">
        <f t="shared" si="45"/>
        <v>0</v>
      </c>
      <c r="L218" s="181" t="e">
        <f t="shared" si="46"/>
        <v>#DIV/0!</v>
      </c>
      <c r="M218" s="126"/>
      <c r="N218" s="126"/>
      <c r="O218" s="126"/>
      <c r="P218" s="126"/>
      <c r="Q218" s="126"/>
      <c r="R218" s="126"/>
      <c r="S218" s="126"/>
      <c r="T218" s="126"/>
      <c r="U218" s="126"/>
    </row>
    <row r="219" spans="1:21" hidden="1" x14ac:dyDescent="0.2">
      <c r="A219" s="108">
        <f t="shared" si="50"/>
        <v>22</v>
      </c>
      <c r="B219" s="121" t="s">
        <v>191</v>
      </c>
      <c r="C219" s="152"/>
      <c r="D219" s="125"/>
      <c r="E219" s="125" t="e">
        <f t="shared" si="49"/>
        <v>#DIV/0!</v>
      </c>
      <c r="F219" s="126"/>
      <c r="G219" s="126"/>
      <c r="H219" s="126"/>
      <c r="I219" s="148">
        <f t="shared" si="48"/>
        <v>0</v>
      </c>
      <c r="J219" s="126"/>
      <c r="K219" s="138">
        <f t="shared" si="45"/>
        <v>0</v>
      </c>
      <c r="L219" s="181" t="e">
        <f t="shared" si="46"/>
        <v>#DIV/0!</v>
      </c>
      <c r="M219" s="126"/>
      <c r="N219" s="126"/>
      <c r="O219" s="126"/>
      <c r="P219" s="126"/>
      <c r="Q219" s="126"/>
      <c r="R219" s="126"/>
      <c r="S219" s="126"/>
      <c r="T219" s="126"/>
      <c r="U219" s="126"/>
    </row>
    <row r="220" spans="1:21" hidden="1" x14ac:dyDescent="0.2">
      <c r="A220" s="108">
        <f t="shared" si="50"/>
        <v>23</v>
      </c>
      <c r="B220" s="121" t="s">
        <v>191</v>
      </c>
      <c r="C220" s="152"/>
      <c r="D220" s="125"/>
      <c r="E220" s="125" t="e">
        <f t="shared" si="49"/>
        <v>#DIV/0!</v>
      </c>
      <c r="F220" s="126"/>
      <c r="G220" s="126"/>
      <c r="H220" s="126"/>
      <c r="I220" s="148">
        <f t="shared" si="48"/>
        <v>0</v>
      </c>
      <c r="J220" s="126"/>
      <c r="K220" s="138">
        <f t="shared" si="45"/>
        <v>0</v>
      </c>
      <c r="L220" s="181" t="e">
        <f t="shared" si="46"/>
        <v>#DIV/0!</v>
      </c>
      <c r="M220" s="126"/>
      <c r="N220" s="126"/>
      <c r="O220" s="126"/>
      <c r="P220" s="126"/>
      <c r="Q220" s="126"/>
      <c r="R220" s="126"/>
      <c r="S220" s="126"/>
      <c r="T220" s="126"/>
      <c r="U220" s="126"/>
    </row>
    <row r="221" spans="1:21" hidden="1" x14ac:dyDescent="0.2">
      <c r="A221" s="108">
        <f t="shared" si="50"/>
        <v>24</v>
      </c>
      <c r="B221" s="121" t="s">
        <v>191</v>
      </c>
      <c r="C221" s="152"/>
      <c r="D221" s="125"/>
      <c r="E221" s="125" t="e">
        <f t="shared" si="49"/>
        <v>#DIV/0!</v>
      </c>
      <c r="F221" s="126"/>
      <c r="G221" s="126"/>
      <c r="H221" s="126"/>
      <c r="I221" s="148">
        <f t="shared" si="48"/>
        <v>0</v>
      </c>
      <c r="J221" s="126"/>
      <c r="K221" s="138">
        <f t="shared" si="45"/>
        <v>0</v>
      </c>
      <c r="L221" s="181" t="e">
        <f t="shared" si="46"/>
        <v>#DIV/0!</v>
      </c>
      <c r="M221" s="126"/>
      <c r="N221" s="126"/>
      <c r="O221" s="126"/>
      <c r="P221" s="126"/>
      <c r="Q221" s="126"/>
      <c r="R221" s="126"/>
      <c r="S221" s="126"/>
      <c r="T221" s="126"/>
      <c r="U221" s="126"/>
    </row>
    <row r="222" spans="1:21" hidden="1" x14ac:dyDescent="0.2">
      <c r="A222" s="108">
        <f t="shared" si="50"/>
        <v>25</v>
      </c>
      <c r="B222" s="121" t="s">
        <v>191</v>
      </c>
      <c r="C222" s="152"/>
      <c r="D222" s="125"/>
      <c r="E222" s="125" t="e">
        <f t="shared" si="49"/>
        <v>#DIV/0!</v>
      </c>
      <c r="F222" s="126"/>
      <c r="G222" s="126"/>
      <c r="H222" s="126"/>
      <c r="I222" s="148">
        <f t="shared" si="48"/>
        <v>0</v>
      </c>
      <c r="J222" s="126"/>
      <c r="K222" s="138">
        <f t="shared" si="45"/>
        <v>0</v>
      </c>
      <c r="L222" s="181" t="e">
        <f t="shared" si="46"/>
        <v>#DIV/0!</v>
      </c>
      <c r="M222" s="126"/>
      <c r="N222" s="126"/>
      <c r="O222" s="126"/>
      <c r="P222" s="126"/>
      <c r="Q222" s="126"/>
      <c r="R222" s="126"/>
      <c r="S222" s="126"/>
      <c r="T222" s="126"/>
      <c r="U222" s="126"/>
    </row>
    <row r="223" spans="1:21" hidden="1" x14ac:dyDescent="0.2">
      <c r="A223" s="108">
        <f t="shared" si="50"/>
        <v>26</v>
      </c>
      <c r="B223" s="121" t="s">
        <v>191</v>
      </c>
      <c r="C223" s="152"/>
      <c r="D223" s="125"/>
      <c r="E223" s="125" t="e">
        <f t="shared" si="49"/>
        <v>#DIV/0!</v>
      </c>
      <c r="F223" s="126"/>
      <c r="G223" s="126"/>
      <c r="H223" s="126"/>
      <c r="I223" s="148">
        <f t="shared" si="48"/>
        <v>0</v>
      </c>
      <c r="J223" s="126"/>
      <c r="K223" s="138">
        <f t="shared" si="45"/>
        <v>0</v>
      </c>
      <c r="L223" s="181" t="e">
        <f t="shared" si="46"/>
        <v>#DIV/0!</v>
      </c>
      <c r="M223" s="126"/>
      <c r="N223" s="126"/>
      <c r="O223" s="126"/>
      <c r="P223" s="126"/>
      <c r="Q223" s="126"/>
      <c r="R223" s="126"/>
      <c r="S223" s="126"/>
      <c r="T223" s="126"/>
      <c r="U223" s="126"/>
    </row>
    <row r="224" spans="1:21" hidden="1" x14ac:dyDescent="0.2">
      <c r="A224" s="108">
        <f t="shared" si="50"/>
        <v>27</v>
      </c>
      <c r="B224" s="121" t="s">
        <v>191</v>
      </c>
      <c r="C224" s="152"/>
      <c r="D224" s="125"/>
      <c r="E224" s="125" t="e">
        <f t="shared" si="49"/>
        <v>#DIV/0!</v>
      </c>
      <c r="F224" s="126"/>
      <c r="G224" s="126"/>
      <c r="H224" s="126"/>
      <c r="I224" s="148">
        <f t="shared" si="48"/>
        <v>0</v>
      </c>
      <c r="J224" s="126"/>
      <c r="K224" s="138">
        <f t="shared" si="45"/>
        <v>0</v>
      </c>
      <c r="L224" s="181" t="e">
        <f t="shared" si="46"/>
        <v>#DIV/0!</v>
      </c>
      <c r="M224" s="126"/>
      <c r="N224" s="126"/>
      <c r="O224" s="126"/>
      <c r="P224" s="126"/>
      <c r="Q224" s="126"/>
      <c r="R224" s="126"/>
      <c r="S224" s="126"/>
      <c r="T224" s="126"/>
      <c r="U224" s="126"/>
    </row>
    <row r="225" spans="1:21" hidden="1" x14ac:dyDescent="0.2">
      <c r="A225" s="108">
        <f t="shared" si="50"/>
        <v>28</v>
      </c>
      <c r="B225" s="121" t="s">
        <v>191</v>
      </c>
      <c r="C225" s="152"/>
      <c r="D225" s="125"/>
      <c r="E225" s="125" t="e">
        <f t="shared" si="49"/>
        <v>#DIV/0!</v>
      </c>
      <c r="F225" s="126"/>
      <c r="G225" s="126"/>
      <c r="H225" s="126"/>
      <c r="I225" s="148">
        <f t="shared" si="48"/>
        <v>0</v>
      </c>
      <c r="J225" s="126"/>
      <c r="K225" s="138">
        <f t="shared" si="45"/>
        <v>0</v>
      </c>
      <c r="L225" s="181" t="e">
        <f t="shared" si="46"/>
        <v>#DIV/0!</v>
      </c>
      <c r="M225" s="126"/>
      <c r="N225" s="126"/>
      <c r="O225" s="126"/>
      <c r="P225" s="126"/>
      <c r="Q225" s="126"/>
      <c r="R225" s="126"/>
      <c r="S225" s="126"/>
      <c r="T225" s="126"/>
      <c r="U225" s="126"/>
    </row>
    <row r="226" spans="1:21" hidden="1" x14ac:dyDescent="0.2">
      <c r="A226" s="108">
        <f t="shared" si="50"/>
        <v>29</v>
      </c>
      <c r="B226" s="121" t="s">
        <v>191</v>
      </c>
      <c r="C226" s="152"/>
      <c r="D226" s="125"/>
      <c r="E226" s="125" t="e">
        <f t="shared" si="49"/>
        <v>#DIV/0!</v>
      </c>
      <c r="F226" s="126"/>
      <c r="G226" s="126"/>
      <c r="H226" s="126"/>
      <c r="I226" s="148">
        <f t="shared" si="48"/>
        <v>0</v>
      </c>
      <c r="J226" s="126"/>
      <c r="K226" s="138">
        <f t="shared" si="45"/>
        <v>0</v>
      </c>
      <c r="L226" s="181" t="e">
        <f t="shared" si="46"/>
        <v>#DIV/0!</v>
      </c>
      <c r="M226" s="126"/>
      <c r="N226" s="126"/>
      <c r="O226" s="126"/>
      <c r="P226" s="126"/>
      <c r="Q226" s="126"/>
      <c r="R226" s="126"/>
      <c r="S226" s="126"/>
      <c r="T226" s="126"/>
      <c r="U226" s="126"/>
    </row>
    <row r="227" spans="1:21" hidden="1" x14ac:dyDescent="0.2">
      <c r="A227" s="108">
        <f t="shared" si="50"/>
        <v>30</v>
      </c>
      <c r="B227" s="121" t="s">
        <v>191</v>
      </c>
      <c r="C227" s="152"/>
      <c r="D227" s="125"/>
      <c r="E227" s="125" t="e">
        <f t="shared" si="49"/>
        <v>#DIV/0!</v>
      </c>
      <c r="F227" s="126"/>
      <c r="G227" s="126"/>
      <c r="H227" s="126"/>
      <c r="I227" s="148">
        <f t="shared" si="48"/>
        <v>0</v>
      </c>
      <c r="J227" s="126"/>
      <c r="K227" s="138">
        <f t="shared" si="45"/>
        <v>0</v>
      </c>
      <c r="L227" s="181" t="e">
        <f t="shared" si="46"/>
        <v>#DIV/0!</v>
      </c>
      <c r="M227" s="126"/>
      <c r="N227" s="126"/>
      <c r="O227" s="126"/>
      <c r="P227" s="126"/>
      <c r="Q227" s="126"/>
      <c r="R227" s="126"/>
      <c r="S227" s="126"/>
      <c r="T227" s="126"/>
      <c r="U227" s="126"/>
    </row>
    <row r="228" spans="1:21" hidden="1" x14ac:dyDescent="0.2">
      <c r="A228" s="108">
        <f t="shared" si="50"/>
        <v>31</v>
      </c>
      <c r="B228" s="121" t="s">
        <v>191</v>
      </c>
      <c r="C228" s="152"/>
      <c r="D228" s="125"/>
      <c r="E228" s="125" t="e">
        <f t="shared" si="49"/>
        <v>#DIV/0!</v>
      </c>
      <c r="F228" s="126"/>
      <c r="G228" s="126"/>
      <c r="H228" s="126"/>
      <c r="I228" s="148">
        <f t="shared" si="48"/>
        <v>0</v>
      </c>
      <c r="J228" s="126"/>
      <c r="K228" s="138">
        <f t="shared" si="45"/>
        <v>0</v>
      </c>
      <c r="L228" s="181" t="e">
        <f t="shared" si="46"/>
        <v>#DIV/0!</v>
      </c>
      <c r="M228" s="126"/>
      <c r="N228" s="126"/>
      <c r="O228" s="126"/>
      <c r="P228" s="126"/>
      <c r="Q228" s="126"/>
      <c r="R228" s="126"/>
      <c r="S228" s="126"/>
      <c r="T228" s="126"/>
      <c r="U228" s="126"/>
    </row>
    <row r="229" spans="1:21" hidden="1" x14ac:dyDescent="0.2">
      <c r="A229" s="108">
        <f t="shared" si="50"/>
        <v>32</v>
      </c>
      <c r="B229" s="121" t="s">
        <v>191</v>
      </c>
      <c r="C229" s="152"/>
      <c r="D229" s="125"/>
      <c r="E229" s="125" t="e">
        <f t="shared" si="49"/>
        <v>#DIV/0!</v>
      </c>
      <c r="F229" s="126"/>
      <c r="G229" s="126"/>
      <c r="H229" s="126"/>
      <c r="I229" s="148">
        <f t="shared" si="48"/>
        <v>0</v>
      </c>
      <c r="J229" s="126"/>
      <c r="K229" s="138">
        <f t="shared" si="45"/>
        <v>0</v>
      </c>
      <c r="L229" s="181" t="e">
        <f t="shared" si="46"/>
        <v>#DIV/0!</v>
      </c>
      <c r="M229" s="126"/>
      <c r="N229" s="126"/>
      <c r="O229" s="126"/>
      <c r="P229" s="126"/>
      <c r="Q229" s="126"/>
      <c r="R229" s="126"/>
      <c r="S229" s="126"/>
      <c r="T229" s="126"/>
      <c r="U229" s="126"/>
    </row>
    <row r="230" spans="1:21" hidden="1" x14ac:dyDescent="0.2">
      <c r="A230" s="108">
        <f t="shared" si="50"/>
        <v>33</v>
      </c>
      <c r="B230" s="121" t="s">
        <v>191</v>
      </c>
      <c r="C230" s="152"/>
      <c r="D230" s="125"/>
      <c r="E230" s="125" t="e">
        <f t="shared" ref="E230:E257" si="51">SUM(F230:U230)</f>
        <v>#DIV/0!</v>
      </c>
      <c r="F230" s="126"/>
      <c r="G230" s="126"/>
      <c r="H230" s="126"/>
      <c r="I230" s="148">
        <f t="shared" si="48"/>
        <v>0</v>
      </c>
      <c r="J230" s="126"/>
      <c r="K230" s="138">
        <f t="shared" si="45"/>
        <v>0</v>
      </c>
      <c r="L230" s="181" t="e">
        <f t="shared" si="46"/>
        <v>#DIV/0!</v>
      </c>
      <c r="M230" s="126"/>
      <c r="N230" s="126"/>
      <c r="O230" s="126"/>
      <c r="P230" s="126"/>
      <c r="Q230" s="126"/>
      <c r="R230" s="126"/>
      <c r="S230" s="126"/>
      <c r="T230" s="126"/>
      <c r="U230" s="126"/>
    </row>
    <row r="231" spans="1:21" hidden="1" x14ac:dyDescent="0.2">
      <c r="A231" s="108">
        <f t="shared" si="50"/>
        <v>34</v>
      </c>
      <c r="B231" s="121" t="s">
        <v>191</v>
      </c>
      <c r="C231" s="152"/>
      <c r="D231" s="125"/>
      <c r="E231" s="125" t="e">
        <f t="shared" si="51"/>
        <v>#DIV/0!</v>
      </c>
      <c r="F231" s="126"/>
      <c r="G231" s="126"/>
      <c r="H231" s="126"/>
      <c r="I231" s="148">
        <f t="shared" si="48"/>
        <v>0</v>
      </c>
      <c r="J231" s="126"/>
      <c r="K231" s="138">
        <f t="shared" si="45"/>
        <v>0</v>
      </c>
      <c r="L231" s="181" t="e">
        <f t="shared" si="46"/>
        <v>#DIV/0!</v>
      </c>
      <c r="M231" s="126"/>
      <c r="N231" s="126"/>
      <c r="O231" s="126"/>
      <c r="P231" s="126"/>
      <c r="Q231" s="126"/>
      <c r="R231" s="126"/>
      <c r="S231" s="126"/>
      <c r="T231" s="126"/>
      <c r="U231" s="126"/>
    </row>
    <row r="232" spans="1:21" hidden="1" x14ac:dyDescent="0.2">
      <c r="A232" s="108">
        <f t="shared" si="50"/>
        <v>35</v>
      </c>
      <c r="B232" s="121" t="s">
        <v>191</v>
      </c>
      <c r="C232" s="152"/>
      <c r="D232" s="125"/>
      <c r="E232" s="125" t="e">
        <f t="shared" si="51"/>
        <v>#DIV/0!</v>
      </c>
      <c r="F232" s="126"/>
      <c r="G232" s="126"/>
      <c r="H232" s="126"/>
      <c r="I232" s="148">
        <f t="shared" si="48"/>
        <v>0</v>
      </c>
      <c r="J232" s="126"/>
      <c r="K232" s="138">
        <f t="shared" si="45"/>
        <v>0</v>
      </c>
      <c r="L232" s="181" t="e">
        <f t="shared" si="46"/>
        <v>#DIV/0!</v>
      </c>
      <c r="M232" s="126"/>
      <c r="N232" s="126"/>
      <c r="O232" s="126"/>
      <c r="P232" s="126"/>
      <c r="Q232" s="126"/>
      <c r="R232" s="126"/>
      <c r="S232" s="126"/>
      <c r="T232" s="126"/>
      <c r="U232" s="126"/>
    </row>
    <row r="233" spans="1:21" hidden="1" x14ac:dyDescent="0.2">
      <c r="A233" s="108">
        <f t="shared" si="50"/>
        <v>36</v>
      </c>
      <c r="B233" s="121" t="s">
        <v>191</v>
      </c>
      <c r="C233" s="152"/>
      <c r="D233" s="125"/>
      <c r="E233" s="125" t="e">
        <f t="shared" si="51"/>
        <v>#DIV/0!</v>
      </c>
      <c r="F233" s="126"/>
      <c r="G233" s="126"/>
      <c r="H233" s="126"/>
      <c r="I233" s="148">
        <f t="shared" si="48"/>
        <v>0</v>
      </c>
      <c r="J233" s="126"/>
      <c r="K233" s="138">
        <f t="shared" si="45"/>
        <v>0</v>
      </c>
      <c r="L233" s="181" t="e">
        <f t="shared" si="46"/>
        <v>#DIV/0!</v>
      </c>
      <c r="M233" s="126"/>
      <c r="N233" s="126"/>
      <c r="O233" s="126"/>
      <c r="P233" s="126"/>
      <c r="Q233" s="126"/>
      <c r="R233" s="126"/>
      <c r="S233" s="126"/>
      <c r="T233" s="126"/>
      <c r="U233" s="126"/>
    </row>
    <row r="234" spans="1:21" hidden="1" x14ac:dyDescent="0.2">
      <c r="A234" s="108">
        <f t="shared" si="50"/>
        <v>37</v>
      </c>
      <c r="B234" s="121" t="s">
        <v>191</v>
      </c>
      <c r="C234" s="152"/>
      <c r="D234" s="125"/>
      <c r="E234" s="125" t="e">
        <f t="shared" si="51"/>
        <v>#DIV/0!</v>
      </c>
      <c r="F234" s="126"/>
      <c r="G234" s="126"/>
      <c r="H234" s="126"/>
      <c r="I234" s="148">
        <f t="shared" si="48"/>
        <v>0</v>
      </c>
      <c r="J234" s="126"/>
      <c r="K234" s="138">
        <f t="shared" si="45"/>
        <v>0</v>
      </c>
      <c r="L234" s="181" t="e">
        <f t="shared" si="46"/>
        <v>#DIV/0!</v>
      </c>
      <c r="M234" s="126"/>
      <c r="N234" s="126"/>
      <c r="O234" s="126"/>
      <c r="P234" s="126"/>
      <c r="Q234" s="126"/>
      <c r="R234" s="126"/>
      <c r="S234" s="126"/>
      <c r="T234" s="126"/>
      <c r="U234" s="126"/>
    </row>
    <row r="235" spans="1:21" hidden="1" x14ac:dyDescent="0.2">
      <c r="A235" s="108">
        <f t="shared" si="50"/>
        <v>38</v>
      </c>
      <c r="B235" s="121" t="s">
        <v>191</v>
      </c>
      <c r="C235" s="152"/>
      <c r="D235" s="125"/>
      <c r="E235" s="125" t="e">
        <f t="shared" si="51"/>
        <v>#DIV/0!</v>
      </c>
      <c r="F235" s="126"/>
      <c r="G235" s="126"/>
      <c r="H235" s="126"/>
      <c r="I235" s="148">
        <f t="shared" si="48"/>
        <v>0</v>
      </c>
      <c r="J235" s="126"/>
      <c r="K235" s="138">
        <f t="shared" si="45"/>
        <v>0</v>
      </c>
      <c r="L235" s="181" t="e">
        <f t="shared" si="46"/>
        <v>#DIV/0!</v>
      </c>
      <c r="M235" s="126"/>
      <c r="N235" s="126"/>
      <c r="O235" s="126"/>
      <c r="P235" s="126"/>
      <c r="Q235" s="126"/>
      <c r="R235" s="126"/>
      <c r="S235" s="126"/>
      <c r="T235" s="126"/>
      <c r="U235" s="126"/>
    </row>
    <row r="236" spans="1:21" hidden="1" x14ac:dyDescent="0.2">
      <c r="A236" s="108">
        <f t="shared" si="50"/>
        <v>39</v>
      </c>
      <c r="B236" s="121" t="s">
        <v>191</v>
      </c>
      <c r="C236" s="152"/>
      <c r="D236" s="125"/>
      <c r="E236" s="125" t="e">
        <f t="shared" si="51"/>
        <v>#DIV/0!</v>
      </c>
      <c r="F236" s="126"/>
      <c r="G236" s="126"/>
      <c r="H236" s="126"/>
      <c r="I236" s="148">
        <f t="shared" si="48"/>
        <v>0</v>
      </c>
      <c r="J236" s="126"/>
      <c r="K236" s="138">
        <f t="shared" si="45"/>
        <v>0</v>
      </c>
      <c r="L236" s="181" t="e">
        <f t="shared" si="46"/>
        <v>#DIV/0!</v>
      </c>
      <c r="M236" s="126"/>
      <c r="N236" s="126"/>
      <c r="O236" s="126"/>
      <c r="P236" s="126"/>
      <c r="Q236" s="126"/>
      <c r="R236" s="126"/>
      <c r="S236" s="126"/>
      <c r="T236" s="126"/>
      <c r="U236" s="126"/>
    </row>
    <row r="237" spans="1:21" hidden="1" x14ac:dyDescent="0.2">
      <c r="A237" s="108">
        <f t="shared" si="50"/>
        <v>40</v>
      </c>
      <c r="B237" s="121" t="s">
        <v>191</v>
      </c>
      <c r="C237" s="152"/>
      <c r="D237" s="125"/>
      <c r="E237" s="125" t="e">
        <f t="shared" si="51"/>
        <v>#DIV/0!</v>
      </c>
      <c r="F237" s="126"/>
      <c r="G237" s="126"/>
      <c r="H237" s="126"/>
      <c r="I237" s="148">
        <f t="shared" si="48"/>
        <v>0</v>
      </c>
      <c r="J237" s="126"/>
      <c r="K237" s="138">
        <f t="shared" si="45"/>
        <v>0</v>
      </c>
      <c r="L237" s="181" t="e">
        <f t="shared" si="46"/>
        <v>#DIV/0!</v>
      </c>
      <c r="M237" s="126"/>
      <c r="N237" s="126"/>
      <c r="O237" s="126"/>
      <c r="P237" s="126"/>
      <c r="Q237" s="126"/>
      <c r="R237" s="126"/>
      <c r="S237" s="126"/>
      <c r="T237" s="126"/>
      <c r="U237" s="126"/>
    </row>
    <row r="238" spans="1:21" ht="2.25" hidden="1" customHeight="1" x14ac:dyDescent="0.2">
      <c r="A238" s="108">
        <f t="shared" si="50"/>
        <v>41</v>
      </c>
      <c r="B238" s="121" t="s">
        <v>191</v>
      </c>
      <c r="C238" s="152"/>
      <c r="D238" s="125"/>
      <c r="E238" s="125" t="e">
        <f t="shared" si="51"/>
        <v>#DIV/0!</v>
      </c>
      <c r="F238" s="126"/>
      <c r="G238" s="126"/>
      <c r="H238" s="126"/>
      <c r="I238" s="148">
        <f t="shared" si="48"/>
        <v>0</v>
      </c>
      <c r="J238" s="126"/>
      <c r="K238" s="138">
        <f t="shared" si="45"/>
        <v>0</v>
      </c>
      <c r="L238" s="181" t="e">
        <f t="shared" si="46"/>
        <v>#DIV/0!</v>
      </c>
      <c r="M238" s="126"/>
      <c r="N238" s="126"/>
      <c r="O238" s="126"/>
      <c r="P238" s="126"/>
      <c r="Q238" s="126"/>
      <c r="R238" s="126"/>
      <c r="S238" s="126"/>
      <c r="T238" s="126"/>
      <c r="U238" s="126"/>
    </row>
    <row r="239" spans="1:21" hidden="1" x14ac:dyDescent="0.2">
      <c r="A239" s="108">
        <f t="shared" si="50"/>
        <v>42</v>
      </c>
      <c r="B239" s="121" t="s">
        <v>191</v>
      </c>
      <c r="C239" s="152"/>
      <c r="D239" s="125"/>
      <c r="E239" s="125" t="e">
        <f t="shared" si="51"/>
        <v>#DIV/0!</v>
      </c>
      <c r="F239" s="126"/>
      <c r="G239" s="126"/>
      <c r="H239" s="126"/>
      <c r="I239" s="148">
        <f t="shared" si="48"/>
        <v>0</v>
      </c>
      <c r="J239" s="126"/>
      <c r="K239" s="138">
        <f t="shared" si="45"/>
        <v>0</v>
      </c>
      <c r="L239" s="181" t="e">
        <f t="shared" si="46"/>
        <v>#DIV/0!</v>
      </c>
      <c r="M239" s="126"/>
      <c r="N239" s="126"/>
      <c r="O239" s="126"/>
      <c r="P239" s="126"/>
      <c r="Q239" s="126"/>
      <c r="R239" s="126"/>
      <c r="S239" s="126"/>
      <c r="T239" s="126"/>
      <c r="U239" s="126"/>
    </row>
    <row r="240" spans="1:21" hidden="1" x14ac:dyDescent="0.2">
      <c r="A240" s="108">
        <f t="shared" si="50"/>
        <v>43</v>
      </c>
      <c r="B240" s="121" t="s">
        <v>191</v>
      </c>
      <c r="C240" s="152"/>
      <c r="D240" s="125"/>
      <c r="E240" s="125" t="e">
        <f t="shared" si="51"/>
        <v>#DIV/0!</v>
      </c>
      <c r="F240" s="126"/>
      <c r="G240" s="126"/>
      <c r="H240" s="126"/>
      <c r="I240" s="148">
        <f t="shared" si="48"/>
        <v>0</v>
      </c>
      <c r="J240" s="126"/>
      <c r="K240" s="138">
        <f t="shared" si="45"/>
        <v>0</v>
      </c>
      <c r="L240" s="181" t="e">
        <f t="shared" si="46"/>
        <v>#DIV/0!</v>
      </c>
      <c r="M240" s="126"/>
      <c r="N240" s="126"/>
      <c r="O240" s="126"/>
      <c r="P240" s="126"/>
      <c r="Q240" s="126"/>
      <c r="R240" s="126"/>
      <c r="S240" s="126"/>
      <c r="T240" s="126"/>
      <c r="U240" s="126"/>
    </row>
    <row r="241" spans="1:21" hidden="1" x14ac:dyDescent="0.2">
      <c r="A241" s="108">
        <f t="shared" si="50"/>
        <v>44</v>
      </c>
      <c r="B241" s="121" t="s">
        <v>191</v>
      </c>
      <c r="C241" s="152"/>
      <c r="D241" s="125"/>
      <c r="E241" s="125" t="e">
        <f t="shared" si="51"/>
        <v>#DIV/0!</v>
      </c>
      <c r="F241" s="126"/>
      <c r="G241" s="126"/>
      <c r="H241" s="126"/>
      <c r="I241" s="148">
        <f t="shared" si="48"/>
        <v>0</v>
      </c>
      <c r="J241" s="126"/>
      <c r="K241" s="138">
        <f t="shared" si="45"/>
        <v>0</v>
      </c>
      <c r="L241" s="181" t="e">
        <f t="shared" si="46"/>
        <v>#DIV/0!</v>
      </c>
      <c r="M241" s="126"/>
      <c r="N241" s="126"/>
      <c r="O241" s="126"/>
      <c r="P241" s="126"/>
      <c r="Q241" s="126"/>
      <c r="R241" s="126"/>
      <c r="S241" s="126"/>
      <c r="T241" s="126"/>
      <c r="U241" s="126"/>
    </row>
    <row r="242" spans="1:21" hidden="1" x14ac:dyDescent="0.2">
      <c r="A242" s="108">
        <f t="shared" si="50"/>
        <v>45</v>
      </c>
      <c r="B242" s="121" t="s">
        <v>191</v>
      </c>
      <c r="C242" s="152"/>
      <c r="D242" s="125"/>
      <c r="E242" s="125" t="e">
        <f t="shared" si="51"/>
        <v>#DIV/0!</v>
      </c>
      <c r="F242" s="126"/>
      <c r="G242" s="126"/>
      <c r="H242" s="126"/>
      <c r="I242" s="148">
        <f t="shared" si="48"/>
        <v>0</v>
      </c>
      <c r="J242" s="126"/>
      <c r="K242" s="138">
        <f t="shared" si="45"/>
        <v>0</v>
      </c>
      <c r="L242" s="181" t="e">
        <f t="shared" si="46"/>
        <v>#DIV/0!</v>
      </c>
      <c r="M242" s="126"/>
      <c r="N242" s="126"/>
      <c r="O242" s="126"/>
      <c r="P242" s="126"/>
      <c r="Q242" s="126"/>
      <c r="R242" s="126"/>
      <c r="S242" s="126"/>
      <c r="T242" s="126"/>
      <c r="U242" s="126"/>
    </row>
    <row r="243" spans="1:21" hidden="1" x14ac:dyDescent="0.2">
      <c r="A243" s="108">
        <f t="shared" si="50"/>
        <v>46</v>
      </c>
      <c r="B243" s="121" t="s">
        <v>191</v>
      </c>
      <c r="C243" s="152"/>
      <c r="D243" s="125"/>
      <c r="E243" s="125" t="e">
        <f t="shared" si="51"/>
        <v>#DIV/0!</v>
      </c>
      <c r="F243" s="126"/>
      <c r="G243" s="126"/>
      <c r="H243" s="126"/>
      <c r="I243" s="148">
        <f t="shared" si="48"/>
        <v>0</v>
      </c>
      <c r="J243" s="126"/>
      <c r="K243" s="138">
        <f t="shared" si="45"/>
        <v>0</v>
      </c>
      <c r="L243" s="181" t="e">
        <f t="shared" si="46"/>
        <v>#DIV/0!</v>
      </c>
      <c r="M243" s="126"/>
      <c r="N243" s="126"/>
      <c r="O243" s="126"/>
      <c r="P243" s="126"/>
      <c r="Q243" s="126"/>
      <c r="R243" s="126"/>
      <c r="S243" s="126"/>
      <c r="T243" s="126"/>
      <c r="U243" s="126"/>
    </row>
    <row r="244" spans="1:21" hidden="1" x14ac:dyDescent="0.2">
      <c r="A244" s="108">
        <f t="shared" si="50"/>
        <v>47</v>
      </c>
      <c r="B244" s="121" t="s">
        <v>191</v>
      </c>
      <c r="C244" s="152"/>
      <c r="D244" s="125"/>
      <c r="E244" s="125" t="e">
        <f t="shared" si="51"/>
        <v>#DIV/0!</v>
      </c>
      <c r="F244" s="126"/>
      <c r="G244" s="126"/>
      <c r="H244" s="126"/>
      <c r="I244" s="148">
        <f t="shared" si="48"/>
        <v>0</v>
      </c>
      <c r="J244" s="126"/>
      <c r="K244" s="138">
        <f t="shared" si="45"/>
        <v>0</v>
      </c>
      <c r="L244" s="181" t="e">
        <f t="shared" si="46"/>
        <v>#DIV/0!</v>
      </c>
      <c r="M244" s="126"/>
      <c r="N244" s="126"/>
      <c r="O244" s="126"/>
      <c r="P244" s="126"/>
      <c r="Q244" s="126"/>
      <c r="R244" s="126"/>
      <c r="S244" s="126"/>
      <c r="T244" s="126"/>
      <c r="U244" s="126"/>
    </row>
    <row r="245" spans="1:21" hidden="1" x14ac:dyDescent="0.2">
      <c r="A245" s="108">
        <f t="shared" si="50"/>
        <v>48</v>
      </c>
      <c r="B245" s="121" t="s">
        <v>191</v>
      </c>
      <c r="C245" s="152"/>
      <c r="D245" s="125"/>
      <c r="E245" s="125" t="e">
        <f t="shared" si="51"/>
        <v>#DIV/0!</v>
      </c>
      <c r="F245" s="126"/>
      <c r="G245" s="126"/>
      <c r="H245" s="126"/>
      <c r="I245" s="148">
        <f t="shared" si="48"/>
        <v>0</v>
      </c>
      <c r="J245" s="126"/>
      <c r="K245" s="138">
        <f t="shared" si="45"/>
        <v>0</v>
      </c>
      <c r="L245" s="181" t="e">
        <f t="shared" si="46"/>
        <v>#DIV/0!</v>
      </c>
      <c r="M245" s="126"/>
      <c r="N245" s="126"/>
      <c r="O245" s="126"/>
      <c r="P245" s="126"/>
      <c r="Q245" s="126"/>
      <c r="R245" s="126"/>
      <c r="S245" s="126"/>
      <c r="T245" s="126"/>
      <c r="U245" s="126"/>
    </row>
    <row r="246" spans="1:21" hidden="1" x14ac:dyDescent="0.2">
      <c r="A246" s="108">
        <f t="shared" si="50"/>
        <v>49</v>
      </c>
      <c r="B246" s="121" t="s">
        <v>191</v>
      </c>
      <c r="C246" s="152"/>
      <c r="D246" s="125"/>
      <c r="E246" s="125" t="e">
        <f t="shared" si="51"/>
        <v>#DIV/0!</v>
      </c>
      <c r="F246" s="126"/>
      <c r="G246" s="126"/>
      <c r="H246" s="126"/>
      <c r="I246" s="148">
        <f t="shared" si="48"/>
        <v>0</v>
      </c>
      <c r="J246" s="126"/>
      <c r="K246" s="138">
        <f t="shared" si="45"/>
        <v>0</v>
      </c>
      <c r="L246" s="181" t="e">
        <f t="shared" si="46"/>
        <v>#DIV/0!</v>
      </c>
      <c r="M246" s="126"/>
      <c r="N246" s="126"/>
      <c r="O246" s="126"/>
      <c r="P246" s="126"/>
      <c r="Q246" s="126"/>
      <c r="R246" s="126"/>
      <c r="S246" s="126"/>
      <c r="T246" s="126"/>
      <c r="U246" s="126"/>
    </row>
    <row r="247" spans="1:21" hidden="1" x14ac:dyDescent="0.2">
      <c r="A247" s="108">
        <f t="shared" si="50"/>
        <v>50</v>
      </c>
      <c r="B247" s="121" t="s">
        <v>191</v>
      </c>
      <c r="C247" s="152"/>
      <c r="D247" s="125"/>
      <c r="E247" s="125" t="e">
        <f t="shared" si="51"/>
        <v>#DIV/0!</v>
      </c>
      <c r="F247" s="126"/>
      <c r="G247" s="126"/>
      <c r="H247" s="126"/>
      <c r="I247" s="148">
        <f t="shared" si="48"/>
        <v>0</v>
      </c>
      <c r="J247" s="126"/>
      <c r="K247" s="138">
        <f t="shared" si="45"/>
        <v>0</v>
      </c>
      <c r="L247" s="181" t="e">
        <f t="shared" si="46"/>
        <v>#DIV/0!</v>
      </c>
      <c r="M247" s="126"/>
      <c r="N247" s="126"/>
      <c r="O247" s="126"/>
      <c r="P247" s="126"/>
      <c r="Q247" s="126"/>
      <c r="R247" s="126"/>
      <c r="S247" s="126"/>
      <c r="T247" s="126"/>
      <c r="U247" s="126"/>
    </row>
    <row r="248" spans="1:21" hidden="1" x14ac:dyDescent="0.2">
      <c r="A248" s="108">
        <f t="shared" si="50"/>
        <v>51</v>
      </c>
      <c r="B248" s="121" t="s">
        <v>191</v>
      </c>
      <c r="C248" s="152"/>
      <c r="D248" s="125"/>
      <c r="E248" s="125" t="e">
        <f t="shared" si="51"/>
        <v>#DIV/0!</v>
      </c>
      <c r="F248" s="126"/>
      <c r="G248" s="126"/>
      <c r="H248" s="126"/>
      <c r="I248" s="148">
        <f t="shared" si="48"/>
        <v>0</v>
      </c>
      <c r="J248" s="126"/>
      <c r="K248" s="138">
        <f t="shared" si="45"/>
        <v>0</v>
      </c>
      <c r="L248" s="181" t="e">
        <f t="shared" si="46"/>
        <v>#DIV/0!</v>
      </c>
      <c r="M248" s="126"/>
      <c r="N248" s="126"/>
      <c r="O248" s="126"/>
      <c r="P248" s="126"/>
      <c r="Q248" s="126"/>
      <c r="R248" s="126"/>
      <c r="S248" s="126"/>
      <c r="T248" s="126"/>
      <c r="U248" s="126"/>
    </row>
    <row r="249" spans="1:21" hidden="1" x14ac:dyDescent="0.2">
      <c r="A249" s="108">
        <f t="shared" si="50"/>
        <v>52</v>
      </c>
      <c r="B249" s="121" t="s">
        <v>191</v>
      </c>
      <c r="C249" s="152"/>
      <c r="D249" s="125"/>
      <c r="E249" s="125" t="e">
        <f t="shared" si="51"/>
        <v>#DIV/0!</v>
      </c>
      <c r="F249" s="126"/>
      <c r="G249" s="126"/>
      <c r="H249" s="126"/>
      <c r="I249" s="148">
        <f t="shared" si="48"/>
        <v>0</v>
      </c>
      <c r="J249" s="126"/>
      <c r="K249" s="138">
        <f t="shared" si="45"/>
        <v>0</v>
      </c>
      <c r="L249" s="181" t="e">
        <f t="shared" si="46"/>
        <v>#DIV/0!</v>
      </c>
      <c r="M249" s="126"/>
      <c r="N249" s="126"/>
      <c r="O249" s="126"/>
      <c r="P249" s="126"/>
      <c r="Q249" s="126"/>
      <c r="R249" s="126"/>
      <c r="S249" s="126"/>
      <c r="T249" s="126"/>
      <c r="U249" s="126"/>
    </row>
    <row r="250" spans="1:21" hidden="1" x14ac:dyDescent="0.2">
      <c r="A250" s="108">
        <f t="shared" si="50"/>
        <v>53</v>
      </c>
      <c r="B250" s="121" t="s">
        <v>191</v>
      </c>
      <c r="C250" s="152"/>
      <c r="D250" s="125"/>
      <c r="E250" s="125" t="e">
        <f t="shared" si="51"/>
        <v>#DIV/0!</v>
      </c>
      <c r="F250" s="126"/>
      <c r="G250" s="126"/>
      <c r="H250" s="126"/>
      <c r="I250" s="148">
        <f t="shared" si="48"/>
        <v>0</v>
      </c>
      <c r="J250" s="126"/>
      <c r="K250" s="138">
        <f t="shared" si="45"/>
        <v>0</v>
      </c>
      <c r="L250" s="181" t="e">
        <f t="shared" si="46"/>
        <v>#DIV/0!</v>
      </c>
      <c r="M250" s="126"/>
      <c r="N250" s="126"/>
      <c r="O250" s="126"/>
      <c r="P250" s="126"/>
      <c r="Q250" s="126"/>
      <c r="R250" s="126"/>
      <c r="S250" s="126"/>
      <c r="T250" s="126"/>
      <c r="U250" s="126"/>
    </row>
    <row r="251" spans="1:21" hidden="1" x14ac:dyDescent="0.2">
      <c r="A251" s="108">
        <f t="shared" si="50"/>
        <v>54</v>
      </c>
      <c r="B251" s="121" t="s">
        <v>191</v>
      </c>
      <c r="C251" s="152"/>
      <c r="D251" s="125"/>
      <c r="E251" s="125" t="e">
        <f t="shared" si="51"/>
        <v>#DIV/0!</v>
      </c>
      <c r="F251" s="126"/>
      <c r="G251" s="126"/>
      <c r="H251" s="126"/>
      <c r="I251" s="148">
        <f t="shared" si="48"/>
        <v>0</v>
      </c>
      <c r="J251" s="126"/>
      <c r="K251" s="138">
        <f t="shared" si="45"/>
        <v>0</v>
      </c>
      <c r="L251" s="181" t="e">
        <f t="shared" si="46"/>
        <v>#DIV/0!</v>
      </c>
      <c r="M251" s="126"/>
      <c r="N251" s="126"/>
      <c r="O251" s="126"/>
      <c r="P251" s="126"/>
      <c r="Q251" s="126"/>
      <c r="R251" s="126"/>
      <c r="S251" s="126"/>
      <c r="T251" s="126"/>
      <c r="U251" s="126"/>
    </row>
    <row r="252" spans="1:21" hidden="1" x14ac:dyDescent="0.2">
      <c r="A252" s="108">
        <f t="shared" si="50"/>
        <v>55</v>
      </c>
      <c r="B252" s="121" t="s">
        <v>191</v>
      </c>
      <c r="C252" s="152"/>
      <c r="D252" s="125"/>
      <c r="E252" s="125" t="e">
        <f t="shared" si="51"/>
        <v>#DIV/0!</v>
      </c>
      <c r="F252" s="126"/>
      <c r="G252" s="126"/>
      <c r="H252" s="126"/>
      <c r="I252" s="148">
        <f t="shared" ref="I252:I257" si="52">SUM(M252:O252)</f>
        <v>0</v>
      </c>
      <c r="J252" s="126"/>
      <c r="K252" s="138">
        <f t="shared" si="45"/>
        <v>0</v>
      </c>
      <c r="L252" s="181" t="e">
        <f t="shared" si="46"/>
        <v>#DIV/0!</v>
      </c>
      <c r="M252" s="126"/>
      <c r="N252" s="126"/>
      <c r="O252" s="126"/>
      <c r="P252" s="126"/>
      <c r="Q252" s="126"/>
      <c r="R252" s="126"/>
      <c r="S252" s="126"/>
      <c r="T252" s="126"/>
      <c r="U252" s="126"/>
    </row>
    <row r="253" spans="1:21" hidden="1" x14ac:dyDescent="0.2">
      <c r="A253" s="108">
        <f t="shared" si="50"/>
        <v>56</v>
      </c>
      <c r="B253" s="121" t="s">
        <v>191</v>
      </c>
      <c r="C253" s="152"/>
      <c r="D253" s="125"/>
      <c r="E253" s="125" t="e">
        <f t="shared" si="51"/>
        <v>#DIV/0!</v>
      </c>
      <c r="F253" s="126"/>
      <c r="G253" s="126"/>
      <c r="H253" s="126"/>
      <c r="I253" s="148">
        <f t="shared" si="52"/>
        <v>0</v>
      </c>
      <c r="J253" s="126"/>
      <c r="K253" s="138">
        <f t="shared" si="45"/>
        <v>0</v>
      </c>
      <c r="L253" s="181" t="e">
        <f t="shared" si="46"/>
        <v>#DIV/0!</v>
      </c>
      <c r="M253" s="126"/>
      <c r="N253" s="126"/>
      <c r="O253" s="126"/>
      <c r="P253" s="126"/>
      <c r="Q253" s="126"/>
      <c r="R253" s="126"/>
      <c r="S253" s="126"/>
      <c r="T253" s="126"/>
      <c r="U253" s="126"/>
    </row>
    <row r="254" spans="1:21" hidden="1" x14ac:dyDescent="0.2">
      <c r="A254" s="108">
        <f t="shared" si="50"/>
        <v>57</v>
      </c>
      <c r="B254" s="121" t="s">
        <v>191</v>
      </c>
      <c r="C254" s="152"/>
      <c r="D254" s="125"/>
      <c r="E254" s="125" t="e">
        <f t="shared" si="51"/>
        <v>#DIV/0!</v>
      </c>
      <c r="F254" s="126"/>
      <c r="G254" s="126"/>
      <c r="H254" s="126"/>
      <c r="I254" s="148">
        <f t="shared" si="52"/>
        <v>0</v>
      </c>
      <c r="J254" s="126"/>
      <c r="K254" s="138">
        <f t="shared" ref="K254:K259" si="53">I254-J254</f>
        <v>0</v>
      </c>
      <c r="L254" s="181" t="e">
        <f t="shared" ref="L254:L257" si="54">J254/I254</f>
        <v>#DIV/0!</v>
      </c>
      <c r="M254" s="126"/>
      <c r="N254" s="126"/>
      <c r="O254" s="126"/>
      <c r="P254" s="126"/>
      <c r="Q254" s="126"/>
      <c r="R254" s="126"/>
      <c r="S254" s="126"/>
      <c r="T254" s="126"/>
      <c r="U254" s="126"/>
    </row>
    <row r="255" spans="1:21" hidden="1" x14ac:dyDescent="0.2">
      <c r="A255" s="108">
        <f t="shared" si="50"/>
        <v>58</v>
      </c>
      <c r="B255" s="121" t="s">
        <v>191</v>
      </c>
      <c r="C255" s="152"/>
      <c r="D255" s="125"/>
      <c r="E255" s="125" t="e">
        <f t="shared" si="51"/>
        <v>#DIV/0!</v>
      </c>
      <c r="F255" s="126"/>
      <c r="G255" s="126"/>
      <c r="H255" s="126"/>
      <c r="I255" s="148">
        <f t="shared" si="52"/>
        <v>0</v>
      </c>
      <c r="J255" s="126"/>
      <c r="K255" s="138">
        <f t="shared" si="53"/>
        <v>0</v>
      </c>
      <c r="L255" s="181" t="e">
        <f t="shared" si="54"/>
        <v>#DIV/0!</v>
      </c>
      <c r="M255" s="126"/>
      <c r="N255" s="126"/>
      <c r="O255" s="126"/>
      <c r="P255" s="126"/>
      <c r="Q255" s="126"/>
      <c r="R255" s="126"/>
      <c r="S255" s="126"/>
      <c r="T255" s="126"/>
      <c r="U255" s="126"/>
    </row>
    <row r="256" spans="1:21" hidden="1" x14ac:dyDescent="0.2">
      <c r="A256" s="108">
        <f t="shared" si="50"/>
        <v>59</v>
      </c>
      <c r="B256" s="121" t="s">
        <v>191</v>
      </c>
      <c r="C256" s="152"/>
      <c r="D256" s="125"/>
      <c r="E256" s="125" t="e">
        <f t="shared" si="51"/>
        <v>#DIV/0!</v>
      </c>
      <c r="F256" s="126"/>
      <c r="G256" s="126"/>
      <c r="H256" s="126"/>
      <c r="I256" s="148">
        <f t="shared" si="52"/>
        <v>0</v>
      </c>
      <c r="J256" s="126"/>
      <c r="K256" s="138">
        <f t="shared" si="53"/>
        <v>0</v>
      </c>
      <c r="L256" s="181" t="e">
        <f t="shared" si="54"/>
        <v>#DIV/0!</v>
      </c>
      <c r="M256" s="126"/>
      <c r="N256" s="126"/>
      <c r="O256" s="126"/>
      <c r="P256" s="126"/>
      <c r="Q256" s="126"/>
      <c r="R256" s="126"/>
      <c r="S256" s="126"/>
      <c r="T256" s="126"/>
      <c r="U256" s="126"/>
    </row>
    <row r="257" spans="1:22" ht="12" hidden="1" customHeight="1" x14ac:dyDescent="0.2">
      <c r="A257" s="108">
        <f t="shared" si="50"/>
        <v>60</v>
      </c>
      <c r="B257" s="121" t="s">
        <v>191</v>
      </c>
      <c r="C257" s="152"/>
      <c r="D257" s="125"/>
      <c r="E257" s="125" t="e">
        <f t="shared" si="51"/>
        <v>#DIV/0!</v>
      </c>
      <c r="F257" s="126"/>
      <c r="G257" s="126"/>
      <c r="H257" s="126"/>
      <c r="I257" s="148">
        <f t="shared" si="52"/>
        <v>0</v>
      </c>
      <c r="J257" s="126"/>
      <c r="K257" s="138">
        <f t="shared" si="53"/>
        <v>0</v>
      </c>
      <c r="L257" s="181" t="e">
        <f t="shared" si="54"/>
        <v>#DIV/0!</v>
      </c>
      <c r="M257" s="126"/>
      <c r="N257" s="126"/>
      <c r="O257" s="126"/>
      <c r="P257" s="126"/>
      <c r="Q257" s="126"/>
      <c r="R257" s="126"/>
      <c r="S257" s="126"/>
      <c r="T257" s="126"/>
      <c r="U257" s="126"/>
    </row>
    <row r="258" spans="1:22" ht="12" customHeight="1" x14ac:dyDescent="0.2">
      <c r="B258" s="121" t="s">
        <v>191</v>
      </c>
      <c r="C258" s="137" t="s">
        <v>56</v>
      </c>
      <c r="D258" s="138"/>
      <c r="E258" s="138">
        <v>0</v>
      </c>
      <c r="F258" s="138"/>
      <c r="G258" s="138"/>
      <c r="H258" s="138"/>
      <c r="I258" s="149">
        <v>0</v>
      </c>
      <c r="J258" s="138">
        <v>201</v>
      </c>
      <c r="K258" s="138">
        <f t="shared" si="53"/>
        <v>-201</v>
      </c>
      <c r="L258" s="181">
        <v>0</v>
      </c>
      <c r="M258" s="138"/>
      <c r="N258" s="138"/>
      <c r="O258" s="138"/>
      <c r="P258" s="138"/>
      <c r="Q258" s="138"/>
      <c r="R258" s="138"/>
      <c r="S258" s="138"/>
      <c r="T258" s="138"/>
      <c r="U258" s="138"/>
      <c r="V258" s="108" t="s">
        <v>187</v>
      </c>
    </row>
    <row r="259" spans="1:22" x14ac:dyDescent="0.2">
      <c r="B259" s="121" t="s">
        <v>191</v>
      </c>
      <c r="C259" s="137" t="s">
        <v>235</v>
      </c>
      <c r="D259" s="138"/>
      <c r="E259" s="138">
        <v>0</v>
      </c>
      <c r="F259" s="138"/>
      <c r="G259" s="138"/>
      <c r="H259" s="138"/>
      <c r="I259" s="138">
        <v>0</v>
      </c>
      <c r="J259" s="138">
        <v>16048</v>
      </c>
      <c r="K259" s="138">
        <f t="shared" si="53"/>
        <v>-16048</v>
      </c>
      <c r="L259" s="181">
        <v>0</v>
      </c>
      <c r="M259" s="138"/>
      <c r="N259" s="138"/>
      <c r="O259" s="138"/>
      <c r="P259" s="138"/>
      <c r="Q259" s="138"/>
      <c r="R259" s="138"/>
      <c r="S259" s="138"/>
      <c r="T259" s="138"/>
      <c r="U259" s="138"/>
      <c r="V259" s="108" t="s">
        <v>195</v>
      </c>
    </row>
    <row r="260" spans="1:22" x14ac:dyDescent="0.2">
      <c r="B260" s="121" t="s">
        <v>191</v>
      </c>
      <c r="C260" s="137"/>
      <c r="D260" s="138"/>
      <c r="E260" s="138"/>
      <c r="F260" s="138"/>
      <c r="G260" s="138"/>
      <c r="H260" s="138"/>
      <c r="I260" s="138"/>
      <c r="J260" s="138"/>
      <c r="K260" s="138"/>
      <c r="L260" s="181"/>
      <c r="M260" s="138"/>
      <c r="N260" s="138"/>
      <c r="O260" s="138"/>
      <c r="P260" s="138"/>
      <c r="Q260" s="138"/>
      <c r="R260" s="138"/>
      <c r="S260" s="138"/>
      <c r="T260" s="138"/>
      <c r="U260" s="138"/>
    </row>
    <row r="261" spans="1:22" ht="15.75" x14ac:dyDescent="0.2">
      <c r="B261" s="121"/>
      <c r="C261" s="147" t="s">
        <v>29</v>
      </c>
      <c r="D261" s="147"/>
      <c r="E261" s="142">
        <f>SUM(E262:E271)</f>
        <v>259600</v>
      </c>
      <c r="F261" s="123">
        <f t="shared" ref="F261:U261" si="55">SUM(F262:F268)</f>
        <v>18300</v>
      </c>
      <c r="G261" s="123">
        <f t="shared" si="55"/>
        <v>18300</v>
      </c>
      <c r="H261" s="123">
        <f t="shared" si="55"/>
        <v>18300</v>
      </c>
      <c r="I261" s="123">
        <f>SUM(P261:R261)</f>
        <v>64900</v>
      </c>
      <c r="J261" s="123">
        <f>SUM(J262:J272)</f>
        <v>256137</v>
      </c>
      <c r="K261" s="123">
        <f>I261-J261</f>
        <v>-191237</v>
      </c>
      <c r="L261" s="182">
        <f>J261/I261</f>
        <v>3.9466409861325116</v>
      </c>
      <c r="M261" s="123">
        <f t="shared" si="55"/>
        <v>28300</v>
      </c>
      <c r="N261" s="123">
        <f t="shared" si="55"/>
        <v>28300</v>
      </c>
      <c r="O261" s="123">
        <f t="shared" si="55"/>
        <v>28300</v>
      </c>
      <c r="P261" s="123">
        <f t="shared" si="55"/>
        <v>28300</v>
      </c>
      <c r="Q261" s="123">
        <f t="shared" si="55"/>
        <v>18300</v>
      </c>
      <c r="R261" s="123">
        <f t="shared" si="55"/>
        <v>18300</v>
      </c>
      <c r="S261" s="123">
        <f t="shared" si="55"/>
        <v>18300</v>
      </c>
      <c r="T261" s="123">
        <f t="shared" si="55"/>
        <v>18300</v>
      </c>
      <c r="U261" s="123">
        <f t="shared" si="55"/>
        <v>18300</v>
      </c>
    </row>
    <row r="262" spans="1:22" ht="15.75" customHeight="1" x14ac:dyDescent="0.2">
      <c r="B262" s="121"/>
      <c r="C262" s="137" t="s">
        <v>213</v>
      </c>
      <c r="D262" s="138"/>
      <c r="E262" s="138">
        <f t="shared" ref="E262:E264" si="56">SUM(F262:H262,M262:O262,P262:R262,S262:U262)</f>
        <v>40000</v>
      </c>
      <c r="F262" s="138"/>
      <c r="G262" s="138"/>
      <c r="H262" s="138"/>
      <c r="I262" s="149">
        <f>SUM(P262:R262)</f>
        <v>10000</v>
      </c>
      <c r="J262" s="138"/>
      <c r="K262" s="138">
        <f t="shared" ref="K262:K264" si="57">I262-J262</f>
        <v>10000</v>
      </c>
      <c r="L262" s="181">
        <v>0</v>
      </c>
      <c r="M262" s="138">
        <v>10000</v>
      </c>
      <c r="N262" s="138">
        <v>10000</v>
      </c>
      <c r="O262" s="138">
        <v>10000</v>
      </c>
      <c r="P262" s="138">
        <v>10000</v>
      </c>
      <c r="Q262" s="138"/>
      <c r="R262" s="138"/>
      <c r="S262" s="138"/>
      <c r="T262" s="138"/>
      <c r="U262" s="138"/>
      <c r="V262" s="108" t="s">
        <v>214</v>
      </c>
    </row>
    <row r="263" spans="1:22" ht="15.75" customHeight="1" x14ac:dyDescent="0.2">
      <c r="B263" s="121"/>
      <c r="C263" s="137" t="s">
        <v>215</v>
      </c>
      <c r="D263" s="138"/>
      <c r="E263" s="138">
        <f t="shared" si="56"/>
        <v>180000</v>
      </c>
      <c r="F263" s="138">
        <v>15000</v>
      </c>
      <c r="G263" s="138">
        <v>15000</v>
      </c>
      <c r="H263" s="138">
        <v>15000</v>
      </c>
      <c r="I263" s="149">
        <f t="shared" ref="I263:I271" si="58">SUM(P263:R263)</f>
        <v>45000</v>
      </c>
      <c r="J263" s="138">
        <v>57097</v>
      </c>
      <c r="K263" s="138">
        <f t="shared" si="57"/>
        <v>-12097</v>
      </c>
      <c r="L263" s="181">
        <f t="shared" ref="L263:L264" si="59">J263/I263</f>
        <v>1.2688222222222223</v>
      </c>
      <c r="M263" s="138">
        <v>15000</v>
      </c>
      <c r="N263" s="138">
        <v>15000</v>
      </c>
      <c r="O263" s="138">
        <v>15000</v>
      </c>
      <c r="P263" s="138">
        <v>15000</v>
      </c>
      <c r="Q263" s="138">
        <v>15000</v>
      </c>
      <c r="R263" s="138">
        <v>15000</v>
      </c>
      <c r="S263" s="138">
        <v>15000</v>
      </c>
      <c r="T263" s="138">
        <v>15000</v>
      </c>
      <c r="U263" s="138">
        <v>15000</v>
      </c>
      <c r="V263" s="108" t="s">
        <v>214</v>
      </c>
    </row>
    <row r="264" spans="1:22" x14ac:dyDescent="0.2">
      <c r="B264" s="121"/>
      <c r="C264" s="137" t="s">
        <v>216</v>
      </c>
      <c r="D264" s="138"/>
      <c r="E264" s="138">
        <f t="shared" si="56"/>
        <v>39600</v>
      </c>
      <c r="F264" s="138">
        <v>3300</v>
      </c>
      <c r="G264" s="138">
        <v>3300</v>
      </c>
      <c r="H264" s="138">
        <v>3300</v>
      </c>
      <c r="I264" s="149">
        <f t="shared" si="58"/>
        <v>9900</v>
      </c>
      <c r="J264" s="138">
        <v>8604</v>
      </c>
      <c r="K264" s="138">
        <f t="shared" si="57"/>
        <v>1296</v>
      </c>
      <c r="L264" s="181">
        <f t="shared" si="59"/>
        <v>0.86909090909090914</v>
      </c>
      <c r="M264" s="138">
        <v>3300</v>
      </c>
      <c r="N264" s="138">
        <v>3300</v>
      </c>
      <c r="O264" s="138">
        <v>3300</v>
      </c>
      <c r="P264" s="138">
        <v>3300</v>
      </c>
      <c r="Q264" s="138">
        <v>3300</v>
      </c>
      <c r="R264" s="138">
        <v>3300</v>
      </c>
      <c r="S264" s="138">
        <v>3300</v>
      </c>
      <c r="T264" s="138">
        <v>3300</v>
      </c>
      <c r="U264" s="138">
        <v>3300</v>
      </c>
      <c r="V264" s="108" t="s">
        <v>197</v>
      </c>
    </row>
    <row r="265" spans="1:22" hidden="1" x14ac:dyDescent="0.2">
      <c r="B265" s="121"/>
      <c r="C265" s="152"/>
      <c r="D265" s="125"/>
      <c r="E265" s="125">
        <f t="shared" ref="E265:E268" si="60">SUM(F265:U265)</f>
        <v>0</v>
      </c>
      <c r="F265" s="126"/>
      <c r="G265" s="126"/>
      <c r="H265" s="126"/>
      <c r="I265" s="149">
        <f t="shared" si="58"/>
        <v>0</v>
      </c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</row>
    <row r="266" spans="1:22" hidden="1" x14ac:dyDescent="0.2">
      <c r="B266" s="121"/>
      <c r="C266" s="152"/>
      <c r="D266" s="125"/>
      <c r="E266" s="125">
        <f t="shared" si="60"/>
        <v>0</v>
      </c>
      <c r="F266" s="126"/>
      <c r="G266" s="126"/>
      <c r="H266" s="126"/>
      <c r="I266" s="149">
        <f t="shared" si="58"/>
        <v>0</v>
      </c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</row>
    <row r="267" spans="1:22" hidden="1" x14ac:dyDescent="0.2">
      <c r="B267" s="121"/>
      <c r="C267" s="152"/>
      <c r="D267" s="125"/>
      <c r="E267" s="125">
        <f t="shared" si="60"/>
        <v>0</v>
      </c>
      <c r="F267" s="126"/>
      <c r="G267" s="126"/>
      <c r="H267" s="126"/>
      <c r="I267" s="149">
        <f t="shared" si="58"/>
        <v>0</v>
      </c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</row>
    <row r="268" spans="1:22" hidden="1" x14ac:dyDescent="0.2">
      <c r="B268" s="121"/>
      <c r="C268" s="152"/>
      <c r="D268" s="125"/>
      <c r="E268" s="125">
        <f t="shared" si="60"/>
        <v>0</v>
      </c>
      <c r="F268" s="126"/>
      <c r="G268" s="126"/>
      <c r="H268" s="126"/>
      <c r="I268" s="149">
        <f t="shared" si="58"/>
        <v>0</v>
      </c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</row>
    <row r="269" spans="1:22" ht="15.75" hidden="1" x14ac:dyDescent="0.2">
      <c r="B269" s="121"/>
      <c r="C269" s="147" t="s">
        <v>217</v>
      </c>
      <c r="D269" s="147"/>
      <c r="E269" s="123">
        <f t="shared" ref="E269:U269" si="61">E270</f>
        <v>0</v>
      </c>
      <c r="F269" s="123">
        <f t="shared" si="61"/>
        <v>0</v>
      </c>
      <c r="G269" s="123">
        <f t="shared" si="61"/>
        <v>0</v>
      </c>
      <c r="H269" s="123">
        <f t="shared" si="61"/>
        <v>0</v>
      </c>
      <c r="I269" s="149">
        <f t="shared" si="58"/>
        <v>0</v>
      </c>
      <c r="J269" s="123"/>
      <c r="K269" s="123"/>
      <c r="L269" s="123"/>
      <c r="M269" s="123">
        <f t="shared" si="61"/>
        <v>0</v>
      </c>
      <c r="N269" s="123">
        <f t="shared" si="61"/>
        <v>0</v>
      </c>
      <c r="O269" s="123">
        <f t="shared" si="61"/>
        <v>0</v>
      </c>
      <c r="P269" s="123">
        <f t="shared" si="61"/>
        <v>0</v>
      </c>
      <c r="Q269" s="123">
        <f t="shared" si="61"/>
        <v>0</v>
      </c>
      <c r="R269" s="123">
        <f t="shared" si="61"/>
        <v>0</v>
      </c>
      <c r="S269" s="123">
        <f t="shared" si="61"/>
        <v>0</v>
      </c>
      <c r="T269" s="123">
        <f t="shared" si="61"/>
        <v>0</v>
      </c>
      <c r="U269" s="123">
        <f t="shared" si="61"/>
        <v>0</v>
      </c>
    </row>
    <row r="270" spans="1:22" hidden="1" x14ac:dyDescent="0.2">
      <c r="B270" s="121"/>
      <c r="C270" s="153"/>
      <c r="D270" s="125"/>
      <c r="E270" s="125">
        <f>SUM(F270:U270)</f>
        <v>0</v>
      </c>
      <c r="F270" s="126"/>
      <c r="G270" s="126"/>
      <c r="H270" s="126"/>
      <c r="I270" s="149">
        <f t="shared" si="58"/>
        <v>0</v>
      </c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</row>
    <row r="271" spans="1:22" ht="15.75" hidden="1" x14ac:dyDescent="0.2">
      <c r="B271" s="121"/>
      <c r="C271" s="147" t="s">
        <v>218</v>
      </c>
      <c r="D271" s="147"/>
      <c r="E271" s="125">
        <f>SUM(F271:U271)</f>
        <v>0</v>
      </c>
      <c r="F271" s="126"/>
      <c r="G271" s="126"/>
      <c r="H271" s="126"/>
      <c r="I271" s="149">
        <f t="shared" si="58"/>
        <v>0</v>
      </c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</row>
    <row r="272" spans="1:22" ht="15.75" x14ac:dyDescent="0.2">
      <c r="B272" s="121"/>
      <c r="C272" s="192" t="s">
        <v>244</v>
      </c>
      <c r="D272" s="147"/>
      <c r="E272" s="138">
        <v>0</v>
      </c>
      <c r="F272" s="138"/>
      <c r="G272" s="138"/>
      <c r="H272" s="138"/>
      <c r="I272" s="149">
        <v>0</v>
      </c>
      <c r="J272" s="138">
        <v>190436</v>
      </c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</row>
    <row r="273" spans="2:21" ht="15.75" x14ac:dyDescent="0.2">
      <c r="B273" s="121"/>
      <c r="C273" s="134" t="s">
        <v>219</v>
      </c>
      <c r="D273" s="134"/>
      <c r="E273" s="135">
        <f>E52+E54+E186+E261</f>
        <v>73902305</v>
      </c>
      <c r="F273" s="135">
        <f>F52+F54+F186+F261</f>
        <v>5242798</v>
      </c>
      <c r="G273" s="135">
        <f t="shared" ref="G273:U273" si="62">G52+G54+G186+G261</f>
        <v>7037912</v>
      </c>
      <c r="H273" s="135">
        <f t="shared" si="62"/>
        <v>5327843</v>
      </c>
      <c r="I273" s="135">
        <f>SUM(P273:R273)</f>
        <v>18829370</v>
      </c>
      <c r="J273" s="135">
        <f>J52+J54+J186+J261</f>
        <v>20540493</v>
      </c>
      <c r="K273" s="135">
        <f>I273-J273</f>
        <v>-1711123</v>
      </c>
      <c r="L273" s="184">
        <f>J273/I273</f>
        <v>1.0908752125004713</v>
      </c>
      <c r="M273" s="135">
        <f t="shared" si="62"/>
        <v>6879079</v>
      </c>
      <c r="N273" s="135">
        <f t="shared" si="62"/>
        <v>6060613</v>
      </c>
      <c r="O273" s="135">
        <f t="shared" si="62"/>
        <v>6004656</v>
      </c>
      <c r="P273" s="135">
        <f t="shared" si="62"/>
        <v>6014656</v>
      </c>
      <c r="Q273" s="135">
        <f t="shared" si="62"/>
        <v>6836883</v>
      </c>
      <c r="R273" s="135">
        <f t="shared" si="62"/>
        <v>5977831</v>
      </c>
      <c r="S273" s="135">
        <f t="shared" si="62"/>
        <v>6147974</v>
      </c>
      <c r="T273" s="135">
        <f t="shared" si="62"/>
        <v>6094284</v>
      </c>
      <c r="U273" s="135">
        <f t="shared" si="62"/>
        <v>6277781</v>
      </c>
    </row>
    <row r="274" spans="2:21" x14ac:dyDescent="0.2">
      <c r="B274" s="121"/>
      <c r="C274" s="154"/>
      <c r="D274" s="154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</row>
    <row r="275" spans="2:21" ht="15.75" x14ac:dyDescent="0.2">
      <c r="B275" s="121"/>
      <c r="C275" s="155" t="s">
        <v>220</v>
      </c>
      <c r="D275" s="155"/>
      <c r="E275" s="156">
        <v>-1275015</v>
      </c>
      <c r="F275" s="156">
        <f t="shared" ref="F275:U275" si="63">F7+F19-F273</f>
        <v>366275.33000000007</v>
      </c>
      <c r="G275" s="156">
        <f t="shared" si="63"/>
        <v>297869.66999999993</v>
      </c>
      <c r="H275" s="156">
        <f t="shared" si="63"/>
        <v>-777493</v>
      </c>
      <c r="I275" s="156">
        <f>SUM(P275:R275)</f>
        <v>-616411</v>
      </c>
      <c r="J275" s="156">
        <v>2110556</v>
      </c>
      <c r="K275" s="156">
        <f>I275-J275</f>
        <v>-2726967</v>
      </c>
      <c r="L275" s="185">
        <f>J275/I275</f>
        <v>-3.4239427914167657</v>
      </c>
      <c r="M275" s="156">
        <f t="shared" si="63"/>
        <v>-687530</v>
      </c>
      <c r="N275" s="156">
        <f t="shared" si="63"/>
        <v>127606</v>
      </c>
      <c r="O275" s="156">
        <f t="shared" si="63"/>
        <v>85219</v>
      </c>
      <c r="P275" s="156">
        <f t="shared" si="63"/>
        <v>70219</v>
      </c>
      <c r="Q275" s="156">
        <f t="shared" si="63"/>
        <v>-752008</v>
      </c>
      <c r="R275" s="156">
        <f t="shared" si="63"/>
        <v>65378</v>
      </c>
      <c r="S275" s="156">
        <f t="shared" si="63"/>
        <v>-21432</v>
      </c>
      <c r="T275" s="156">
        <f t="shared" si="63"/>
        <v>-24594</v>
      </c>
      <c r="U275" s="156">
        <f t="shared" si="63"/>
        <v>-24530</v>
      </c>
    </row>
    <row r="276" spans="2:21" hidden="1" x14ac:dyDescent="0.2">
      <c r="B276" s="121"/>
      <c r="C276" s="154"/>
      <c r="D276" s="154"/>
      <c r="E276" s="157"/>
      <c r="F276" s="136"/>
      <c r="G276" s="136"/>
      <c r="H276" s="136"/>
      <c r="I276" s="136"/>
      <c r="J276" s="136"/>
      <c r="K276" s="136"/>
      <c r="L276" s="185" t="e">
        <f t="shared" ref="L276:L285" si="64">J276/I276</f>
        <v>#DIV/0!</v>
      </c>
      <c r="M276" s="136"/>
      <c r="N276" s="136"/>
      <c r="O276" s="136"/>
      <c r="P276" s="136"/>
      <c r="Q276" s="136"/>
      <c r="R276" s="136"/>
      <c r="S276" s="136"/>
      <c r="T276" s="136"/>
      <c r="U276" s="136"/>
    </row>
    <row r="277" spans="2:21" ht="15.75" hidden="1" x14ac:dyDescent="0.2">
      <c r="B277" s="121"/>
      <c r="C277" s="147" t="s">
        <v>221</v>
      </c>
      <c r="D277" s="147"/>
      <c r="E277" s="123" t="e">
        <f t="shared" ref="E277:U277" si="65">E278+E279</f>
        <v>#DIV/0!</v>
      </c>
      <c r="F277" s="123">
        <f t="shared" si="65"/>
        <v>0</v>
      </c>
      <c r="G277" s="123">
        <f t="shared" si="65"/>
        <v>0</v>
      </c>
      <c r="H277" s="123">
        <f t="shared" si="65"/>
        <v>0</v>
      </c>
      <c r="I277" s="123"/>
      <c r="J277" s="123"/>
      <c r="K277" s="123"/>
      <c r="L277" s="185" t="e">
        <f t="shared" si="64"/>
        <v>#DIV/0!</v>
      </c>
      <c r="M277" s="123">
        <f t="shared" si="65"/>
        <v>0</v>
      </c>
      <c r="N277" s="123">
        <f t="shared" si="65"/>
        <v>0</v>
      </c>
      <c r="O277" s="123">
        <f t="shared" si="65"/>
        <v>0</v>
      </c>
      <c r="P277" s="123">
        <f t="shared" si="65"/>
        <v>0</v>
      </c>
      <c r="Q277" s="123">
        <f t="shared" si="65"/>
        <v>0</v>
      </c>
      <c r="R277" s="123">
        <f t="shared" si="65"/>
        <v>0</v>
      </c>
      <c r="S277" s="123">
        <f t="shared" si="65"/>
        <v>0</v>
      </c>
      <c r="T277" s="123">
        <f t="shared" si="65"/>
        <v>0</v>
      </c>
      <c r="U277" s="123">
        <f t="shared" si="65"/>
        <v>0</v>
      </c>
    </row>
    <row r="278" spans="2:21" hidden="1" x14ac:dyDescent="0.2">
      <c r="B278" s="121"/>
      <c r="C278" s="158" t="s">
        <v>222</v>
      </c>
      <c r="D278" s="158"/>
      <c r="E278" s="125" t="e">
        <f>SUM(F278:U278)</f>
        <v>#DIV/0!</v>
      </c>
      <c r="F278" s="126"/>
      <c r="G278" s="126"/>
      <c r="H278" s="126"/>
      <c r="I278" s="126"/>
      <c r="J278" s="126"/>
      <c r="K278" s="126"/>
      <c r="L278" s="185" t="e">
        <f t="shared" si="64"/>
        <v>#DIV/0!</v>
      </c>
      <c r="M278" s="126"/>
      <c r="N278" s="126"/>
      <c r="O278" s="126"/>
      <c r="P278" s="126"/>
      <c r="Q278" s="126"/>
      <c r="R278" s="126"/>
      <c r="S278" s="126"/>
      <c r="T278" s="126"/>
      <c r="U278" s="126"/>
    </row>
    <row r="279" spans="2:21" ht="15.75" hidden="1" x14ac:dyDescent="0.2">
      <c r="B279" s="121"/>
      <c r="C279" s="152"/>
      <c r="D279" s="159"/>
      <c r="E279" s="125" t="e">
        <f>SUM(F279:U279)</f>
        <v>#DIV/0!</v>
      </c>
      <c r="F279" s="126"/>
      <c r="G279" s="126"/>
      <c r="H279" s="126"/>
      <c r="I279" s="126"/>
      <c r="J279" s="126"/>
      <c r="K279" s="126"/>
      <c r="L279" s="185" t="e">
        <f t="shared" si="64"/>
        <v>#DIV/0!</v>
      </c>
      <c r="M279" s="126"/>
      <c r="N279" s="126"/>
      <c r="O279" s="126"/>
      <c r="P279" s="126"/>
      <c r="Q279" s="126"/>
      <c r="R279" s="126"/>
      <c r="S279" s="126"/>
      <c r="T279" s="126"/>
      <c r="U279" s="126"/>
    </row>
    <row r="280" spans="2:21" ht="15.75" hidden="1" x14ac:dyDescent="0.2">
      <c r="B280" s="121"/>
      <c r="C280" s="147" t="s">
        <v>223</v>
      </c>
      <c r="D280" s="147"/>
      <c r="E280" s="123" t="e">
        <f t="shared" ref="E280:U280" si="66">E281+E282+E283</f>
        <v>#DIV/0!</v>
      </c>
      <c r="F280" s="123">
        <f t="shared" si="66"/>
        <v>0</v>
      </c>
      <c r="G280" s="123">
        <f t="shared" si="66"/>
        <v>0</v>
      </c>
      <c r="H280" s="123">
        <f t="shared" si="66"/>
        <v>0</v>
      </c>
      <c r="I280" s="123"/>
      <c r="J280" s="123"/>
      <c r="K280" s="123"/>
      <c r="L280" s="185" t="e">
        <f t="shared" si="64"/>
        <v>#DIV/0!</v>
      </c>
      <c r="M280" s="123">
        <f t="shared" si="66"/>
        <v>0</v>
      </c>
      <c r="N280" s="123">
        <f t="shared" si="66"/>
        <v>0</v>
      </c>
      <c r="O280" s="123">
        <f t="shared" si="66"/>
        <v>0</v>
      </c>
      <c r="P280" s="123">
        <f t="shared" si="66"/>
        <v>0</v>
      </c>
      <c r="Q280" s="123">
        <f t="shared" si="66"/>
        <v>0</v>
      </c>
      <c r="R280" s="123">
        <f t="shared" si="66"/>
        <v>0</v>
      </c>
      <c r="S280" s="123">
        <f t="shared" si="66"/>
        <v>0</v>
      </c>
      <c r="T280" s="123">
        <f t="shared" si="66"/>
        <v>0</v>
      </c>
      <c r="U280" s="123">
        <f t="shared" si="66"/>
        <v>0</v>
      </c>
    </row>
    <row r="281" spans="2:21" hidden="1" x14ac:dyDescent="0.2">
      <c r="B281" s="121"/>
      <c r="C281" s="152"/>
      <c r="D281" s="160"/>
      <c r="E281" s="157" t="e">
        <f>SUM(F281:U281)</f>
        <v>#DIV/0!</v>
      </c>
      <c r="F281" s="126"/>
      <c r="G281" s="126"/>
      <c r="H281" s="126"/>
      <c r="I281" s="126"/>
      <c r="J281" s="126"/>
      <c r="K281" s="126"/>
      <c r="L281" s="185" t="e">
        <f t="shared" si="64"/>
        <v>#DIV/0!</v>
      </c>
      <c r="M281" s="126"/>
      <c r="N281" s="126"/>
      <c r="O281" s="126"/>
      <c r="P281" s="126"/>
      <c r="Q281" s="126"/>
      <c r="R281" s="126"/>
      <c r="S281" s="126"/>
      <c r="T281" s="126"/>
      <c r="U281" s="126"/>
    </row>
    <row r="282" spans="2:21" ht="15.75" hidden="1" x14ac:dyDescent="0.2">
      <c r="B282" s="121"/>
      <c r="C282" s="152"/>
      <c r="D282" s="159"/>
      <c r="E282" s="157" t="e">
        <f>SUM(F282:U282)</f>
        <v>#DIV/0!</v>
      </c>
      <c r="F282" s="126"/>
      <c r="G282" s="126"/>
      <c r="H282" s="126"/>
      <c r="I282" s="126"/>
      <c r="J282" s="126"/>
      <c r="K282" s="126"/>
      <c r="L282" s="185" t="e">
        <f t="shared" si="64"/>
        <v>#DIV/0!</v>
      </c>
      <c r="M282" s="126"/>
      <c r="N282" s="126"/>
      <c r="O282" s="126"/>
      <c r="P282" s="126"/>
      <c r="Q282" s="126"/>
      <c r="R282" s="126"/>
      <c r="S282" s="126"/>
      <c r="T282" s="126"/>
      <c r="U282" s="126"/>
    </row>
    <row r="283" spans="2:21" hidden="1" x14ac:dyDescent="0.2">
      <c r="B283" s="121"/>
      <c r="C283" s="152"/>
      <c r="D283" s="161"/>
      <c r="E283" s="157" t="e">
        <f>SUM(F283:U283)</f>
        <v>#DIV/0!</v>
      </c>
      <c r="F283" s="126"/>
      <c r="G283" s="126"/>
      <c r="H283" s="126"/>
      <c r="I283" s="126"/>
      <c r="J283" s="126"/>
      <c r="K283" s="126"/>
      <c r="L283" s="185" t="e">
        <f t="shared" si="64"/>
        <v>#DIV/0!</v>
      </c>
      <c r="M283" s="126"/>
      <c r="N283" s="126"/>
      <c r="O283" s="126"/>
      <c r="P283" s="126"/>
      <c r="Q283" s="126"/>
      <c r="R283" s="126"/>
      <c r="S283" s="126"/>
      <c r="T283" s="126"/>
      <c r="U283" s="126"/>
    </row>
    <row r="284" spans="2:21" ht="15.75" hidden="1" x14ac:dyDescent="0.2">
      <c r="B284" s="121"/>
      <c r="C284" s="155" t="s">
        <v>224</v>
      </c>
      <c r="D284" s="155"/>
      <c r="E284" s="156" t="e">
        <f t="shared" ref="E284:U284" si="67">E275-E277-E280+E26+E30</f>
        <v>#DIV/0!</v>
      </c>
      <c r="F284" s="156">
        <f t="shared" si="67"/>
        <v>366275.33000000007</v>
      </c>
      <c r="G284" s="156">
        <f t="shared" si="67"/>
        <v>297869.66999999993</v>
      </c>
      <c r="H284" s="156">
        <f t="shared" si="67"/>
        <v>-777493</v>
      </c>
      <c r="I284" s="156">
        <f>SUM(F284:H284)</f>
        <v>-113348</v>
      </c>
      <c r="J284" s="156"/>
      <c r="K284" s="156"/>
      <c r="L284" s="185">
        <f t="shared" si="64"/>
        <v>0</v>
      </c>
      <c r="M284" s="156">
        <f t="shared" si="67"/>
        <v>-687530</v>
      </c>
      <c r="N284" s="156">
        <f t="shared" si="67"/>
        <v>127606</v>
      </c>
      <c r="O284" s="156">
        <f t="shared" si="67"/>
        <v>85219</v>
      </c>
      <c r="P284" s="156">
        <f t="shared" si="67"/>
        <v>70219</v>
      </c>
      <c r="Q284" s="156">
        <f t="shared" si="67"/>
        <v>-752008</v>
      </c>
      <c r="R284" s="156">
        <f t="shared" si="67"/>
        <v>65378</v>
      </c>
      <c r="S284" s="156">
        <f t="shared" si="67"/>
        <v>-21432</v>
      </c>
      <c r="T284" s="156">
        <f t="shared" si="67"/>
        <v>-24594</v>
      </c>
      <c r="U284" s="156">
        <f t="shared" si="67"/>
        <v>-24530</v>
      </c>
    </row>
    <row r="285" spans="2:21" hidden="1" x14ac:dyDescent="0.2">
      <c r="B285" s="121"/>
      <c r="C285" s="161"/>
      <c r="D285" s="161"/>
      <c r="E285" s="136"/>
      <c r="F285" s="136"/>
      <c r="G285" s="136"/>
      <c r="H285" s="136"/>
      <c r="I285" s="136"/>
      <c r="J285" s="136"/>
      <c r="K285" s="136"/>
      <c r="L285" s="185" t="e">
        <f t="shared" si="64"/>
        <v>#DIV/0!</v>
      </c>
      <c r="M285" s="136"/>
      <c r="N285" s="136"/>
      <c r="O285" s="136"/>
      <c r="P285" s="136"/>
      <c r="Q285" s="136"/>
      <c r="R285" s="136"/>
      <c r="S285" s="136"/>
      <c r="T285" s="136"/>
      <c r="U285" s="136"/>
    </row>
    <row r="286" spans="2:21" ht="15.75" x14ac:dyDescent="0.2">
      <c r="B286" s="121"/>
      <c r="C286" s="147" t="s">
        <v>225</v>
      </c>
      <c r="D286" s="147"/>
      <c r="E286" s="149"/>
      <c r="F286" s="138"/>
      <c r="G286" s="138"/>
      <c r="H286" s="138"/>
      <c r="I286" s="138"/>
      <c r="J286" s="138">
        <v>287624</v>
      </c>
      <c r="K286" s="193">
        <f>I286-J286</f>
        <v>-287624</v>
      </c>
      <c r="L286" s="181">
        <v>0</v>
      </c>
      <c r="M286" s="138"/>
      <c r="N286" s="138"/>
      <c r="O286" s="138"/>
      <c r="P286" s="138"/>
      <c r="Q286" s="138"/>
      <c r="R286" s="138"/>
      <c r="S286" s="138"/>
      <c r="T286" s="138"/>
      <c r="U286" s="138"/>
    </row>
    <row r="287" spans="2:21" x14ac:dyDescent="0.2">
      <c r="B287" s="121"/>
      <c r="C287" s="161"/>
      <c r="D287" s="161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</row>
    <row r="288" spans="2:21" ht="15.75" x14ac:dyDescent="0.2">
      <c r="B288" s="121"/>
      <c r="C288" s="155" t="s">
        <v>226</v>
      </c>
      <c r="D288" s="155"/>
      <c r="E288" s="156">
        <f>E275</f>
        <v>-1275015</v>
      </c>
      <c r="F288" s="156">
        <f t="shared" ref="F288:I288" si="68">F275</f>
        <v>366275.33000000007</v>
      </c>
      <c r="G288" s="156">
        <f t="shared" si="68"/>
        <v>297869.66999999993</v>
      </c>
      <c r="H288" s="156">
        <f t="shared" si="68"/>
        <v>-777493</v>
      </c>
      <c r="I288" s="156">
        <f t="shared" si="68"/>
        <v>-616411</v>
      </c>
      <c r="J288" s="156">
        <f>J275-J286</f>
        <v>1822932</v>
      </c>
      <c r="K288" s="156">
        <f>J288-I288</f>
        <v>2439343</v>
      </c>
      <c r="L288" s="185">
        <f>J288/I288</f>
        <v>-2.9573320398240783</v>
      </c>
      <c r="M288" s="156">
        <f t="shared" ref="M288:U288" si="69">M284-M286</f>
        <v>-687530</v>
      </c>
      <c r="N288" s="156">
        <f t="shared" si="69"/>
        <v>127606</v>
      </c>
      <c r="O288" s="156">
        <f t="shared" si="69"/>
        <v>85219</v>
      </c>
      <c r="P288" s="156">
        <f t="shared" si="69"/>
        <v>70219</v>
      </c>
      <c r="Q288" s="156">
        <f t="shared" si="69"/>
        <v>-752008</v>
      </c>
      <c r="R288" s="156">
        <f t="shared" si="69"/>
        <v>65378</v>
      </c>
      <c r="S288" s="156">
        <f t="shared" si="69"/>
        <v>-21432</v>
      </c>
      <c r="T288" s="156">
        <f t="shared" si="69"/>
        <v>-24594</v>
      </c>
      <c r="U288" s="156">
        <f t="shared" si="69"/>
        <v>-24530</v>
      </c>
    </row>
    <row r="289" spans="2:21" x14ac:dyDescent="0.2">
      <c r="B289" s="121"/>
      <c r="C289" s="161"/>
      <c r="D289" s="161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</row>
    <row r="290" spans="2:21" x14ac:dyDescent="0.2">
      <c r="B290" s="133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</row>
    <row r="291" spans="2:21" x14ac:dyDescent="0.25">
      <c r="B291" s="16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</row>
    <row r="292" spans="2:21" ht="16.5" thickBot="1" x14ac:dyDescent="0.3">
      <c r="B292" s="163"/>
      <c r="C292" s="164" t="s">
        <v>227</v>
      </c>
      <c r="D292"/>
      <c r="E292"/>
      <c r="F292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</row>
    <row r="293" spans="2:21" ht="15.75" thickBot="1" x14ac:dyDescent="0.3">
      <c r="B293" s="163"/>
      <c r="C293" s="165" t="s">
        <v>228</v>
      </c>
      <c r="D293" s="165"/>
      <c r="E293" s="166" t="s">
        <v>155</v>
      </c>
      <c r="F293" s="165"/>
      <c r="G293" s="165"/>
      <c r="H293" s="167"/>
      <c r="I293" s="219" t="s">
        <v>241</v>
      </c>
      <c r="J293" s="220"/>
      <c r="K293" s="220"/>
      <c r="L293" s="221"/>
      <c r="M293" s="168"/>
      <c r="N293" s="165"/>
      <c r="O293" s="165"/>
      <c r="P293" s="165"/>
      <c r="Q293" s="165"/>
      <c r="R293" s="165"/>
      <c r="S293" s="165"/>
      <c r="T293" s="165"/>
      <c r="U293" s="165"/>
    </row>
    <row r="294" spans="2:21" ht="15.75" thickBot="1" x14ac:dyDescent="0.3">
      <c r="B294" s="163"/>
      <c r="C294" s="165"/>
      <c r="D294" s="165"/>
      <c r="F294" s="115">
        <v>1</v>
      </c>
      <c r="G294" s="115">
        <v>2</v>
      </c>
      <c r="H294" s="115">
        <v>3</v>
      </c>
      <c r="I294" s="169" t="s">
        <v>100</v>
      </c>
      <c r="J294" s="169" t="s">
        <v>101</v>
      </c>
      <c r="K294" s="169" t="s">
        <v>157</v>
      </c>
      <c r="L294" s="169" t="s">
        <v>158</v>
      </c>
      <c r="M294" s="115">
        <v>4</v>
      </c>
      <c r="N294" s="115">
        <v>5</v>
      </c>
      <c r="O294" s="115">
        <v>6</v>
      </c>
      <c r="P294" s="115">
        <v>7</v>
      </c>
      <c r="Q294" s="115">
        <v>8</v>
      </c>
      <c r="R294" s="115">
        <v>9</v>
      </c>
      <c r="S294" s="115">
        <v>10</v>
      </c>
      <c r="T294" s="115">
        <v>11</v>
      </c>
      <c r="U294" s="115">
        <v>12</v>
      </c>
    </row>
    <row r="295" spans="2:21" ht="15.75" thickBot="1" x14ac:dyDescent="0.3">
      <c r="B295" s="163"/>
      <c r="C295" s="170" t="s">
        <v>229</v>
      </c>
      <c r="D295" s="165"/>
      <c r="E295" s="129">
        <f t="shared" ref="E295:E302" si="70">SUM(F295:H295,M295:O295,P295:R295,S295:U295)</f>
        <v>40786603</v>
      </c>
      <c r="F295" s="123">
        <f t="shared" ref="F295:U295" si="71">F296+F297+F298</f>
        <v>2934513</v>
      </c>
      <c r="G295" s="123">
        <f t="shared" si="71"/>
        <v>4401002</v>
      </c>
      <c r="H295" s="123">
        <f t="shared" si="71"/>
        <v>2689933</v>
      </c>
      <c r="I295" s="123">
        <f>SUM(P295:R295)</f>
        <v>10039840</v>
      </c>
      <c r="J295" s="123">
        <f t="shared" si="71"/>
        <v>9225158</v>
      </c>
      <c r="K295" s="123">
        <f>I295-J295</f>
        <v>814682</v>
      </c>
      <c r="L295" s="182">
        <f>J295/I295</f>
        <v>0.91885508135587823</v>
      </c>
      <c r="M295" s="123">
        <f t="shared" si="71"/>
        <v>3401512</v>
      </c>
      <c r="N295" s="123">
        <f t="shared" si="71"/>
        <v>3401512</v>
      </c>
      <c r="O295" s="123">
        <f t="shared" si="71"/>
        <v>3345555</v>
      </c>
      <c r="P295" s="123">
        <f t="shared" si="71"/>
        <v>3355555</v>
      </c>
      <c r="Q295" s="123">
        <f t="shared" si="71"/>
        <v>3355555</v>
      </c>
      <c r="R295" s="123">
        <f t="shared" si="71"/>
        <v>3328730</v>
      </c>
      <c r="S295" s="123">
        <f t="shared" si="71"/>
        <v>3498873</v>
      </c>
      <c r="T295" s="123">
        <f t="shared" si="71"/>
        <v>3445183</v>
      </c>
      <c r="U295" s="123">
        <f t="shared" si="71"/>
        <v>3628680</v>
      </c>
    </row>
    <row r="296" spans="2:21" ht="15.75" thickBot="1" x14ac:dyDescent="0.3">
      <c r="B296" s="163" t="s">
        <v>187</v>
      </c>
      <c r="C296" s="165" t="s">
        <v>229</v>
      </c>
      <c r="D296" s="165"/>
      <c r="E296" s="129">
        <f t="shared" si="70"/>
        <v>16118446</v>
      </c>
      <c r="F296" s="138">
        <f>SUMIF($V$40:$V$271,$B296,$F$40:$F$271)</f>
        <v>1253333</v>
      </c>
      <c r="G296" s="138">
        <f>SUMIF($V$40:$V$271,$B296,$G$40:$G$271)</f>
        <v>1747666</v>
      </c>
      <c r="H296" s="138">
        <f>SUMIF($V$40:$V$271,$B296,$H$40:$H$271)</f>
        <v>863333</v>
      </c>
      <c r="I296" s="149">
        <f>SUM(P296:R296)</f>
        <v>4096749</v>
      </c>
      <c r="J296" s="138">
        <v>3353730</v>
      </c>
      <c r="K296" s="149">
        <f t="shared" ref="K296:K303" si="72">I296-J296</f>
        <v>743019</v>
      </c>
      <c r="L296" s="181">
        <f>J296/I296</f>
        <v>0.81863204213877883</v>
      </c>
      <c r="M296" s="138">
        <f>SUMIF($V$40:$V$271,$B296,$M$40:$M$271)</f>
        <v>1365583</v>
      </c>
      <c r="N296" s="138">
        <f>SUMIF($V$40:$V$271,$B296,$N$40:$N$271)</f>
        <v>1365583</v>
      </c>
      <c r="O296" s="138">
        <f>SUMIF($V$40:$V$271,$B296,$O$40:$O$271)</f>
        <v>1365583</v>
      </c>
      <c r="P296" s="138">
        <f>SUMIF($V$40:$V$271,$B296,$P$40:$P$271)</f>
        <v>1365583</v>
      </c>
      <c r="Q296" s="138">
        <f>SUMIF($V$40:$V$271,$B296,$Q$40:$Q$271)</f>
        <v>1365583</v>
      </c>
      <c r="R296" s="138">
        <f>SUMIF($V$40:$V$271,$B296,$R$40:$R$271)</f>
        <v>1365583</v>
      </c>
      <c r="S296" s="138">
        <f>SUMIF($V$40:$V$271,$B296,$S$40:$S$271)</f>
        <v>1313333</v>
      </c>
      <c r="T296" s="138">
        <f>SUMIF($V$40:$V$271,$B296,$T$40:$T$271)</f>
        <v>1379643</v>
      </c>
      <c r="U296" s="138">
        <f>SUMIF($V$40:$V$271,$B296,$U$40:$U$271)</f>
        <v>1367640</v>
      </c>
    </row>
    <row r="297" spans="2:21" ht="15.75" thickBot="1" x14ac:dyDescent="0.3">
      <c r="B297" s="163" t="s">
        <v>177</v>
      </c>
      <c r="C297" s="165" t="s">
        <v>230</v>
      </c>
      <c r="D297" s="165"/>
      <c r="E297" s="129">
        <f t="shared" si="70"/>
        <v>5833331</v>
      </c>
      <c r="F297" s="138">
        <f>SUMIF($V$40:$V$271,$B297,$F$40:$F$271)</f>
        <v>479500</v>
      </c>
      <c r="G297" s="138">
        <f>SUMIF($V$40:$V$271,$B297,$G$40:$G$271)</f>
        <v>666666</v>
      </c>
      <c r="H297" s="138">
        <f>SUMIF($V$40:$V$271,$B297,$H$40:$H$271)</f>
        <v>500000</v>
      </c>
      <c r="I297" s="149">
        <f t="shared" ref="I297:I302" si="73">SUM(P297:R297)</f>
        <v>1007127</v>
      </c>
      <c r="J297" s="138">
        <v>1033092</v>
      </c>
      <c r="K297" s="149">
        <f t="shared" si="72"/>
        <v>-25965</v>
      </c>
      <c r="L297" s="181">
        <f t="shared" ref="L297:L303" si="74">J297/I297</f>
        <v>1.0257812569814928</v>
      </c>
      <c r="M297" s="138">
        <f>SUMIF($V$40:$V$271,$B297,$M$40:$M$271)</f>
        <v>416666</v>
      </c>
      <c r="N297" s="138">
        <f>SUMIF($V$40:$V$271,$B297,$N$40:$N$271)</f>
        <v>416666</v>
      </c>
      <c r="O297" s="138">
        <f>SUMIF($V$40:$V$271,$B297,$O$40:$O$271)</f>
        <v>335709</v>
      </c>
      <c r="P297" s="138">
        <f>SUMIF($V$40:$V$271,$B297,$P$40:$P$271)</f>
        <v>335709</v>
      </c>
      <c r="Q297" s="138">
        <f>SUMIF($V$40:$V$271,$B297,$Q$40:$Q$271)</f>
        <v>335709</v>
      </c>
      <c r="R297" s="138">
        <f>SUMIF($V$40:$V$271,$B297,$R$40:$R$271)</f>
        <v>335709</v>
      </c>
      <c r="S297" s="138">
        <f>SUMIF($V$40:$V$271,$B297,$S$40:$S$271)</f>
        <v>576277</v>
      </c>
      <c r="T297" s="138">
        <f>SUMIF($V$40:$V$271,$B297,$T$40:$T$271)</f>
        <v>659610</v>
      </c>
      <c r="U297" s="138">
        <f>SUMIF($V$40:$V$271,$B297,$U$40:$U$271)</f>
        <v>775110</v>
      </c>
    </row>
    <row r="298" spans="2:21" ht="15.75" thickBot="1" x14ac:dyDescent="0.3">
      <c r="B298" s="163" t="s">
        <v>180</v>
      </c>
      <c r="C298" s="165" t="s">
        <v>231</v>
      </c>
      <c r="D298" s="165"/>
      <c r="E298" s="129">
        <f t="shared" si="70"/>
        <v>18834826</v>
      </c>
      <c r="F298" s="138">
        <f>SUMIF($V$40:$V$271,$B298,$F$40:$F$271)</f>
        <v>1201680</v>
      </c>
      <c r="G298" s="138">
        <f>SUMIF($V$40:$V$271,$B298,$G$40:$G$271)</f>
        <v>1986670</v>
      </c>
      <c r="H298" s="138">
        <f>SUMIF($V$40:$V$271,$B298,$H$40:$H$271)</f>
        <v>1326600</v>
      </c>
      <c r="I298" s="149">
        <f t="shared" si="73"/>
        <v>4935964</v>
      </c>
      <c r="J298" s="138">
        <v>4838336</v>
      </c>
      <c r="K298" s="149">
        <f t="shared" si="72"/>
        <v>97628</v>
      </c>
      <c r="L298" s="181">
        <f t="shared" si="74"/>
        <v>0.98022108751198345</v>
      </c>
      <c r="M298" s="138">
        <f>SUMIF($V$40:$V$271,$B298,$M$40:$M$271)</f>
        <v>1619263</v>
      </c>
      <c r="N298" s="138">
        <f>SUMIF($V$40:$V$271,$B298,$N$40:$N$271)</f>
        <v>1619263</v>
      </c>
      <c r="O298" s="138">
        <f>SUMIF($V$40:$V$271,$B298,$O$40:$O$271)</f>
        <v>1644263</v>
      </c>
      <c r="P298" s="138">
        <f>SUMIF($V$40:$V$271,$B298,$P$40:$P$271)</f>
        <v>1654263</v>
      </c>
      <c r="Q298" s="138">
        <f>SUMIF($V$40:$V$271,$B298,$Q$40:$Q$271)</f>
        <v>1654263</v>
      </c>
      <c r="R298" s="138">
        <f>SUMIF($V$40:$V$271,$B298,$R$40:$R$271)</f>
        <v>1627438</v>
      </c>
      <c r="S298" s="138">
        <f>SUMIF($V$40:$V$271,$B298,$S$40:$S$271)</f>
        <v>1609263</v>
      </c>
      <c r="T298" s="138">
        <f>SUMIF($V$40:$V$271,$B298,$T$40:$T$271)</f>
        <v>1405930</v>
      </c>
      <c r="U298" s="138">
        <f>SUMIF($V$40:$V$271,$B298,$U$40:$U$271)</f>
        <v>1485930</v>
      </c>
    </row>
    <row r="299" spans="2:21" ht="15.75" thickBot="1" x14ac:dyDescent="0.3">
      <c r="B299" s="163" t="s">
        <v>195</v>
      </c>
      <c r="C299" s="171" t="s">
        <v>69</v>
      </c>
      <c r="D299" s="165"/>
      <c r="E299" s="129">
        <f>SUM(F299:H299,M299:O299,P299:R299,S299:U299)-6</f>
        <v>26022605</v>
      </c>
      <c r="F299" s="138">
        <f>F50+F55+F187</f>
        <v>1800800</v>
      </c>
      <c r="G299" s="138">
        <f t="shared" ref="G299:U299" si="75">G50+G55+G187</f>
        <v>2071162</v>
      </c>
      <c r="H299" s="138">
        <f t="shared" si="75"/>
        <v>2071162</v>
      </c>
      <c r="I299" s="149">
        <f t="shared" si="73"/>
        <v>6924964</v>
      </c>
      <c r="J299" s="138">
        <v>8938839</v>
      </c>
      <c r="K299" s="149">
        <f t="shared" si="72"/>
        <v>-2013875</v>
      </c>
      <c r="L299" s="181">
        <f t="shared" si="74"/>
        <v>1.2908137861799716</v>
      </c>
      <c r="M299" s="138">
        <f t="shared" si="75"/>
        <v>2752848</v>
      </c>
      <c r="N299" s="138">
        <f t="shared" si="75"/>
        <v>2080335</v>
      </c>
      <c r="O299" s="138">
        <f t="shared" si="75"/>
        <v>2080335</v>
      </c>
      <c r="P299" s="138">
        <f t="shared" si="75"/>
        <v>2080335</v>
      </c>
      <c r="Q299" s="138">
        <f t="shared" si="75"/>
        <v>2764294</v>
      </c>
      <c r="R299" s="138">
        <f t="shared" si="75"/>
        <v>2080335</v>
      </c>
      <c r="S299" s="138">
        <f t="shared" si="75"/>
        <v>2080335</v>
      </c>
      <c r="T299" s="138">
        <f t="shared" si="75"/>
        <v>2080335</v>
      </c>
      <c r="U299" s="138">
        <f t="shared" si="75"/>
        <v>2080335</v>
      </c>
    </row>
    <row r="300" spans="2:21" ht="15.75" thickBot="1" x14ac:dyDescent="0.3">
      <c r="B300" s="163" t="s">
        <v>197</v>
      </c>
      <c r="C300" s="171" t="s">
        <v>71</v>
      </c>
      <c r="D300" s="165"/>
      <c r="E300" s="129">
        <f>SUM(F300:H300,M300:O300,P300:R300,S300:U300)+2</f>
        <v>5682838</v>
      </c>
      <c r="F300" s="138">
        <f>F51+F56+F188+F264</f>
        <v>394625</v>
      </c>
      <c r="G300" s="138">
        <f t="shared" ref="G300:U300" si="76">G51+G56+G188+G264</f>
        <v>452348</v>
      </c>
      <c r="H300" s="138">
        <f t="shared" si="76"/>
        <v>452348</v>
      </c>
      <c r="I300" s="149">
        <f t="shared" si="73"/>
        <v>1511366</v>
      </c>
      <c r="J300" s="138">
        <v>1837401</v>
      </c>
      <c r="K300" s="149">
        <f t="shared" si="72"/>
        <v>-326035</v>
      </c>
      <c r="L300" s="181">
        <f t="shared" si="74"/>
        <v>1.2157220686451859</v>
      </c>
      <c r="M300" s="138">
        <f t="shared" si="76"/>
        <v>600319</v>
      </c>
      <c r="N300" s="138">
        <f t="shared" si="76"/>
        <v>454366</v>
      </c>
      <c r="O300" s="138">
        <f t="shared" si="76"/>
        <v>454366</v>
      </c>
      <c r="P300" s="138">
        <f t="shared" si="76"/>
        <v>454366</v>
      </c>
      <c r="Q300" s="138">
        <f t="shared" si="76"/>
        <v>602634</v>
      </c>
      <c r="R300" s="138">
        <f t="shared" si="76"/>
        <v>454366</v>
      </c>
      <c r="S300" s="138">
        <f t="shared" si="76"/>
        <v>454366</v>
      </c>
      <c r="T300" s="138">
        <f t="shared" si="76"/>
        <v>454366</v>
      </c>
      <c r="U300" s="138">
        <f t="shared" si="76"/>
        <v>454366</v>
      </c>
    </row>
    <row r="301" spans="2:21" ht="15.75" thickBot="1" x14ac:dyDescent="0.3">
      <c r="B301" s="163" t="s">
        <v>191</v>
      </c>
      <c r="C301" s="171" t="s">
        <v>72</v>
      </c>
      <c r="D301" s="165"/>
      <c r="E301" s="129">
        <f t="shared" si="70"/>
        <v>1190260</v>
      </c>
      <c r="F301" s="138">
        <f>SUMIF($V$40:$V$271,$B301,$F$40:$F$271)</f>
        <v>97860</v>
      </c>
      <c r="G301" s="138">
        <f>SUMIF($V$40:$V$271,$B301,$G$40:$G$271)</f>
        <v>98400</v>
      </c>
      <c r="H301" s="138">
        <f>SUMIF($V$40:$V$271,$B301,$H$40:$H$271)</f>
        <v>99400</v>
      </c>
      <c r="I301" s="149">
        <f t="shared" si="73"/>
        <v>298200</v>
      </c>
      <c r="J301" s="138">
        <v>282958</v>
      </c>
      <c r="K301" s="149">
        <f t="shared" si="72"/>
        <v>15242</v>
      </c>
      <c r="L301" s="181">
        <f t="shared" si="74"/>
        <v>0.94888665325285049</v>
      </c>
      <c r="M301" s="138">
        <f>SUMIF($V$40:$V$271,$B301,$M$40:$M$271)</f>
        <v>99400</v>
      </c>
      <c r="N301" s="138">
        <f>SUMIF($V$40:$V$271,$B301,$N$40:$N$271)</f>
        <v>99400</v>
      </c>
      <c r="O301" s="138">
        <f>SUMIF($V$40:$V$271,$B301,$O$40:$O$271)</f>
        <v>99400</v>
      </c>
      <c r="P301" s="138">
        <f>SUMIF($V$40:$V$271,$B301,$P$40:$P$271)</f>
        <v>99400</v>
      </c>
      <c r="Q301" s="138">
        <f>SUMIF($V$40:$V$271,$B301,$Q$40:$Q$271)</f>
        <v>99400</v>
      </c>
      <c r="R301" s="138">
        <f>SUMIF($V$40:$V$271,$B301,$R$40:$R$271)</f>
        <v>99400</v>
      </c>
      <c r="S301" s="138">
        <f>SUMIF($V$40:$V$271,$B301,$S$40:$S$271)</f>
        <v>99400</v>
      </c>
      <c r="T301" s="138">
        <f>SUMIF($V$40:$V$271,$B301,$T$40:$T$271)</f>
        <v>99400</v>
      </c>
      <c r="U301" s="138">
        <f>SUMIF($V$40:$V$271,$B301,$U$40:$U$271)</f>
        <v>99400</v>
      </c>
    </row>
    <row r="302" spans="2:21" ht="15.75" thickBot="1" x14ac:dyDescent="0.3">
      <c r="B302" s="163" t="s">
        <v>214</v>
      </c>
      <c r="C302" s="171" t="s">
        <v>29</v>
      </c>
      <c r="D302" s="165"/>
      <c r="E302" s="129">
        <f t="shared" si="70"/>
        <v>220000</v>
      </c>
      <c r="F302" s="138">
        <f>SUMIF($V$40:$V$271,$B302,$F$40:$F$271)</f>
        <v>15000</v>
      </c>
      <c r="G302" s="138">
        <f>SUMIF($V$40:$V$271,$B302,$G$40:$G$271)</f>
        <v>15000</v>
      </c>
      <c r="H302" s="138">
        <f>SUMIF($V$40:$V$271,$B302,$H$40:$H$271)</f>
        <v>15000</v>
      </c>
      <c r="I302" s="149">
        <f t="shared" si="73"/>
        <v>55000</v>
      </c>
      <c r="J302" s="138">
        <v>256137</v>
      </c>
      <c r="K302" s="149">
        <f t="shared" si="72"/>
        <v>-201137</v>
      </c>
      <c r="L302" s="181">
        <f t="shared" si="74"/>
        <v>4.6570363636363634</v>
      </c>
      <c r="M302" s="138">
        <f>SUMIF($V$40:$V$271,$B302,$M$40:$M$271)</f>
        <v>25000</v>
      </c>
      <c r="N302" s="138">
        <f>SUMIF($V$40:$V$271,$B302,$N$40:$N$271)</f>
        <v>25000</v>
      </c>
      <c r="O302" s="138">
        <f>SUMIF($V$40:$V$271,$B302,$O$40:$O$271)</f>
        <v>25000</v>
      </c>
      <c r="P302" s="138">
        <f>SUMIF($V$40:$V$271,$B302,$P$40:$P$271)</f>
        <v>25000</v>
      </c>
      <c r="Q302" s="138">
        <f>SUMIF($V$40:$V$271,$B302,$Q$40:$Q$271)</f>
        <v>15000</v>
      </c>
      <c r="R302" s="138">
        <f>SUMIF($V$40:$V$271,$B302,$R$40:$R$271)</f>
        <v>15000</v>
      </c>
      <c r="S302" s="138">
        <f>SUMIF($V$40:$V$271,$B302,$S$40:$S$271)</f>
        <v>15000</v>
      </c>
      <c r="T302" s="138">
        <f>SUMIF($V$40:$V$271,$B302,$T$40:$T$271)</f>
        <v>15000</v>
      </c>
      <c r="U302" s="138">
        <f>SUMIF($V$40:$V$271,$B302,$U$40:$U$271)</f>
        <v>15000</v>
      </c>
    </row>
    <row r="303" spans="2:21" ht="16.5" thickBot="1" x14ac:dyDescent="0.3">
      <c r="B303" s="163"/>
      <c r="C303" s="170" t="s">
        <v>232</v>
      </c>
      <c r="D303" s="165"/>
      <c r="E303" s="172">
        <f>E295+E299+E300+E301+E302-1</f>
        <v>73902305</v>
      </c>
      <c r="F303" s="172">
        <f t="shared" ref="F303:U303" si="77">F295+F299+F300+F301+F302</f>
        <v>5242798</v>
      </c>
      <c r="G303" s="172">
        <f t="shared" si="77"/>
        <v>7037912</v>
      </c>
      <c r="H303" s="172">
        <f t="shared" si="77"/>
        <v>5327843</v>
      </c>
      <c r="I303" s="172">
        <f t="shared" si="77"/>
        <v>18829370</v>
      </c>
      <c r="J303" s="172">
        <f t="shared" si="77"/>
        <v>20540493</v>
      </c>
      <c r="K303" s="172">
        <f t="shared" si="72"/>
        <v>-1711123</v>
      </c>
      <c r="L303" s="186">
        <f t="shared" si="74"/>
        <v>1.0908752125004713</v>
      </c>
      <c r="M303" s="172">
        <f t="shared" si="77"/>
        <v>6879079</v>
      </c>
      <c r="N303" s="172">
        <f t="shared" si="77"/>
        <v>6060613</v>
      </c>
      <c r="O303" s="172">
        <f t="shared" si="77"/>
        <v>6004656</v>
      </c>
      <c r="P303" s="172">
        <f t="shared" si="77"/>
        <v>6014656</v>
      </c>
      <c r="Q303" s="172">
        <f t="shared" si="77"/>
        <v>6836883</v>
      </c>
      <c r="R303" s="172">
        <f t="shared" si="77"/>
        <v>5977831</v>
      </c>
      <c r="S303" s="172">
        <f t="shared" si="77"/>
        <v>6147974</v>
      </c>
      <c r="T303" s="172">
        <f t="shared" si="77"/>
        <v>6094284</v>
      </c>
      <c r="U303" s="172">
        <f t="shared" si="77"/>
        <v>6277781</v>
      </c>
    </row>
    <row r="307" spans="3:13" ht="15.75" x14ac:dyDescent="0.25">
      <c r="C307" s="173" t="s">
        <v>1</v>
      </c>
      <c r="H307" s="174"/>
      <c r="I307" s="175" t="s">
        <v>152</v>
      </c>
      <c r="J307" s="174"/>
      <c r="K307" s="174"/>
      <c r="L307" s="174"/>
    </row>
    <row r="308" spans="3:13" x14ac:dyDescent="0.25">
      <c r="I308" s="176"/>
    </row>
    <row r="309" spans="3:13" ht="15.75" x14ac:dyDescent="0.25">
      <c r="C309" s="82" t="s">
        <v>79</v>
      </c>
      <c r="D309" s="82"/>
      <c r="F309" s="82"/>
      <c r="G309" s="82"/>
      <c r="H309" s="82"/>
      <c r="I309" s="177" t="s">
        <v>80</v>
      </c>
      <c r="J309" s="82"/>
      <c r="K309" s="82"/>
      <c r="L309" s="82"/>
      <c r="M309" s="82"/>
    </row>
    <row r="310" spans="3:13" ht="15.75" x14ac:dyDescent="0.25">
      <c r="C310" s="82"/>
      <c r="D310" s="82"/>
      <c r="F310" s="82"/>
      <c r="G310" s="82"/>
      <c r="H310" s="82"/>
      <c r="I310" s="177"/>
      <c r="J310" s="82"/>
      <c r="K310" s="82"/>
      <c r="L310" s="82"/>
      <c r="M310" s="82"/>
    </row>
    <row r="311" spans="3:13" ht="15.75" x14ac:dyDescent="0.25">
      <c r="C311" s="82" t="s">
        <v>81</v>
      </c>
      <c r="D311" s="82"/>
      <c r="F311" s="82"/>
      <c r="G311" s="82"/>
      <c r="H311" s="82"/>
      <c r="I311" s="177" t="s">
        <v>82</v>
      </c>
      <c r="J311" s="82"/>
      <c r="K311" s="82"/>
      <c r="L311" s="82"/>
      <c r="M311" s="82"/>
    </row>
  </sheetData>
  <mergeCells count="6">
    <mergeCell ref="I293:L293"/>
    <mergeCell ref="C1:J1"/>
    <mergeCell ref="B3:C4"/>
    <mergeCell ref="D3:E4"/>
    <mergeCell ref="I3:J3"/>
    <mergeCell ref="B5:C5"/>
  </mergeCells>
  <pageMargins left="0.78740157480314965" right="0" top="0.35433070866141736" bottom="0" header="0.31496062992125984" footer="0.31496062992125984"/>
  <pageSetup paperSize="9" scale="69" orientation="portrait" verticalDpi="0" r:id="rId1"/>
  <rowBreaks count="1" manualBreakCount="1">
    <brk id="31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III</vt:lpstr>
      <vt:lpstr>доходи</vt:lpstr>
      <vt:lpstr> витрати</vt:lpstr>
      <vt:lpstr>' витрати'!Область_друку</vt:lpstr>
      <vt:lpstr>III!Область_друку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Анастасія Яблонська</cp:lastModifiedBy>
  <cp:lastPrinted>2021-10-26T10:21:51Z</cp:lastPrinted>
  <dcterms:created xsi:type="dcterms:W3CDTF">2019-06-26T12:37:28Z</dcterms:created>
  <dcterms:modified xsi:type="dcterms:W3CDTF">2022-01-21T07:12:01Z</dcterms:modified>
</cp:coreProperties>
</file>