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2020 - 1 кв. " sheetId="1" state="visible" r:id="rId2"/>
  </sheets>
  <definedNames>
    <definedName function="false" hidden="false" localSheetId="0" name="_xlnm.Print_Area" vbProcedure="false">'2020 - 1 кв. '!$A$1:$J$52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<sst xmlns="http://schemas.openxmlformats.org/spreadsheetml/2006/main" count="88" uniqueCount="88">
  <si>
    <t xml:space="preserve">Додаток № 1 до фінансового плану на 2020 рік</t>
  </si>
  <si>
    <t xml:space="preserve">Звіт по доходам  по ММКП "РБУ" за 2020 рік </t>
  </si>
  <si>
    <t xml:space="preserve">Статті доходів</t>
  </si>
  <si>
    <t xml:space="preserve">Всього доходів, тис.грн.</t>
  </si>
  <si>
    <t xml:space="preserve">у тому числі</t>
  </si>
  <si>
    <t xml:space="preserve">І 
квартал</t>
  </si>
  <si>
    <t xml:space="preserve">відхилення  (+,-)</t>
  </si>
  <si>
    <t xml:space="preserve">виконання, %</t>
  </si>
  <si>
    <t xml:space="preserve">2020 рік</t>
  </si>
  <si>
    <t xml:space="preserve">план</t>
  </si>
  <si>
    <t xml:space="preserve">факт</t>
  </si>
  <si>
    <t xml:space="preserve">Доходи УМГ</t>
  </si>
  <si>
    <t xml:space="preserve">1.1.</t>
  </si>
  <si>
    <t xml:space="preserve">Утримання доріг, тротуарів, мостів, шляхопроводів, зимове утримання доріг</t>
  </si>
  <si>
    <t xml:space="preserve">1.1.1.</t>
  </si>
  <si>
    <t xml:space="preserve">підмітання доріг , площ  міста</t>
  </si>
  <si>
    <t xml:space="preserve">1.1.2.</t>
  </si>
  <si>
    <t xml:space="preserve">поточне утримання вулиць </t>
  </si>
  <si>
    <t xml:space="preserve">1.1.3.</t>
  </si>
  <si>
    <t xml:space="preserve">прибирання та вивіз снігу (чергування)</t>
  </si>
  <si>
    <t xml:space="preserve">1.1.4.</t>
  </si>
  <si>
    <t xml:space="preserve">очистка колодців зливної каналізації</t>
  </si>
  <si>
    <t xml:space="preserve">1.1.5.</t>
  </si>
  <si>
    <t xml:space="preserve">фарбування пішохідних переходів, осьових ліній</t>
  </si>
  <si>
    <t xml:space="preserve">1.2.</t>
  </si>
  <si>
    <t xml:space="preserve">Утримання техзасобів дорожнього руху</t>
  </si>
  <si>
    <t xml:space="preserve">1.3.</t>
  </si>
  <si>
    <t xml:space="preserve">Утримання та ремонт зелених насаджень</t>
  </si>
  <si>
    <t xml:space="preserve">1.4.</t>
  </si>
  <si>
    <t xml:space="preserve">Утримання парків, скверів</t>
  </si>
  <si>
    <t xml:space="preserve">1.4.1.</t>
  </si>
  <si>
    <t xml:space="preserve">Утримання парків, скверів (озеленення)</t>
  </si>
  <si>
    <t xml:space="preserve">1.4.2.</t>
  </si>
  <si>
    <t xml:space="preserve">Утримання парків, скверів (прибирання)</t>
  </si>
  <si>
    <t xml:space="preserve">1.4.3.</t>
  </si>
  <si>
    <t xml:space="preserve">Утримання парків, скверів (охорона)</t>
  </si>
  <si>
    <t xml:space="preserve">1.4.4.</t>
  </si>
  <si>
    <t xml:space="preserve">Утримання парків, скверів (лісопаркова зона)</t>
  </si>
  <si>
    <t xml:space="preserve">1.5.</t>
  </si>
  <si>
    <t xml:space="preserve">Утримання дамб русла р.Латориці та Коропецького каналу</t>
  </si>
  <si>
    <t xml:space="preserve">1.6.</t>
  </si>
  <si>
    <t xml:space="preserve">Утримання кладовищ міста</t>
  </si>
  <si>
    <t xml:space="preserve">1.7.</t>
  </si>
  <si>
    <t xml:space="preserve">Поточний ремонт вуличного освітлення  </t>
  </si>
  <si>
    <t xml:space="preserve">1.8.</t>
  </si>
  <si>
    <t xml:space="preserve">Міська електроенергія</t>
  </si>
  <si>
    <t xml:space="preserve">1.9.</t>
  </si>
  <si>
    <t xml:space="preserve">Стихійні сміттєзвалища</t>
  </si>
  <si>
    <t xml:space="preserve">1.10.</t>
  </si>
  <si>
    <t xml:space="preserve">Поховання одиноких осіб   </t>
  </si>
  <si>
    <t xml:space="preserve">1.11.</t>
  </si>
  <si>
    <t xml:space="preserve">Улаштування посадкових майданчиків</t>
  </si>
  <si>
    <t xml:space="preserve">1.12.</t>
  </si>
  <si>
    <t xml:space="preserve">Інші витрати </t>
  </si>
  <si>
    <t xml:space="preserve">1.12.1.</t>
  </si>
  <si>
    <t xml:space="preserve">Влаштування урн та лавок</t>
  </si>
  <si>
    <t xml:space="preserve">1.12.2.</t>
  </si>
  <si>
    <t xml:space="preserve">Покоси трав</t>
  </si>
  <si>
    <t xml:space="preserve">1.12.3.</t>
  </si>
  <si>
    <t xml:space="preserve">Влаштування центральної ялинки</t>
  </si>
  <si>
    <t xml:space="preserve">1.12.4.</t>
  </si>
  <si>
    <t xml:space="preserve">Охорона об"єктів комунальної власності (Добролюбова)</t>
  </si>
  <si>
    <t xml:space="preserve">1.12.5.</t>
  </si>
  <si>
    <t xml:space="preserve">Влаштування майданчиків</t>
  </si>
  <si>
    <t xml:space="preserve">1.12.6.</t>
  </si>
  <si>
    <t xml:space="preserve">Утримання пам"ятників, обмежувачів руху, демонтаж та встановлення геонімів та інші</t>
  </si>
  <si>
    <t xml:space="preserve">1.12.7.</t>
  </si>
  <si>
    <t xml:space="preserve">Утримання інших об"єктів благоустрою (дільниця - евакуатор)</t>
  </si>
  <si>
    <t xml:space="preserve">1.13.</t>
  </si>
  <si>
    <t xml:space="preserve">Поточний ремонт  вулиць міста</t>
  </si>
  <si>
    <t xml:space="preserve">Інші доходи </t>
  </si>
  <si>
    <t xml:space="preserve">2.1.</t>
  </si>
  <si>
    <t xml:space="preserve">Диспетчерські послуги</t>
  </si>
  <si>
    <t xml:space="preserve">2.2.</t>
  </si>
  <si>
    <t xml:space="preserve">Ринок</t>
  </si>
  <si>
    <t xml:space="preserve">2.3.</t>
  </si>
  <si>
    <t xml:space="preserve">Інші послуги (по озелененню, відновлювальні роботи, транспортні, поточний ремонт та ін.комерційні доходи)</t>
  </si>
  <si>
    <t xml:space="preserve">2.4.</t>
  </si>
  <si>
    <t xml:space="preserve">Ритуальні послуги</t>
  </si>
  <si>
    <t xml:space="preserve">2.5.</t>
  </si>
  <si>
    <t xml:space="preserve">Інші (в т.ч. обслуговування електроопор)</t>
  </si>
  <si>
    <t xml:space="preserve">Всього доходів :</t>
  </si>
  <si>
    <t xml:space="preserve">Директор  ММКП "РБУ"</t>
  </si>
  <si>
    <t xml:space="preserve">Діус В.В.</t>
  </si>
  <si>
    <t xml:space="preserve">Головний бухгалтер</t>
  </si>
  <si>
    <t xml:space="preserve">Гонак Ю.І.</t>
  </si>
  <si>
    <t xml:space="preserve">Економіст</t>
  </si>
  <si>
    <t xml:space="preserve">Беца Г.І.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</si>
</sst>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[$-422]DD/MMM"/>
  </numFmts>
  <fonts count="10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8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b val="true"/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i val="true"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21">
    <border diagonalUp="false" diagonalDown="false">
      <left/>
      <right/>
      <top/>
      <bottom/>
      <diagonal/>
    </border>
    <border diagonalUp="false" diagonalDown="false">
      <left/>
      <right/>
      <top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 style="thin"/>
      <bottom style="thin"/>
      <diagonal/>
    </border>
    <border diagonalUp="false" diagonalDown="false">
      <left style="medium"/>
      <right/>
      <top style="medium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 style="thin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medium"/>
      <top style="thin"/>
      <bottom/>
      <diagonal/>
    </border>
    <border diagonalUp="false" diagonalDown="false">
      <left style="medium"/>
      <right style="medium"/>
      <top style="thin"/>
      <bottom/>
      <diagonal/>
    </border>
    <border diagonalUp="false" diagonalDown="false">
      <left style="medium"/>
      <right style="medium"/>
      <top style="thin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3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3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3" borderId="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9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2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1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6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7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19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18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4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3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2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0" borderId="2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M54"/>
  <sheetViews>
    <sheetView showFormulas="false" showGridLines="true" showRowColHeaders="true" showZeros="true" rightToLeft="false" tabSelected="true" showOutlineSymbols="true" defaultGridColor="true" view="normal" topLeftCell="A25" colorId="64" zoomScale="100" zoomScaleNormal="100" zoomScalePageLayoutView="100" workbookViewId="0">
      <selection pane="topLeft" activeCell="A3" activeCellId="0" sqref="A3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7"/>
    <col collapsed="false" customWidth="true" hidden="false" outlineLevel="0" max="5" min="5" style="0" width="17.86"/>
    <col collapsed="false" customWidth="true" hidden="false" outlineLevel="0" max="6" min="6" style="0" width="11.14"/>
    <col collapsed="false" customWidth="true" hidden="false" outlineLevel="0" max="8" min="7" style="0" width="9.14"/>
    <col collapsed="false" customWidth="true" hidden="false" outlineLevel="0" max="9" min="9" style="0" width="12.14"/>
    <col collapsed="false" customWidth="true" hidden="false" outlineLevel="0" max="10" min="10" style="0" width="13.43"/>
    <col collapsed="false" customWidth="true" hidden="false" outlineLevel="0" max="12" min="12" style="1" width="9.14"/>
    <col collapsed="false" customWidth="true" hidden="false" outlineLevel="0" max="13" min="13" style="1" width="9.29"/>
    <col collapsed="false" customWidth="true" hidden="false" outlineLevel="0" max="14" min="14" style="1" width="9.14"/>
  </cols>
  <sheetData>
    <row r="1" customFormat="false" ht="15" hidden="false" customHeight="false" outlineLevel="0" collapsed="false">
      <c r="D1" s="2"/>
      <c r="E1" s="2"/>
      <c r="F1" s="2"/>
      <c r="G1" s="3" t="s">
        <v>0</v>
      </c>
      <c r="H1" s="3"/>
      <c r="I1" s="3"/>
      <c r="J1" s="3"/>
    </row>
    <row r="3" customFormat="false" ht="18.75" hidden="false" customHeight="false" outlineLevel="0" collapsed="false">
      <c r="A3" s="4" t="s">
        <v>1</v>
      </c>
      <c r="B3" s="4"/>
      <c r="C3" s="4"/>
      <c r="D3" s="4"/>
      <c r="E3" s="4"/>
      <c r="F3" s="4"/>
      <c r="G3" s="4"/>
      <c r="H3" s="4"/>
      <c r="I3" s="4"/>
    </row>
    <row r="4" customFormat="false" ht="15.75" hidden="false" customHeight="false" outlineLevel="0" collapsed="false">
      <c r="D4" s="5"/>
      <c r="E4" s="5"/>
      <c r="F4" s="5"/>
    </row>
    <row r="5" customFormat="false" ht="15" hidden="false" customHeight="true" outlineLevel="0" collapsed="false">
      <c r="A5" s="6"/>
      <c r="B5" s="7" t="s">
        <v>2</v>
      </c>
      <c r="C5" s="7"/>
      <c r="D5" s="7"/>
      <c r="E5" s="7"/>
      <c r="F5" s="8" t="s">
        <v>3</v>
      </c>
      <c r="G5" s="9" t="s">
        <v>4</v>
      </c>
      <c r="H5" s="9"/>
      <c r="I5" s="9"/>
      <c r="J5" s="9"/>
    </row>
    <row r="6" customFormat="false" ht="31.5" hidden="false" customHeight="true" outlineLevel="0" collapsed="false">
      <c r="A6" s="6"/>
      <c r="B6" s="7"/>
      <c r="C6" s="7"/>
      <c r="D6" s="7"/>
      <c r="E6" s="7"/>
      <c r="F6" s="8"/>
      <c r="G6" s="10" t="s">
        <v>5</v>
      </c>
      <c r="H6" s="10"/>
      <c r="I6" s="11" t="s">
        <v>6</v>
      </c>
      <c r="J6" s="11" t="s">
        <v>7</v>
      </c>
    </row>
    <row r="7" customFormat="false" ht="20.25" hidden="false" customHeight="true" outlineLevel="0" collapsed="false">
      <c r="A7" s="6"/>
      <c r="B7" s="7"/>
      <c r="C7" s="7"/>
      <c r="D7" s="7"/>
      <c r="E7" s="7"/>
      <c r="F7" s="12" t="s">
        <v>8</v>
      </c>
      <c r="G7" s="13" t="s">
        <v>9</v>
      </c>
      <c r="H7" s="13" t="s">
        <v>10</v>
      </c>
      <c r="I7" s="11"/>
      <c r="J7" s="11"/>
    </row>
    <row r="8" customFormat="false" ht="15.75" hidden="false" customHeight="false" outlineLevel="0" collapsed="false">
      <c r="A8" s="14" t="n">
        <v>1</v>
      </c>
      <c r="B8" s="15" t="s">
        <v>11</v>
      </c>
      <c r="C8" s="15"/>
      <c r="D8" s="15"/>
      <c r="E8" s="15"/>
      <c r="F8" s="16" t="n">
        <f aca="false">SUM(F9,F15:F17,F22:F29,F37)</f>
        <v>81120.3</v>
      </c>
      <c r="G8" s="17" t="n">
        <f aca="false">SUM(G9,G15:G17,G22:G29,G37)+0.1</f>
        <v>20280.115</v>
      </c>
      <c r="H8" s="18" t="n">
        <f aca="false">SUM(H9,H15:H17,H22:H29,H37)</f>
        <v>14908.1</v>
      </c>
      <c r="I8" s="18" t="n">
        <f aca="false">G8-H8</f>
        <v>5372.015</v>
      </c>
      <c r="J8" s="18" t="n">
        <f aca="false">H8/G8*100</f>
        <v>73.510924370991</v>
      </c>
    </row>
    <row r="9" customFormat="false" ht="45.75" hidden="false" customHeight="true" outlineLevel="0" collapsed="false">
      <c r="A9" s="19" t="s">
        <v>12</v>
      </c>
      <c r="B9" s="20" t="s">
        <v>13</v>
      </c>
      <c r="C9" s="20"/>
      <c r="D9" s="20"/>
      <c r="E9" s="20"/>
      <c r="F9" s="21" t="n">
        <f aca="false">SUM(F10:F14)</f>
        <v>31439.2</v>
      </c>
      <c r="G9" s="22" t="n">
        <f aca="false">SUM(G10:G14)+0.1</f>
        <v>7859.79</v>
      </c>
      <c r="H9" s="22" t="n">
        <f aca="false">SUM(H10:H14)</f>
        <v>5788.5</v>
      </c>
      <c r="I9" s="22" t="n">
        <f aca="false">SUM(I10:I14)</f>
        <v>2071.19</v>
      </c>
      <c r="J9" s="23" t="n">
        <f aca="false">H9/G9*100</f>
        <v>73.6470058360338</v>
      </c>
    </row>
    <row r="10" customFormat="false" ht="16.5" hidden="false" customHeight="true" outlineLevel="0" collapsed="false">
      <c r="A10" s="24" t="s">
        <v>14</v>
      </c>
      <c r="B10" s="25" t="s">
        <v>15</v>
      </c>
      <c r="C10" s="25"/>
      <c r="D10" s="25"/>
      <c r="E10" s="25"/>
      <c r="F10" s="26" t="n">
        <v>23246.7</v>
      </c>
      <c r="G10" s="27" t="n">
        <f aca="false">F10/4-0.01</f>
        <v>5811.665</v>
      </c>
      <c r="H10" s="27" t="n">
        <v>4204.4</v>
      </c>
      <c r="I10" s="27" t="n">
        <f aca="false">G10-H10</f>
        <v>1607.265</v>
      </c>
      <c r="J10" s="27" t="n">
        <f aca="false">H10/G10*100</f>
        <v>72.3441561067267</v>
      </c>
    </row>
    <row r="11" customFormat="false" ht="15" hidden="false" customHeight="true" outlineLevel="0" collapsed="false">
      <c r="A11" s="24" t="s">
        <v>16</v>
      </c>
      <c r="B11" s="25" t="s">
        <v>17</v>
      </c>
      <c r="C11" s="25"/>
      <c r="D11" s="25"/>
      <c r="E11" s="25"/>
      <c r="F11" s="26" t="n">
        <v>1114.7</v>
      </c>
      <c r="G11" s="27" t="n">
        <f aca="false">F11/4</f>
        <v>278.675</v>
      </c>
      <c r="H11" s="27" t="n">
        <v>400.4</v>
      </c>
      <c r="I11" s="27" t="n">
        <f aca="false">G11-H11</f>
        <v>-121.725</v>
      </c>
      <c r="J11" s="27" t="n">
        <f aca="false">H11/G11*100</f>
        <v>143.679913878174</v>
      </c>
      <c r="M11" s="28"/>
    </row>
    <row r="12" customFormat="false" ht="15" hidden="false" customHeight="true" outlineLevel="0" collapsed="false">
      <c r="A12" s="24" t="s">
        <v>18</v>
      </c>
      <c r="B12" s="29" t="s">
        <v>19</v>
      </c>
      <c r="C12" s="29"/>
      <c r="D12" s="29"/>
      <c r="E12" s="29"/>
      <c r="F12" s="26" t="n">
        <v>3837.8</v>
      </c>
      <c r="G12" s="27" t="n">
        <f aca="false">F12/4-0.1</f>
        <v>959.35</v>
      </c>
      <c r="H12" s="27" t="n">
        <v>1007</v>
      </c>
      <c r="I12" s="27" t="n">
        <f aca="false">G12-H12</f>
        <v>-47.65</v>
      </c>
      <c r="J12" s="27" t="n">
        <f aca="false">H12/G12*100</f>
        <v>104.96690467504</v>
      </c>
      <c r="M12" s="28"/>
    </row>
    <row r="13" customFormat="false" ht="15" hidden="false" customHeight="true" outlineLevel="0" collapsed="false">
      <c r="A13" s="24" t="s">
        <v>20</v>
      </c>
      <c r="B13" s="25" t="s">
        <v>21</v>
      </c>
      <c r="C13" s="25"/>
      <c r="D13" s="25"/>
      <c r="E13" s="25"/>
      <c r="F13" s="26" t="n">
        <v>1270.1</v>
      </c>
      <c r="G13" s="27" t="n">
        <f aca="false">F13/4+0.1</f>
        <v>317.625</v>
      </c>
      <c r="H13" s="27" t="n">
        <v>176.7</v>
      </c>
      <c r="I13" s="27" t="n">
        <f aca="false">G13-H13</f>
        <v>140.925</v>
      </c>
      <c r="J13" s="27" t="n">
        <f aca="false">H13/G13*100</f>
        <v>55.6316410861865</v>
      </c>
      <c r="M13" s="28"/>
    </row>
    <row r="14" customFormat="false" ht="15" hidden="false" customHeight="true" outlineLevel="0" collapsed="false">
      <c r="A14" s="24" t="s">
        <v>22</v>
      </c>
      <c r="B14" s="25" t="s">
        <v>23</v>
      </c>
      <c r="C14" s="25"/>
      <c r="D14" s="25"/>
      <c r="E14" s="25"/>
      <c r="F14" s="26" t="n">
        <f aca="false">769.9+1200</f>
        <v>1969.9</v>
      </c>
      <c r="G14" s="27" t="n">
        <f aca="false">F14/4-0.1</f>
        <v>492.375</v>
      </c>
      <c r="H14" s="27" t="n">
        <v>0</v>
      </c>
      <c r="I14" s="27" t="n">
        <f aca="false">G14-H14</f>
        <v>492.375</v>
      </c>
      <c r="J14" s="27" t="n">
        <f aca="false">H14/G14*100</f>
        <v>0</v>
      </c>
      <c r="M14" s="28"/>
    </row>
    <row r="15" customFormat="false" ht="15" hidden="false" customHeight="false" outlineLevel="0" collapsed="false">
      <c r="A15" s="19" t="s">
        <v>24</v>
      </c>
      <c r="B15" s="30" t="s">
        <v>25</v>
      </c>
      <c r="C15" s="30"/>
      <c r="D15" s="30"/>
      <c r="E15" s="30"/>
      <c r="F15" s="26" t="n">
        <v>760.8</v>
      </c>
      <c r="G15" s="23" t="n">
        <f aca="false">F15/4</f>
        <v>190.2</v>
      </c>
      <c r="H15" s="23" t="n">
        <v>191.7</v>
      </c>
      <c r="I15" s="23" t="n">
        <f aca="false">G15-H15</f>
        <v>-1.5</v>
      </c>
      <c r="J15" s="23" t="n">
        <f aca="false">H15/G15*100</f>
        <v>100.788643533123</v>
      </c>
      <c r="M15" s="28"/>
    </row>
    <row r="16" customFormat="false" ht="15" hidden="false" customHeight="false" outlineLevel="0" collapsed="false">
      <c r="A16" s="31" t="s">
        <v>26</v>
      </c>
      <c r="B16" s="30" t="s">
        <v>27</v>
      </c>
      <c r="C16" s="30"/>
      <c r="D16" s="30"/>
      <c r="E16" s="30"/>
      <c r="F16" s="26" t="n">
        <v>4000</v>
      </c>
      <c r="G16" s="23" t="n">
        <f aca="false">F16/4</f>
        <v>1000</v>
      </c>
      <c r="H16" s="23" t="n">
        <v>2650.1</v>
      </c>
      <c r="I16" s="23" t="n">
        <f aca="false">G16-H16</f>
        <v>-1650.1</v>
      </c>
      <c r="J16" s="23" t="n">
        <f aca="false">H16/G16*100</f>
        <v>265.01</v>
      </c>
      <c r="M16" s="28"/>
    </row>
    <row r="17" customFormat="false" ht="15" hidden="false" customHeight="false" outlineLevel="0" collapsed="false">
      <c r="A17" s="31" t="s">
        <v>28</v>
      </c>
      <c r="B17" s="30" t="s">
        <v>29</v>
      </c>
      <c r="C17" s="30"/>
      <c r="D17" s="30"/>
      <c r="E17" s="30"/>
      <c r="F17" s="26" t="n">
        <f aca="false">SUM(F18:F21)</f>
        <v>7500</v>
      </c>
      <c r="G17" s="23" t="n">
        <f aca="false">F17/4</f>
        <v>1875</v>
      </c>
      <c r="H17" s="23" t="n">
        <f aca="false">SUM(H18:H21)</f>
        <v>701.2</v>
      </c>
      <c r="I17" s="23" t="n">
        <f aca="false">G17-H17</f>
        <v>1173.8</v>
      </c>
      <c r="J17" s="23" t="n">
        <f aca="false">H17/G17*100</f>
        <v>37.3973333333333</v>
      </c>
      <c r="M17" s="28"/>
    </row>
    <row r="18" customFormat="false" ht="15" hidden="false" customHeight="false" outlineLevel="0" collapsed="false">
      <c r="A18" s="32" t="s">
        <v>30</v>
      </c>
      <c r="B18" s="33" t="s">
        <v>31</v>
      </c>
      <c r="C18" s="33"/>
      <c r="D18" s="33"/>
      <c r="E18" s="33"/>
      <c r="F18" s="26" t="n">
        <v>3079.4</v>
      </c>
      <c r="G18" s="27" t="n">
        <f aca="false">F18/4</f>
        <v>769.85</v>
      </c>
      <c r="H18" s="27" t="n">
        <v>187.1</v>
      </c>
      <c r="I18" s="27" t="n">
        <f aca="false">G18-H18</f>
        <v>582.75</v>
      </c>
      <c r="J18" s="27" t="n">
        <f aca="false">H18/G18*100</f>
        <v>24.3034357342339</v>
      </c>
      <c r="M18" s="28"/>
    </row>
    <row r="19" customFormat="false" ht="15" hidden="false" customHeight="false" outlineLevel="0" collapsed="false">
      <c r="A19" s="32" t="s">
        <v>32</v>
      </c>
      <c r="B19" s="33" t="s">
        <v>33</v>
      </c>
      <c r="C19" s="33"/>
      <c r="D19" s="33"/>
      <c r="E19" s="33"/>
      <c r="F19" s="26" t="n">
        <v>1689.6</v>
      </c>
      <c r="G19" s="27" t="n">
        <f aca="false">F19/4</f>
        <v>422.4</v>
      </c>
      <c r="H19" s="27" t="n">
        <v>156.1</v>
      </c>
      <c r="I19" s="27" t="n">
        <f aca="false">G19-H19</f>
        <v>266.3</v>
      </c>
      <c r="J19" s="27" t="n">
        <f aca="false">H19/G19*100</f>
        <v>36.9554924242424</v>
      </c>
      <c r="M19" s="28"/>
    </row>
    <row r="20" customFormat="false" ht="15" hidden="false" customHeight="false" outlineLevel="0" collapsed="false">
      <c r="A20" s="32" t="s">
        <v>34</v>
      </c>
      <c r="B20" s="33" t="s">
        <v>35</v>
      </c>
      <c r="C20" s="33"/>
      <c r="D20" s="33"/>
      <c r="E20" s="33"/>
      <c r="F20" s="26" t="n">
        <v>2321.4</v>
      </c>
      <c r="G20" s="27" t="n">
        <f aca="false">F20/4-0.1</f>
        <v>580.25</v>
      </c>
      <c r="H20" s="27" t="n">
        <v>322.1</v>
      </c>
      <c r="I20" s="27" t="n">
        <f aca="false">G20-H20</f>
        <v>258.15</v>
      </c>
      <c r="J20" s="27" t="n">
        <f aca="false">H20/G20*100</f>
        <v>55.510555794916</v>
      </c>
      <c r="M20" s="28"/>
    </row>
    <row r="21" customFormat="false" ht="15" hidden="false" customHeight="false" outlineLevel="0" collapsed="false">
      <c r="A21" s="32" t="s">
        <v>36</v>
      </c>
      <c r="B21" s="33" t="s">
        <v>37</v>
      </c>
      <c r="C21" s="33"/>
      <c r="D21" s="33"/>
      <c r="E21" s="33"/>
      <c r="F21" s="26" t="n">
        <v>409.6</v>
      </c>
      <c r="G21" s="34" t="n">
        <f aca="false">F21/4</f>
        <v>102.4</v>
      </c>
      <c r="H21" s="34" t="n">
        <v>35.9</v>
      </c>
      <c r="I21" s="27" t="n">
        <f aca="false">G21-H21</f>
        <v>66.5</v>
      </c>
      <c r="J21" s="27" t="n">
        <f aca="false">H21/G21*100</f>
        <v>35.05859375</v>
      </c>
      <c r="M21" s="28"/>
    </row>
    <row r="22" customFormat="false" ht="33" hidden="false" customHeight="true" outlineLevel="0" collapsed="false">
      <c r="A22" s="31" t="s">
        <v>38</v>
      </c>
      <c r="B22" s="20" t="s">
        <v>39</v>
      </c>
      <c r="C22" s="20"/>
      <c r="D22" s="20"/>
      <c r="E22" s="20"/>
      <c r="F22" s="26" t="n">
        <v>3050</v>
      </c>
      <c r="G22" s="23" t="n">
        <f aca="false">F22/4</f>
        <v>762.5</v>
      </c>
      <c r="H22" s="23" t="n">
        <v>1601.6</v>
      </c>
      <c r="I22" s="23" t="n">
        <f aca="false">G22-H22</f>
        <v>-839.1</v>
      </c>
      <c r="J22" s="23" t="n">
        <f aca="false">H22/G22*100</f>
        <v>210.045901639344</v>
      </c>
      <c r="M22" s="28"/>
    </row>
    <row r="23" customFormat="false" ht="15" hidden="false" customHeight="true" outlineLevel="0" collapsed="false">
      <c r="A23" s="31" t="s">
        <v>40</v>
      </c>
      <c r="B23" s="20" t="s">
        <v>41</v>
      </c>
      <c r="C23" s="20"/>
      <c r="D23" s="20"/>
      <c r="E23" s="20"/>
      <c r="F23" s="26" t="n">
        <v>3000</v>
      </c>
      <c r="G23" s="23" t="n">
        <f aca="false">F23/4</f>
        <v>750</v>
      </c>
      <c r="H23" s="23" t="n">
        <v>483.7</v>
      </c>
      <c r="I23" s="23" t="n">
        <f aca="false">G23-H23</f>
        <v>266.3</v>
      </c>
      <c r="J23" s="23" t="n">
        <f aca="false">H23/G23*100</f>
        <v>64.4933333333333</v>
      </c>
      <c r="M23" s="28"/>
    </row>
    <row r="24" customFormat="false" ht="15" hidden="false" customHeight="false" outlineLevel="0" collapsed="false">
      <c r="A24" s="31" t="s">
        <v>42</v>
      </c>
      <c r="B24" s="30" t="s">
        <v>43</v>
      </c>
      <c r="C24" s="30"/>
      <c r="D24" s="30"/>
      <c r="E24" s="30"/>
      <c r="F24" s="26" t="n">
        <v>5378.5</v>
      </c>
      <c r="G24" s="23" t="n">
        <f aca="false">F24/4</f>
        <v>1344.625</v>
      </c>
      <c r="H24" s="23" t="n">
        <v>800.4</v>
      </c>
      <c r="I24" s="23" t="n">
        <f aca="false">G24-H24</f>
        <v>544.225</v>
      </c>
      <c r="J24" s="23" t="n">
        <f aca="false">H24/G24*100</f>
        <v>59.5258901180627</v>
      </c>
      <c r="M24" s="28"/>
    </row>
    <row r="25" customFormat="false" ht="15" hidden="false" customHeight="false" outlineLevel="0" collapsed="false">
      <c r="A25" s="31" t="s">
        <v>44</v>
      </c>
      <c r="B25" s="30" t="s">
        <v>45</v>
      </c>
      <c r="C25" s="30"/>
      <c r="D25" s="30"/>
      <c r="E25" s="30"/>
      <c r="F25" s="26" t="n">
        <v>5221.5</v>
      </c>
      <c r="G25" s="23" t="n">
        <f aca="false">F25/4</f>
        <v>1305.375</v>
      </c>
      <c r="H25" s="23" t="n">
        <v>1367</v>
      </c>
      <c r="I25" s="23" t="n">
        <f aca="false">G25-H25</f>
        <v>-61.625</v>
      </c>
      <c r="J25" s="23" t="n">
        <f aca="false">H25/G25*100</f>
        <v>104.720865651633</v>
      </c>
      <c r="M25" s="28"/>
    </row>
    <row r="26" customFormat="false" ht="15" hidden="false" customHeight="false" outlineLevel="0" collapsed="false">
      <c r="A26" s="31" t="s">
        <v>46</v>
      </c>
      <c r="B26" s="30" t="s">
        <v>47</v>
      </c>
      <c r="C26" s="30"/>
      <c r="D26" s="30"/>
      <c r="E26" s="30"/>
      <c r="F26" s="26" t="n">
        <v>150</v>
      </c>
      <c r="G26" s="23" t="n">
        <f aca="false">F26/4</f>
        <v>37.5</v>
      </c>
      <c r="H26" s="23" t="n">
        <v>10.3</v>
      </c>
      <c r="I26" s="23" t="n">
        <f aca="false">G26-H26</f>
        <v>27.2</v>
      </c>
      <c r="J26" s="23" t="n">
        <f aca="false">H26/G26*100</f>
        <v>27.4666666666667</v>
      </c>
      <c r="M26" s="28"/>
    </row>
    <row r="27" customFormat="false" ht="15" hidden="false" customHeight="false" outlineLevel="0" collapsed="false">
      <c r="A27" s="31" t="s">
        <v>48</v>
      </c>
      <c r="B27" s="30" t="s">
        <v>49</v>
      </c>
      <c r="C27" s="30"/>
      <c r="D27" s="30"/>
      <c r="E27" s="30"/>
      <c r="F27" s="26" t="n">
        <v>50.3</v>
      </c>
      <c r="G27" s="23" t="n">
        <f aca="false">F27/4</f>
        <v>12.575</v>
      </c>
      <c r="H27" s="23" t="n">
        <v>6.2</v>
      </c>
      <c r="I27" s="23" t="n">
        <f aca="false">G27-H27</f>
        <v>6.375</v>
      </c>
      <c r="J27" s="23" t="n">
        <f aca="false">H27/G27*100</f>
        <v>49.3041749502982</v>
      </c>
      <c r="M27" s="28"/>
    </row>
    <row r="28" customFormat="false" ht="15" hidden="false" customHeight="false" outlineLevel="0" collapsed="false">
      <c r="A28" s="31" t="s">
        <v>50</v>
      </c>
      <c r="B28" s="30" t="s">
        <v>51</v>
      </c>
      <c r="C28" s="35"/>
      <c r="D28" s="35"/>
      <c r="E28" s="35"/>
      <c r="F28" s="26" t="n">
        <v>1680</v>
      </c>
      <c r="G28" s="23" t="n">
        <f aca="false">F28/4</f>
        <v>420</v>
      </c>
      <c r="H28" s="23" t="n">
        <v>45.3</v>
      </c>
      <c r="I28" s="23" t="n">
        <f aca="false">G28-H28</f>
        <v>374.7</v>
      </c>
      <c r="J28" s="23" t="n">
        <f aca="false">H28/G28*100</f>
        <v>10.7857142857143</v>
      </c>
      <c r="M28" s="28"/>
    </row>
    <row r="29" customFormat="false" ht="15" hidden="false" customHeight="false" outlineLevel="0" collapsed="false">
      <c r="A29" s="31" t="s">
        <v>52</v>
      </c>
      <c r="B29" s="30" t="s">
        <v>53</v>
      </c>
      <c r="C29" s="30"/>
      <c r="D29" s="30"/>
      <c r="E29" s="30"/>
      <c r="F29" s="26" t="n">
        <f aca="false">SUM(F30:F36)</f>
        <v>8390</v>
      </c>
      <c r="G29" s="26" t="n">
        <f aca="false">SUM(G30:G36)</f>
        <v>2097.45</v>
      </c>
      <c r="H29" s="23" t="n">
        <f aca="false">SUM(H30:H36)</f>
        <v>972.1</v>
      </c>
      <c r="I29" s="23" t="n">
        <f aca="false">G29-H29</f>
        <v>1125.35</v>
      </c>
      <c r="J29" s="23" t="n">
        <f aca="false">H29/G29*100</f>
        <v>46.3467543922382</v>
      </c>
      <c r="M29" s="28"/>
    </row>
    <row r="30" customFormat="false" ht="15" hidden="false" customHeight="false" outlineLevel="0" collapsed="false">
      <c r="A30" s="32" t="s">
        <v>54</v>
      </c>
      <c r="B30" s="33" t="s">
        <v>55</v>
      </c>
      <c r="C30" s="33"/>
      <c r="D30" s="33"/>
      <c r="E30" s="33"/>
      <c r="F30" s="26" t="n">
        <v>1236.6</v>
      </c>
      <c r="G30" s="27" t="n">
        <f aca="false">F30/4-0.1</f>
        <v>309.05</v>
      </c>
      <c r="H30" s="27" t="n">
        <v>15.6</v>
      </c>
      <c r="I30" s="27" t="n">
        <f aca="false">G30-H30</f>
        <v>293.45</v>
      </c>
      <c r="J30" s="27" t="n">
        <f aca="false">H30/G30*100</f>
        <v>5.04772690503155</v>
      </c>
      <c r="M30" s="28"/>
    </row>
    <row r="31" customFormat="false" ht="15" hidden="false" customHeight="false" outlineLevel="0" collapsed="false">
      <c r="A31" s="32" t="s">
        <v>56</v>
      </c>
      <c r="B31" s="33" t="s">
        <v>57</v>
      </c>
      <c r="C31" s="33"/>
      <c r="D31" s="33"/>
      <c r="E31" s="33"/>
      <c r="F31" s="26" t="n">
        <v>2889.3</v>
      </c>
      <c r="G31" s="27" t="n">
        <f aca="false">F31/4</f>
        <v>722.325</v>
      </c>
      <c r="H31" s="27" t="n">
        <v>573.6</v>
      </c>
      <c r="I31" s="27" t="n">
        <f aca="false">G31-H31</f>
        <v>148.725</v>
      </c>
      <c r="J31" s="27" t="n">
        <f aca="false">H31/G31*100</f>
        <v>79.4102377738553</v>
      </c>
      <c r="M31" s="28"/>
    </row>
    <row r="32" customFormat="false" ht="15" hidden="false" customHeight="false" outlineLevel="0" collapsed="false">
      <c r="A32" s="32" t="s">
        <v>58</v>
      </c>
      <c r="B32" s="33" t="s">
        <v>59</v>
      </c>
      <c r="C32" s="33"/>
      <c r="D32" s="33"/>
      <c r="E32" s="33"/>
      <c r="F32" s="26" t="n">
        <v>300</v>
      </c>
      <c r="G32" s="27" t="n">
        <f aca="false">F32/4</f>
        <v>75</v>
      </c>
      <c r="H32" s="27" t="n">
        <v>49.7</v>
      </c>
      <c r="I32" s="27" t="n">
        <f aca="false">G32-H32</f>
        <v>25.3</v>
      </c>
      <c r="J32" s="27" t="n">
        <f aca="false">H32/G32*100</f>
        <v>66.2666666666667</v>
      </c>
      <c r="M32" s="28"/>
    </row>
    <row r="33" customFormat="false" ht="32.25" hidden="false" customHeight="true" outlineLevel="0" collapsed="false">
      <c r="A33" s="32" t="s">
        <v>60</v>
      </c>
      <c r="B33" s="25" t="s">
        <v>61</v>
      </c>
      <c r="C33" s="25"/>
      <c r="D33" s="25"/>
      <c r="E33" s="25"/>
      <c r="F33" s="26" t="n">
        <v>199</v>
      </c>
      <c r="G33" s="27" t="n">
        <v>49.7</v>
      </c>
      <c r="H33" s="27" t="n">
        <v>116.5</v>
      </c>
      <c r="I33" s="27" t="n">
        <f aca="false">G33-H33</f>
        <v>-66.8</v>
      </c>
      <c r="J33" s="27" t="n">
        <f aca="false">H33/G33*100</f>
        <v>234.406438631791</v>
      </c>
      <c r="M33" s="28"/>
    </row>
    <row r="34" customFormat="false" ht="15" hidden="false" customHeight="false" outlineLevel="0" collapsed="false">
      <c r="A34" s="32" t="s">
        <v>62</v>
      </c>
      <c r="B34" s="33" t="s">
        <v>63</v>
      </c>
      <c r="C34" s="33"/>
      <c r="D34" s="33"/>
      <c r="E34" s="33"/>
      <c r="F34" s="26" t="n">
        <v>1686.9</v>
      </c>
      <c r="G34" s="27" t="n">
        <f aca="false">F34/4+0.1</f>
        <v>421.825</v>
      </c>
      <c r="H34" s="27" t="n">
        <v>33</v>
      </c>
      <c r="I34" s="27" t="n">
        <f aca="false">G34-H34</f>
        <v>388.825</v>
      </c>
      <c r="J34" s="27" t="n">
        <f aca="false">H34/G34*100</f>
        <v>7.82314941030048</v>
      </c>
      <c r="M34" s="28"/>
    </row>
    <row r="35" customFormat="false" ht="30.75" hidden="false" customHeight="true" outlineLevel="0" collapsed="false">
      <c r="A35" s="32" t="s">
        <v>64</v>
      </c>
      <c r="B35" s="25" t="s">
        <v>65</v>
      </c>
      <c r="C35" s="25"/>
      <c r="D35" s="25"/>
      <c r="E35" s="25"/>
      <c r="F35" s="36" t="n">
        <f aca="false">231+100</f>
        <v>331</v>
      </c>
      <c r="G35" s="27" t="n">
        <f aca="false">F35/4</f>
        <v>82.75</v>
      </c>
      <c r="H35" s="27" t="n">
        <v>56.8</v>
      </c>
      <c r="I35" s="27" t="n">
        <f aca="false">G35-H35</f>
        <v>25.95</v>
      </c>
      <c r="J35" s="27" t="n">
        <f aca="false">H35/G35*100</f>
        <v>68.6404833836858</v>
      </c>
      <c r="M35" s="28"/>
    </row>
    <row r="36" customFormat="false" ht="30.75" hidden="false" customHeight="true" outlineLevel="0" collapsed="false">
      <c r="A36" s="32" t="s">
        <v>66</v>
      </c>
      <c r="B36" s="25" t="s">
        <v>67</v>
      </c>
      <c r="C36" s="25"/>
      <c r="D36" s="25"/>
      <c r="E36" s="25"/>
      <c r="F36" s="37" t="n">
        <v>1747.2</v>
      </c>
      <c r="G36" s="38" t="n">
        <f aca="false">F36/4</f>
        <v>436.8</v>
      </c>
      <c r="H36" s="39" t="n">
        <v>126.9</v>
      </c>
      <c r="I36" s="27" t="n">
        <f aca="false">G36-H36</f>
        <v>309.9</v>
      </c>
      <c r="J36" s="27" t="n">
        <f aca="false">H36/G36*100</f>
        <v>29.0521978021978</v>
      </c>
      <c r="M36" s="28"/>
    </row>
    <row r="37" customFormat="false" ht="15.75" hidden="false" customHeight="false" outlineLevel="0" collapsed="false">
      <c r="A37" s="31" t="s">
        <v>68</v>
      </c>
      <c r="B37" s="40" t="s">
        <v>69</v>
      </c>
      <c r="C37" s="40"/>
      <c r="D37" s="40"/>
      <c r="E37" s="40"/>
      <c r="F37" s="41" t="n">
        <v>10500</v>
      </c>
      <c r="G37" s="42" t="n">
        <f aca="false">F37/4</f>
        <v>2625</v>
      </c>
      <c r="H37" s="42" t="n">
        <v>290</v>
      </c>
      <c r="I37" s="27" t="n">
        <f aca="false">G37-H37</f>
        <v>2335</v>
      </c>
      <c r="J37" s="27" t="n">
        <f aca="false">H37/G37*100</f>
        <v>11.047619047619</v>
      </c>
      <c r="M37" s="28"/>
    </row>
    <row r="38" customFormat="false" ht="15" hidden="false" customHeight="false" outlineLevel="0" collapsed="false">
      <c r="A38" s="14" t="n">
        <v>2</v>
      </c>
      <c r="B38" s="15" t="s">
        <v>70</v>
      </c>
      <c r="C38" s="15"/>
      <c r="D38" s="15"/>
      <c r="E38" s="15"/>
      <c r="F38" s="43" t="n">
        <f aca="false">SUM(F39:F43)</f>
        <v>5529.7</v>
      </c>
      <c r="G38" s="43" t="n">
        <f aca="false">SUM(G39:G43)</f>
        <v>1382.425</v>
      </c>
      <c r="H38" s="43" t="n">
        <f aca="false">SUM(H39:H43)</f>
        <v>334.1</v>
      </c>
      <c r="I38" s="43" t="n">
        <f aca="false">G38-H38</f>
        <v>1048.325</v>
      </c>
      <c r="J38" s="43" t="n">
        <f aca="false">H38/G38*100</f>
        <v>24.1676763658065</v>
      </c>
      <c r="M38" s="28"/>
    </row>
    <row r="39" customFormat="false" ht="15" hidden="false" customHeight="false" outlineLevel="0" collapsed="false">
      <c r="A39" s="32" t="s">
        <v>71</v>
      </c>
      <c r="B39" s="44" t="s">
        <v>72</v>
      </c>
      <c r="C39" s="44"/>
      <c r="D39" s="44"/>
      <c r="E39" s="44"/>
      <c r="F39" s="45" t="n">
        <f aca="false">(10*12)*120%</f>
        <v>144</v>
      </c>
      <c r="G39" s="46" t="n">
        <f aca="false">F39/4</f>
        <v>36</v>
      </c>
      <c r="H39" s="46" t="n">
        <v>21.2</v>
      </c>
      <c r="I39" s="27" t="n">
        <f aca="false">G39-H39</f>
        <v>14.8</v>
      </c>
      <c r="J39" s="27" t="n">
        <f aca="false">H39/G39*100</f>
        <v>58.8888888888889</v>
      </c>
      <c r="M39" s="28"/>
    </row>
    <row r="40" customFormat="false" ht="15" hidden="false" customHeight="false" outlineLevel="0" collapsed="false">
      <c r="A40" s="32" t="s">
        <v>73</v>
      </c>
      <c r="B40" s="44" t="s">
        <v>74</v>
      </c>
      <c r="C40" s="44"/>
      <c r="D40" s="44"/>
      <c r="E40" s="44"/>
      <c r="F40" s="45" t="n">
        <f aca="false">26*12</f>
        <v>312</v>
      </c>
      <c r="G40" s="46" t="n">
        <f aca="false">F40/4</f>
        <v>78</v>
      </c>
      <c r="H40" s="46" t="n">
        <v>48.6</v>
      </c>
      <c r="I40" s="27" t="n">
        <f aca="false">G40-H40</f>
        <v>29.4</v>
      </c>
      <c r="J40" s="27" t="n">
        <f aca="false">H40/G40*100</f>
        <v>62.3076923076923</v>
      </c>
      <c r="M40" s="28"/>
    </row>
    <row r="41" customFormat="false" ht="45" hidden="false" customHeight="true" outlineLevel="0" collapsed="false">
      <c r="A41" s="32" t="s">
        <v>75</v>
      </c>
      <c r="B41" s="47" t="s">
        <v>76</v>
      </c>
      <c r="C41" s="47"/>
      <c r="D41" s="47"/>
      <c r="E41" s="47"/>
      <c r="F41" s="45" t="n">
        <f aca="false">2500*2</f>
        <v>5000</v>
      </c>
      <c r="G41" s="48" t="n">
        <f aca="false">F41/4</f>
        <v>1250</v>
      </c>
      <c r="H41" s="48" t="n">
        <v>258.2</v>
      </c>
      <c r="I41" s="27" t="n">
        <f aca="false">G41-H41</f>
        <v>991.8</v>
      </c>
      <c r="J41" s="27" t="n">
        <f aca="false">H41/G41*100</f>
        <v>20.656</v>
      </c>
      <c r="M41" s="28"/>
    </row>
    <row r="42" customFormat="false" ht="15" hidden="false" customHeight="false" outlineLevel="0" collapsed="false">
      <c r="A42" s="32" t="s">
        <v>77</v>
      </c>
      <c r="B42" s="44" t="s">
        <v>78</v>
      </c>
      <c r="C42" s="44"/>
      <c r="D42" s="44"/>
      <c r="E42" s="44"/>
      <c r="F42" s="45" t="n">
        <v>50</v>
      </c>
      <c r="G42" s="48" t="n">
        <f aca="false">F42/4</f>
        <v>12.5</v>
      </c>
      <c r="H42" s="48" t="n">
        <v>2.3</v>
      </c>
      <c r="I42" s="27" t="n">
        <f aca="false">G42-H42</f>
        <v>10.2</v>
      </c>
      <c r="J42" s="27" t="n">
        <f aca="false">H42/G42*100</f>
        <v>18.4</v>
      </c>
      <c r="M42" s="28"/>
    </row>
    <row r="43" customFormat="false" ht="15.75" hidden="false" customHeight="false" outlineLevel="0" collapsed="false">
      <c r="A43" s="32" t="s">
        <v>79</v>
      </c>
      <c r="B43" s="44" t="s">
        <v>80</v>
      </c>
      <c r="C43" s="44"/>
      <c r="D43" s="44"/>
      <c r="E43" s="44"/>
      <c r="F43" s="45" t="n">
        <f aca="false">2*12-0.3</f>
        <v>23.7</v>
      </c>
      <c r="G43" s="48" t="n">
        <f aca="false">F43/4</f>
        <v>5.925</v>
      </c>
      <c r="H43" s="48" t="n">
        <v>3.8</v>
      </c>
      <c r="I43" s="27" t="n">
        <f aca="false">G43-H43</f>
        <v>2.125</v>
      </c>
      <c r="J43" s="27" t="n">
        <f aca="false">H43/G43*100</f>
        <v>64.1350210970464</v>
      </c>
      <c r="M43" s="28"/>
    </row>
    <row r="44" customFormat="false" ht="15.75" hidden="false" customHeight="false" outlineLevel="0" collapsed="false">
      <c r="A44" s="49" t="s">
        <v>81</v>
      </c>
      <c r="B44" s="49"/>
      <c r="C44" s="49"/>
      <c r="D44" s="49"/>
      <c r="E44" s="49"/>
      <c r="F44" s="50" t="n">
        <f aca="false">F8+F38</f>
        <v>86650</v>
      </c>
      <c r="G44" s="50" t="n">
        <f aca="false">G8+G38</f>
        <v>21662.54</v>
      </c>
      <c r="H44" s="50" t="n">
        <f aca="false">H8+H38</f>
        <v>15242.2</v>
      </c>
      <c r="I44" s="50" t="n">
        <f aca="false">G44-H44</f>
        <v>6420.34</v>
      </c>
      <c r="J44" s="50" t="n">
        <f aca="false">H44/G44*100</f>
        <v>70.3620166425544</v>
      </c>
      <c r="M44" s="28"/>
    </row>
    <row r="47" customFormat="false" ht="15" hidden="false" customHeight="false" outlineLevel="0" collapsed="false">
      <c r="B47" s="51" t="s">
        <v>82</v>
      </c>
      <c r="F47" s="51" t="s">
        <v>83</v>
      </c>
    </row>
    <row r="50" customFormat="false" ht="15" hidden="false" customHeight="false" outlineLevel="0" collapsed="false">
      <c r="B50" s="51" t="s">
        <v>84</v>
      </c>
      <c r="F50" s="52" t="s">
        <v>85</v>
      </c>
    </row>
    <row r="52" customFormat="false" ht="15" hidden="false" customHeight="false" outlineLevel="0" collapsed="false">
      <c r="B52" s="51" t="s">
        <v>86</v>
      </c>
      <c r="C52" s="51"/>
      <c r="D52" s="51"/>
      <c r="E52" s="51"/>
      <c r="F52" s="52" t="s">
        <v>87</v>
      </c>
    </row>
    <row r="54" customFormat="false" ht="15" hidden="false" customHeight="false" outlineLevel="0" collapsed="false">
      <c r="B54" s="51"/>
      <c r="F54" s="53"/>
    </row>
  </sheetData>
  <mergeCells count="47">
    <mergeCell ref="D1:F1"/>
    <mergeCell ref="G1:J1"/>
    <mergeCell ref="A3:I3"/>
    <mergeCell ref="D4:F4"/>
    <mergeCell ref="A5:A7"/>
    <mergeCell ref="B5:E7"/>
    <mergeCell ref="F5:F6"/>
    <mergeCell ref="G5:J5"/>
    <mergeCell ref="G6:H6"/>
    <mergeCell ref="I6:I7"/>
    <mergeCell ref="J6:J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A44:E44"/>
  </mergeCells>
  <printOptions headings="false" gridLines="false" gridLinesSet="true" horizontalCentered="false" verticalCentered="false"/>
  <pageMargins left="0.708333333333333" right="0.315277777777778" top="0.551388888888889" bottom="0.157638888888889" header="0.511805555555555" footer="0.511805555555555"/>
  <pageSetup paperSize="9" scale="85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2" man="true" max="16383" min="0"/>
    <brk id="53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2019-06-26T12:36:12Z</dcterms:created>
  <dc:creator>KBU_Gabriela</dc:creator>
  <dc:description/>
  <dc:language>uk-UA</dc:language>
  <cp:lastModifiedBy>KBU_Gabriela</cp:lastModifiedBy>
  <cp:lastPrinted>2020-04-28T10:35:39Z</cp:lastPrinted>
  <dcterms:modified xsi:type="dcterms:W3CDTF">2020-04-28T10:35:43Z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