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Z:\ФІН План\"/>
    </mc:Choice>
  </mc:AlternateContent>
  <xr:revisionPtr revIDLastSave="0" documentId="13_ncr:1_{433E0036-BC6C-4B8D-9B06-AAAD7B76ED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1" l="1"/>
  <c r="O72" i="1" s="1"/>
  <c r="N70" i="1"/>
  <c r="N72" i="1" s="1"/>
  <c r="M70" i="1"/>
  <c r="M72" i="1" s="1"/>
  <c r="L70" i="1"/>
  <c r="L72" i="1" s="1"/>
  <c r="K70" i="1"/>
  <c r="K72" i="1" s="1"/>
  <c r="J70" i="1"/>
  <c r="J72" i="1" s="1"/>
  <c r="I70" i="1"/>
  <c r="I72" i="1" s="1"/>
  <c r="H70" i="1"/>
  <c r="H72" i="1" s="1"/>
  <c r="G70" i="1"/>
  <c r="G72" i="1" s="1"/>
  <c r="F70" i="1"/>
  <c r="F72" i="1" s="1"/>
  <c r="E70" i="1"/>
  <c r="E72" i="1" s="1"/>
  <c r="D70" i="1"/>
  <c r="C68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36" i="1"/>
  <c r="N36" i="1"/>
  <c r="M36" i="1"/>
  <c r="L36" i="1"/>
  <c r="K36" i="1"/>
  <c r="J36" i="1"/>
  <c r="I36" i="1"/>
  <c r="H36" i="1"/>
  <c r="G36" i="1"/>
  <c r="F36" i="1"/>
  <c r="E36" i="1"/>
  <c r="D36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O26" i="1"/>
  <c r="O28" i="1" s="1"/>
  <c r="N26" i="1"/>
  <c r="N28" i="1" s="1"/>
  <c r="M26" i="1"/>
  <c r="M34" i="1" s="1"/>
  <c r="L26" i="1"/>
  <c r="L28" i="1" s="1"/>
  <c r="K26" i="1"/>
  <c r="K28" i="1" s="1"/>
  <c r="J26" i="1"/>
  <c r="J28" i="1" s="1"/>
  <c r="I26" i="1"/>
  <c r="I34" i="1" s="1"/>
  <c r="H26" i="1"/>
  <c r="H28" i="1" s="1"/>
  <c r="G26" i="1"/>
  <c r="G28" i="1" s="1"/>
  <c r="F26" i="1"/>
  <c r="F28" i="1" s="1"/>
  <c r="E26" i="1"/>
  <c r="E34" i="1" s="1"/>
  <c r="D26" i="1"/>
  <c r="D28" i="1" s="1"/>
  <c r="O34" i="1" l="1"/>
  <c r="D34" i="1"/>
  <c r="D38" i="1" s="1"/>
  <c r="H34" i="1"/>
  <c r="H38" i="1" s="1"/>
  <c r="L34" i="1"/>
  <c r="L38" i="1" s="1"/>
  <c r="C71" i="1"/>
  <c r="C72" i="1" s="1"/>
  <c r="K34" i="1"/>
  <c r="C36" i="1"/>
  <c r="G34" i="1"/>
  <c r="G38" i="1" s="1"/>
  <c r="K38" i="1"/>
  <c r="I38" i="1"/>
  <c r="M38" i="1"/>
  <c r="O38" i="1"/>
  <c r="J38" i="1"/>
  <c r="N38" i="1"/>
  <c r="F34" i="1"/>
  <c r="F38" i="1" s="1"/>
  <c r="J34" i="1"/>
  <c r="N34" i="1"/>
  <c r="C70" i="1"/>
  <c r="D72" i="1"/>
  <c r="E28" i="1"/>
  <c r="I28" i="1"/>
  <c r="M28" i="1"/>
  <c r="E38" i="1"/>
  <c r="Q70" i="1"/>
  <c r="C26" i="1"/>
  <c r="C28" i="1" s="1"/>
  <c r="C34" i="1" l="1"/>
  <c r="C38" i="1" s="1"/>
</calcChain>
</file>

<file path=xl/sharedStrings.xml><?xml version="1.0" encoding="utf-8"?>
<sst xmlns="http://schemas.openxmlformats.org/spreadsheetml/2006/main" count="40" uniqueCount="39">
  <si>
    <t>Маржинальний дохід</t>
  </si>
  <si>
    <t>Доходи</t>
  </si>
  <si>
    <t>Доля маржи в доходах</t>
  </si>
  <si>
    <t>Накладні витрати</t>
  </si>
  <si>
    <t>Точка беззбитковості</t>
  </si>
  <si>
    <t>Прибыль от операционной деятельности</t>
  </si>
  <si>
    <t>Нараховано дотацій, субсидій, субвенцій</t>
  </si>
  <si>
    <t>Прибыль от операционной деятельности без дотаций, субсидий, субвенций</t>
  </si>
  <si>
    <t>Сума власного капіталу на початок періоду</t>
  </si>
  <si>
    <t>Чистая прибыль</t>
  </si>
  <si>
    <t>Прибутковість власного капіталу к чистому прибутку</t>
  </si>
  <si>
    <t>Амортизація</t>
  </si>
  <si>
    <t>EBITDA ( чистий прибуток)</t>
  </si>
  <si>
    <t>Інвестовано ОЗ та НА ( рахунки 15)</t>
  </si>
  <si>
    <t>EBITDA ( чистий прибуток) \ інвестиції нараховані</t>
  </si>
  <si>
    <t>Начало периода</t>
  </si>
  <si>
    <t>Залишок грошей</t>
  </si>
  <si>
    <t xml:space="preserve">Дебіторська заборгованість за товари, роботи, послуги </t>
  </si>
  <si>
    <t>Поточні зобов'язання ( усі поточні  зобов'язання згідно балансу підприємства)</t>
  </si>
  <si>
    <t>Сума власного капіталу ( з урахуванням прибутку\збитку, що утворився з початку поточного року)</t>
  </si>
  <si>
    <t>Усі оборотні активи ( розділ ІІ Балансу підприємства)</t>
  </si>
  <si>
    <t>Балансовый итог капитала</t>
  </si>
  <si>
    <t>Расходы будущих периодов ( сч 39 )</t>
  </si>
  <si>
    <t>Коефіцієнт покриття (  без расходов будущих периодов ( сч 39) в сумме оборотных активов)</t>
  </si>
  <si>
    <t>Коефіцієнт швидкої ліквідності</t>
  </si>
  <si>
    <t>коэффициент автономии ( собственный капитал/ балансовый итог капитала)</t>
  </si>
  <si>
    <t>Сумма выделенных в городском бюджете средств ( в виде субвенций, дотаций и т.п.)</t>
  </si>
  <si>
    <t>нарастающим итогом с начала года</t>
  </si>
  <si>
    <t>Сумма полученных из  городского бюджета средств</t>
  </si>
  <si>
    <t>Остаток</t>
  </si>
  <si>
    <t>Численность персонала</t>
  </si>
  <si>
    <t>Расходы на оплату труда ( начисленные )</t>
  </si>
  <si>
    <t>Средняя зар плата на одного</t>
  </si>
  <si>
    <t>ИТОГО год</t>
  </si>
  <si>
    <t>Оборачиваемость</t>
  </si>
  <si>
    <t>Запасов</t>
  </si>
  <si>
    <t>Дт</t>
  </si>
  <si>
    <t>Кт</t>
  </si>
  <si>
    <t>Всего капитала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</si>
</sst>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Arial Cyr"/>
      <charset val="204"/>
    </font>
    <font>
      <b/>
      <sz val="11"/>
      <color indexed="8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6" fillId="2" borderId="4" xfId="2" applyNumberFormat="1" applyFont="1" applyFill="1" applyBorder="1" applyAlignment="1" applyProtection="1">
      <alignment horizontal="center" vertical="center" wrapText="1"/>
    </xf>
    <xf numFmtId="1" fontId="2" fillId="4" borderId="4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1" fontId="3" fillId="6" borderId="4" xfId="2" applyNumberFormat="1" applyFont="1" applyFill="1" applyBorder="1" applyAlignment="1" applyProtection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/>
    </xf>
    <xf numFmtId="164" fontId="3" fillId="7" borderId="5" xfId="1" applyNumberFormat="1" applyFont="1" applyFill="1" applyBorder="1" applyAlignment="1">
      <alignment horizontal="center" vertical="center"/>
    </xf>
    <xf numFmtId="1" fontId="3" fillId="4" borderId="4" xfId="2" applyNumberFormat="1" applyFont="1" applyFill="1" applyBorder="1" applyAlignment="1" applyProtection="1">
      <alignment horizontal="center" vertical="center" wrapText="1"/>
    </xf>
    <xf numFmtId="1" fontId="3" fillId="7" borderId="6" xfId="0" applyNumberFormat="1" applyFont="1" applyFill="1" applyBorder="1" applyAlignment="1">
      <alignment horizontal="center" vertical="center"/>
    </xf>
    <xf numFmtId="0" fontId="7" fillId="8" borderId="4" xfId="2" applyNumberFormat="1" applyFont="1" applyFill="1" applyBorder="1" applyAlignment="1" applyProtection="1">
      <alignment horizontal="center" vertical="center" wrapText="1"/>
    </xf>
    <xf numFmtId="1" fontId="0" fillId="0" borderId="0" xfId="0" applyNumberFormat="1"/>
    <xf numFmtId="0" fontId="7" fillId="9" borderId="4" xfId="2" applyNumberFormat="1" applyFont="1" applyFill="1" applyBorder="1" applyAlignment="1" applyProtection="1">
      <alignment horizontal="center" vertical="center" wrapText="1"/>
    </xf>
    <xf numFmtId="165" fontId="2" fillId="4" borderId="4" xfId="0" applyNumberFormat="1" applyFont="1" applyFill="1" applyBorder="1" applyAlignment="1">
      <alignment horizontal="center" vertical="center" wrapText="1"/>
    </xf>
    <xf numFmtId="165" fontId="3" fillId="7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10" borderId="7" xfId="0" applyFont="1" applyFill="1" applyBorder="1" applyAlignment="1">
      <alignment wrapText="1"/>
    </xf>
    <xf numFmtId="166" fontId="3" fillId="11" borderId="4" xfId="0" applyNumberFormat="1" applyFont="1" applyFill="1" applyBorder="1" applyAlignment="1">
      <alignment horizontal="center" vertical="center"/>
    </xf>
    <xf numFmtId="166" fontId="3" fillId="12" borderId="5" xfId="0" applyNumberFormat="1" applyFont="1" applyFill="1" applyBorder="1" applyAlignment="1">
      <alignment horizontal="center" vertical="center"/>
    </xf>
    <xf numFmtId="166" fontId="3" fillId="12" borderId="6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wrapText="1"/>
    </xf>
    <xf numFmtId="1" fontId="3" fillId="5" borderId="6" xfId="0" applyNumberFormat="1" applyFont="1" applyFill="1" applyBorder="1" applyAlignment="1">
      <alignment horizontal="center" vertical="center"/>
    </xf>
    <xf numFmtId="0" fontId="7" fillId="8" borderId="0" xfId="2" applyNumberFormat="1" applyFont="1" applyFill="1" applyBorder="1" applyAlignment="1" applyProtection="1">
      <alignment horizontal="right" vertical="center" wrapText="1"/>
    </xf>
    <xf numFmtId="1" fontId="0" fillId="0" borderId="0" xfId="0" applyNumberFormat="1" applyAlignment="1">
      <alignment horizontal="center" vertical="center"/>
    </xf>
    <xf numFmtId="0" fontId="9" fillId="0" borderId="6" xfId="0" applyFont="1" applyBorder="1"/>
    <xf numFmtId="0" fontId="0" fillId="0" borderId="6" xfId="0" applyBorder="1"/>
  </cellXfs>
  <cellStyles count="3">
    <cellStyle name="Обычный" xfId="0" builtinId="0"/>
    <cellStyle name="Обычный_план" xfId="2" xr:uid="{554ABCDA-0CF5-4E23-ACE5-C773F2BA7033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&#1060;&#1030;&#1053;%20&#1055;&#1083;&#1072;&#1085;\2022\11-&#1055;&#1083;&#1072;&#1085;%20&#1082;&#1072;&#1088;'&#1108;&#1088;&#1086;&#1091;&#1087;&#1088;&#1072;&#1074;&#1083;&#1110;&#1085;&#1085;&#1103;%202022.xlsx" TargetMode="External"/><Relationship Id="rId1" Type="http://schemas.openxmlformats.org/officeDocument/2006/relationships/externalLinkPath" Target="2022/11-&#1055;&#1083;&#1072;&#1085;%20&#1082;&#1072;&#1088;'&#1108;&#1088;&#1086;&#1091;&#1087;&#1088;&#1072;&#1074;&#1083;&#1110;&#1085;&#1085;&#110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лан вир-реаліз"/>
      <sheetName val="План Інв"/>
      <sheetName val="План ЗП"/>
      <sheetName val="План БДР"/>
      <sheetName val="План Баланс"/>
      <sheetName val="План КПД"/>
      <sheetName val="Проверка"/>
      <sheetName val="Виробництво-Реалізація"/>
      <sheetName val="Інвестиції "/>
      <sheetName val="ЗП"/>
      <sheetName val="БДР - год"/>
      <sheetName val="Баланс- год"/>
      <sheetName val="КПД"/>
      <sheetName val="Аркуш1"/>
      <sheetName val="Пояснення"/>
    </sheetNames>
    <sheetDataSet>
      <sheetData sheetId="0"/>
      <sheetData sheetId="1">
        <row r="2">
          <cell r="J2">
            <v>2500000</v>
          </cell>
          <cell r="K2">
            <v>800000</v>
          </cell>
          <cell r="L2">
            <v>0</v>
          </cell>
          <cell r="M2">
            <v>450000</v>
          </cell>
          <cell r="N2">
            <v>300000</v>
          </cell>
          <cell r="O2">
            <v>1000000</v>
          </cell>
          <cell r="P2">
            <v>0</v>
          </cell>
          <cell r="Q2">
            <v>1000000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</row>
      </sheetData>
      <sheetData sheetId="2"/>
      <sheetData sheetId="3">
        <row r="343">
          <cell r="F343">
            <v>-3417776.8310000002</v>
          </cell>
          <cell r="G343">
            <v>-2225464.3509999998</v>
          </cell>
          <cell r="H343">
            <v>-226160.52130944096</v>
          </cell>
          <cell r="I343">
            <v>1763747.5849799993</v>
          </cell>
          <cell r="J343">
            <v>1632478.4515904691</v>
          </cell>
          <cell r="K343">
            <v>1457007.3572771326</v>
          </cell>
          <cell r="L343">
            <v>1583696.7402738156</v>
          </cell>
          <cell r="M343">
            <v>2820036.4643799993</v>
          </cell>
          <cell r="N343">
            <v>2180365.1646527997</v>
          </cell>
          <cell r="O343">
            <v>1346160.0511800004</v>
          </cell>
          <cell r="P343">
            <v>-2270914.8005997585</v>
          </cell>
          <cell r="Q343">
            <v>-2052825.010999999</v>
          </cell>
        </row>
        <row r="355">
          <cell r="F355">
            <v>1787878.5500000005</v>
          </cell>
          <cell r="G355">
            <v>1787878.5500000005</v>
          </cell>
          <cell r="H355">
            <v>1787878.5500000005</v>
          </cell>
          <cell r="I355">
            <v>1787878.5500000005</v>
          </cell>
          <cell r="J355">
            <v>1787878.5500000005</v>
          </cell>
          <cell r="K355">
            <v>1787878.5500000005</v>
          </cell>
          <cell r="L355">
            <v>1787878.5500000005</v>
          </cell>
          <cell r="M355">
            <v>1787878.5500000005</v>
          </cell>
          <cell r="N355">
            <v>1787878.5500000005</v>
          </cell>
          <cell r="O355">
            <v>1787878.5500000005</v>
          </cell>
          <cell r="P355">
            <v>1787878.5500000005</v>
          </cell>
          <cell r="Q355">
            <v>1787878.5500000005</v>
          </cell>
        </row>
        <row r="357">
          <cell r="F357">
            <v>375500</v>
          </cell>
          <cell r="G357">
            <v>375500</v>
          </cell>
          <cell r="H357">
            <v>375500</v>
          </cell>
          <cell r="I357">
            <v>375500</v>
          </cell>
          <cell r="J357">
            <v>375500</v>
          </cell>
          <cell r="K357">
            <v>375500</v>
          </cell>
          <cell r="L357">
            <v>375500</v>
          </cell>
          <cell r="M357">
            <v>375500</v>
          </cell>
          <cell r="N357">
            <v>375500</v>
          </cell>
          <cell r="O357">
            <v>375500</v>
          </cell>
          <cell r="P357">
            <v>375500</v>
          </cell>
          <cell r="Q357">
            <v>375500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8"/>
  <sheetViews>
    <sheetView tabSelected="1" topLeftCell="A49" workbookViewId="0">
      <selection activeCell="A75" sqref="A75:XFD105"/>
    </sheetView>
  </sheetViews>
  <sheetFormatPr defaultRowHeight="15" x14ac:dyDescent="0.25"/>
  <cols>
    <col min="1" max="1" width="3.42578125" customWidth="1"/>
    <col min="2" max="2" width="95.85546875" customWidth="1"/>
    <col min="3" max="3" width="16.140625" customWidth="1"/>
    <col min="4" max="4" width="16.7109375" hidden="1" customWidth="1"/>
    <col min="5" max="5" width="18.28515625" hidden="1" customWidth="1"/>
    <col min="6" max="6" width="14" hidden="1" customWidth="1"/>
    <col min="7" max="7" width="14.42578125" hidden="1" customWidth="1"/>
    <col min="8" max="8" width="16.28515625" hidden="1" customWidth="1"/>
    <col min="9" max="9" width="22.28515625" hidden="1" customWidth="1"/>
    <col min="10" max="10" width="20.7109375" hidden="1" customWidth="1"/>
    <col min="11" max="11" width="21.140625" hidden="1" customWidth="1"/>
    <col min="12" max="12" width="13.28515625" hidden="1" customWidth="1"/>
    <col min="13" max="13" width="12.42578125" hidden="1" customWidth="1"/>
    <col min="14" max="14" width="13.140625" hidden="1" customWidth="1"/>
    <col min="15" max="15" width="15.5703125" hidden="1" customWidth="1"/>
    <col min="16" max="16" width="6.5703125" hidden="1" customWidth="1"/>
    <col min="17" max="17" width="10.42578125" hidden="1" customWidth="1"/>
    <col min="18" max="19" width="0" hidden="1" customWidth="1"/>
  </cols>
  <sheetData>
    <row r="1" spans="2:17" ht="15.75" thickBot="1" x14ac:dyDescent="0.3"/>
    <row r="2" spans="2:17" ht="18.75" thickBot="1" x14ac:dyDescent="0.3">
      <c r="D2" s="1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3">
        <v>12</v>
      </c>
      <c r="Q2" s="4">
        <v>0</v>
      </c>
    </row>
    <row r="4" spans="2:17" ht="16.5" hidden="1" thickBot="1" x14ac:dyDescent="0.3">
      <c r="B4" s="5" t="s">
        <v>0</v>
      </c>
      <c r="C4" s="6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8">
        <v>0</v>
      </c>
    </row>
    <row r="5" spans="2:17" hidden="1" x14ac:dyDescent="0.25"/>
    <row r="6" spans="2:17" ht="16.5" hidden="1" thickBot="1" x14ac:dyDescent="0.3">
      <c r="B6" s="5" t="s">
        <v>1</v>
      </c>
      <c r="C6" s="6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8">
        <v>0</v>
      </c>
    </row>
    <row r="7" spans="2:17" hidden="1" x14ac:dyDescent="0.25"/>
    <row r="8" spans="2:17" ht="15.75" hidden="1" thickBot="1" x14ac:dyDescent="0.3">
      <c r="B8" s="9" t="s">
        <v>2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2:17" hidden="1" x14ac:dyDescent="0.25"/>
    <row r="10" spans="2:17" ht="15.75" hidden="1" thickBot="1" x14ac:dyDescent="0.3">
      <c r="B10" s="9" t="s">
        <v>3</v>
      </c>
      <c r="C10" s="6">
        <v>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8">
        <v>0</v>
      </c>
    </row>
    <row r="11" spans="2:17" hidden="1" x14ac:dyDescent="0.25"/>
    <row r="12" spans="2:17" ht="15.75" hidden="1" thickBot="1" x14ac:dyDescent="0.3">
      <c r="B12" s="12" t="s">
        <v>4</v>
      </c>
      <c r="C12" s="6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2:17" hidden="1" x14ac:dyDescent="0.25"/>
    <row r="15" spans="2:17" hidden="1" x14ac:dyDescent="0.25"/>
    <row r="16" spans="2:17" ht="15.75" hidden="1" thickBot="1" x14ac:dyDescent="0.3">
      <c r="B16" s="9" t="s">
        <v>5</v>
      </c>
      <c r="C16" s="6">
        <v>5049409.7254127814</v>
      </c>
      <c r="D16" s="7">
        <v>-2365828.713772241</v>
      </c>
      <c r="E16" s="7">
        <v>-1644553.0770000005</v>
      </c>
      <c r="F16" s="7">
        <v>-1498949.2473094398</v>
      </c>
      <c r="G16" s="7">
        <v>1497420.8296600003</v>
      </c>
      <c r="H16" s="7">
        <v>1795524.1962704693</v>
      </c>
      <c r="I16" s="7">
        <v>1310400.6019571328</v>
      </c>
      <c r="J16" s="7">
        <v>1621179.9849538158</v>
      </c>
      <c r="K16" s="7">
        <v>2787286.7090600003</v>
      </c>
      <c r="L16" s="7">
        <v>2535475.4093328007</v>
      </c>
      <c r="M16" s="7">
        <v>1013290.2958600005</v>
      </c>
      <c r="N16" s="7">
        <v>-397158.5265997583</v>
      </c>
      <c r="O16" s="7">
        <v>-1604678.7369999988</v>
      </c>
      <c r="Q16" s="8">
        <v>0</v>
      </c>
    </row>
    <row r="17" spans="2:17" hidden="1" x14ac:dyDescent="0.25"/>
    <row r="18" spans="2:17" ht="15.75" hidden="1" thickBot="1" x14ac:dyDescent="0.3">
      <c r="B18" s="14" t="s">
        <v>6</v>
      </c>
      <c r="C18" s="6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8">
        <v>0</v>
      </c>
    </row>
    <row r="19" spans="2:17" hidden="1" x14ac:dyDescent="0.25">
      <c r="K19">
        <v>0</v>
      </c>
    </row>
    <row r="20" spans="2:17" ht="15.75" hidden="1" thickBot="1" x14ac:dyDescent="0.3">
      <c r="B20" s="9" t="s">
        <v>7</v>
      </c>
      <c r="C20" s="6">
        <v>5049409.7254127814</v>
      </c>
      <c r="D20" s="13">
        <v>-2365828.713772241</v>
      </c>
      <c r="E20" s="13">
        <v>-1644553.0770000005</v>
      </c>
      <c r="F20" s="13">
        <v>-1498949.2473094398</v>
      </c>
      <c r="G20" s="13">
        <v>1497420.8296600003</v>
      </c>
      <c r="H20" s="13">
        <v>1795524.1962704693</v>
      </c>
      <c r="I20" s="13">
        <v>1310400.6019571328</v>
      </c>
      <c r="J20" s="13">
        <v>1621179.9849538158</v>
      </c>
      <c r="K20" s="13">
        <v>2787286.7090600003</v>
      </c>
      <c r="L20" s="13">
        <v>2535475.4093328007</v>
      </c>
      <c r="M20" s="13">
        <v>1013290.2958600005</v>
      </c>
      <c r="N20" s="13">
        <v>-397158.5265997583</v>
      </c>
      <c r="O20" s="13">
        <v>-1604678.7369999988</v>
      </c>
      <c r="Q20" s="8">
        <v>0</v>
      </c>
    </row>
    <row r="21" spans="2:17" hidden="1" x14ac:dyDescent="0.25"/>
    <row r="22" spans="2:17" hidden="1" x14ac:dyDescent="0.25"/>
    <row r="23" spans="2:17" ht="15.75" thickBot="1" x14ac:dyDescent="0.3"/>
    <row r="24" spans="2:17" ht="15.75" thickBot="1" x14ac:dyDescent="0.3">
      <c r="B24" s="14" t="s">
        <v>8</v>
      </c>
      <c r="C24" s="7">
        <v>66792771.766400203</v>
      </c>
    </row>
    <row r="25" spans="2:17" ht="15.75" thickBot="1" x14ac:dyDescent="0.3"/>
    <row r="26" spans="2:17" ht="15.75" thickBot="1" x14ac:dyDescent="0.3">
      <c r="B26" s="14" t="s">
        <v>9</v>
      </c>
      <c r="C26" s="6">
        <f>SUM(D26:O26)</f>
        <v>2590350.299425018</v>
      </c>
      <c r="D26" s="7">
        <f>'[1]План БДР'!F343</f>
        <v>-3417776.8310000002</v>
      </c>
      <c r="E26" s="7">
        <f>'[1]План БДР'!G343</f>
        <v>-2225464.3509999998</v>
      </c>
      <c r="F26" s="7">
        <f>'[1]План БДР'!H343</f>
        <v>-226160.52130944096</v>
      </c>
      <c r="G26" s="7">
        <f>'[1]План БДР'!I343</f>
        <v>1763747.5849799993</v>
      </c>
      <c r="H26" s="7">
        <f>'[1]План БДР'!J343</f>
        <v>1632478.4515904691</v>
      </c>
      <c r="I26" s="7">
        <f>'[1]План БДР'!K343</f>
        <v>1457007.3572771326</v>
      </c>
      <c r="J26" s="7">
        <f>'[1]План БДР'!L343</f>
        <v>1583696.7402738156</v>
      </c>
      <c r="K26" s="7">
        <f>'[1]План БДР'!M343</f>
        <v>2820036.4643799993</v>
      </c>
      <c r="L26" s="7">
        <f>'[1]План БДР'!N343</f>
        <v>2180365.1646527997</v>
      </c>
      <c r="M26" s="7">
        <f>'[1]План БДР'!O343</f>
        <v>1346160.0511800004</v>
      </c>
      <c r="N26" s="7">
        <f>'[1]План БДР'!P343</f>
        <v>-2270914.8005997585</v>
      </c>
      <c r="O26" s="7">
        <f>'[1]План БДР'!Q343</f>
        <v>-2052825.010999999</v>
      </c>
      <c r="Q26" s="8">
        <v>0</v>
      </c>
    </row>
    <row r="27" spans="2:17" ht="15.75" thickBot="1" x14ac:dyDescent="0.3"/>
    <row r="28" spans="2:17" ht="15.75" thickBot="1" x14ac:dyDescent="0.3">
      <c r="B28" s="14" t="s">
        <v>10</v>
      </c>
      <c r="C28" s="10">
        <f>C26/C24</f>
        <v>3.8781895569246043E-2</v>
      </c>
      <c r="D28" s="11">
        <f>D26/$C$24</f>
        <v>-5.1169860759084369E-2</v>
      </c>
      <c r="E28" s="11">
        <f t="shared" ref="E28:N28" si="0">E26/$C$24</f>
        <v>-3.3318939941335231E-2</v>
      </c>
      <c r="F28" s="11">
        <f t="shared" si="0"/>
        <v>-3.3860029360723424E-3</v>
      </c>
      <c r="G28" s="11">
        <f t="shared" si="0"/>
        <v>2.6406264305791911E-2</v>
      </c>
      <c r="H28" s="11">
        <f t="shared" si="0"/>
        <v>2.444094485702538E-2</v>
      </c>
      <c r="I28" s="11">
        <f>I26/$C$24</f>
        <v>2.1813847797376083E-2</v>
      </c>
      <c r="J28" s="11">
        <f t="shared" si="0"/>
        <v>2.3710600689137547E-2</v>
      </c>
      <c r="K28" s="11">
        <f t="shared" si="0"/>
        <v>4.2220683313498986E-2</v>
      </c>
      <c r="L28" s="11">
        <f t="shared" si="0"/>
        <v>3.2643729358595393E-2</v>
      </c>
      <c r="M28" s="11">
        <f t="shared" si="0"/>
        <v>2.0154277410256841E-2</v>
      </c>
      <c r="N28" s="11">
        <f t="shared" si="0"/>
        <v>-3.3999409525060788E-2</v>
      </c>
      <c r="O28" s="11">
        <f>O26/$C$24</f>
        <v>-3.0734239000883373E-2</v>
      </c>
      <c r="Q28" s="8">
        <v>0</v>
      </c>
    </row>
    <row r="31" spans="2:17" ht="15.75" thickBot="1" x14ac:dyDescent="0.3"/>
    <row r="32" spans="2:17" ht="15.75" thickBot="1" x14ac:dyDescent="0.3">
      <c r="B32" s="14" t="s">
        <v>11</v>
      </c>
      <c r="C32" s="6">
        <f>SUM(D32:O32)</f>
        <v>4506000</v>
      </c>
      <c r="D32" s="7">
        <f>'[1]План БДР'!F357</f>
        <v>375500</v>
      </c>
      <c r="E32" s="7">
        <f>'[1]План БДР'!G357</f>
        <v>375500</v>
      </c>
      <c r="F32" s="7">
        <f>'[1]План БДР'!H357</f>
        <v>375500</v>
      </c>
      <c r="G32" s="7">
        <f>'[1]План БДР'!I357</f>
        <v>375500</v>
      </c>
      <c r="H32" s="7">
        <f>'[1]План БДР'!J357</f>
        <v>375500</v>
      </c>
      <c r="I32" s="7">
        <f>'[1]План БДР'!K357</f>
        <v>375500</v>
      </c>
      <c r="J32" s="7">
        <f>'[1]План БДР'!L357</f>
        <v>375500</v>
      </c>
      <c r="K32" s="7">
        <f>'[1]План БДР'!M357</f>
        <v>375500</v>
      </c>
      <c r="L32" s="7">
        <f>'[1]План БДР'!N357</f>
        <v>375500</v>
      </c>
      <c r="M32" s="7">
        <f>'[1]План БДР'!O357</f>
        <v>375500</v>
      </c>
      <c r="N32" s="7">
        <f>'[1]План БДР'!P357</f>
        <v>375500</v>
      </c>
      <c r="O32" s="7">
        <f>'[1]План БДР'!Q357</f>
        <v>375500</v>
      </c>
      <c r="Q32" s="8">
        <v>0</v>
      </c>
    </row>
    <row r="33" spans="2:17" ht="15.75" thickBot="1" x14ac:dyDescent="0.3">
      <c r="K33">
        <v>0</v>
      </c>
    </row>
    <row r="34" spans="2:17" ht="15.75" thickBot="1" x14ac:dyDescent="0.3">
      <c r="B34" s="14" t="s">
        <v>12</v>
      </c>
      <c r="C34" s="6">
        <f>SUM(D34:O34)</f>
        <v>7096350.299425018</v>
      </c>
      <c r="D34" s="13">
        <f>D26+D32</f>
        <v>-3042276.8310000002</v>
      </c>
      <c r="E34" s="13">
        <f t="shared" ref="E34:O34" si="1">E26+E32</f>
        <v>-1849964.3509999998</v>
      </c>
      <c r="F34" s="13">
        <f t="shared" si="1"/>
        <v>149339.47869055904</v>
      </c>
      <c r="G34" s="13">
        <f t="shared" si="1"/>
        <v>2139247.5849799993</v>
      </c>
      <c r="H34" s="13">
        <f t="shared" si="1"/>
        <v>2007978.4515904691</v>
      </c>
      <c r="I34" s="13">
        <f t="shared" si="1"/>
        <v>1832507.3572771326</v>
      </c>
      <c r="J34" s="13">
        <f t="shared" si="1"/>
        <v>1959196.7402738156</v>
      </c>
      <c r="K34" s="13">
        <f t="shared" si="1"/>
        <v>3195536.4643799993</v>
      </c>
      <c r="L34" s="13">
        <f t="shared" si="1"/>
        <v>2555865.1646527997</v>
      </c>
      <c r="M34" s="13">
        <f t="shared" si="1"/>
        <v>1721660.0511800004</v>
      </c>
      <c r="N34" s="13">
        <f t="shared" si="1"/>
        <v>-1895414.8005997585</v>
      </c>
      <c r="O34" s="13">
        <f t="shared" si="1"/>
        <v>-1677325.010999999</v>
      </c>
      <c r="Q34" s="8">
        <v>0</v>
      </c>
    </row>
    <row r="35" spans="2:17" ht="15.75" thickBot="1" x14ac:dyDescent="0.3">
      <c r="E35" s="15"/>
      <c r="K35">
        <v>0</v>
      </c>
    </row>
    <row r="36" spans="2:17" ht="15.75" thickBot="1" x14ac:dyDescent="0.3">
      <c r="B36" s="14" t="s">
        <v>13</v>
      </c>
      <c r="C36" s="6">
        <f>SUM(D36:O36)</f>
        <v>6050000</v>
      </c>
      <c r="D36" s="7">
        <f>'[1]План Інв'!J2</f>
        <v>2500000</v>
      </c>
      <c r="E36" s="7">
        <f>'[1]План Інв'!K2</f>
        <v>800000</v>
      </c>
      <c r="F36" s="7">
        <f>'[1]План Інв'!L2</f>
        <v>0</v>
      </c>
      <c r="G36" s="7">
        <f>'[1]План Інв'!M2</f>
        <v>450000</v>
      </c>
      <c r="H36" s="7">
        <f>'[1]План Інв'!N2</f>
        <v>300000</v>
      </c>
      <c r="I36" s="7">
        <f>'[1]План Інв'!O2</f>
        <v>1000000</v>
      </c>
      <c r="J36" s="7">
        <f>'[1]План Інв'!P2</f>
        <v>0</v>
      </c>
      <c r="K36" s="7">
        <f>'[1]План Інв'!Q2</f>
        <v>1000000</v>
      </c>
      <c r="L36" s="7">
        <f>'[1]План Інв'!R2</f>
        <v>0</v>
      </c>
      <c r="M36" s="7">
        <f>'[1]План Інв'!S2</f>
        <v>0</v>
      </c>
      <c r="N36" s="7">
        <f>'[1]План Інв'!T2</f>
        <v>0</v>
      </c>
      <c r="O36" s="7">
        <f>'[1]План Інв'!U2</f>
        <v>0</v>
      </c>
      <c r="Q36" s="8">
        <v>0</v>
      </c>
    </row>
    <row r="37" spans="2:17" ht="15.75" thickBot="1" x14ac:dyDescent="0.3">
      <c r="K37">
        <v>0</v>
      </c>
    </row>
    <row r="38" spans="2:17" ht="25.5" customHeight="1" thickBot="1" x14ac:dyDescent="0.3">
      <c r="B38" s="16" t="s">
        <v>14</v>
      </c>
      <c r="C38" s="17">
        <f>C36/C34</f>
        <v>0.85255092332324711</v>
      </c>
      <c r="D38" s="18">
        <f>D36/D34</f>
        <v>-0.82175296295381739</v>
      </c>
      <c r="E38" s="18">
        <f t="shared" ref="E38:O38" si="2">E36/E34</f>
        <v>-0.43244076544910681</v>
      </c>
      <c r="F38" s="18">
        <f t="shared" si="2"/>
        <v>0</v>
      </c>
      <c r="G38" s="18">
        <f t="shared" si="2"/>
        <v>0.21035433353274405</v>
      </c>
      <c r="H38" s="18">
        <f t="shared" si="2"/>
        <v>0.14940399373428412</v>
      </c>
      <c r="I38" s="18">
        <f t="shared" si="2"/>
        <v>0.54570040116284713</v>
      </c>
      <c r="J38" s="18">
        <f t="shared" si="2"/>
        <v>0</v>
      </c>
      <c r="K38" s="18">
        <f t="shared" si="2"/>
        <v>0.3129365010059495</v>
      </c>
      <c r="L38" s="18">
        <f t="shared" si="2"/>
        <v>0</v>
      </c>
      <c r="M38" s="18">
        <f t="shared" si="2"/>
        <v>0</v>
      </c>
      <c r="N38" s="18">
        <f t="shared" si="2"/>
        <v>0</v>
      </c>
      <c r="O38" s="18">
        <f t="shared" si="2"/>
        <v>0</v>
      </c>
    </row>
    <row r="39" spans="2:17" x14ac:dyDescent="0.25">
      <c r="K39">
        <v>0</v>
      </c>
    </row>
    <row r="40" spans="2:17" hidden="1" x14ac:dyDescent="0.25"/>
    <row r="41" spans="2:17" hidden="1" x14ac:dyDescent="0.25"/>
    <row r="42" spans="2:17" hidden="1" x14ac:dyDescent="0.25">
      <c r="C42" s="19" t="s">
        <v>15</v>
      </c>
    </row>
    <row r="43" spans="2:17" ht="15.75" thickBot="1" x14ac:dyDescent="0.3"/>
    <row r="44" spans="2:17" ht="15.75" thickBot="1" x14ac:dyDescent="0.3">
      <c r="B44" s="14" t="s">
        <v>16</v>
      </c>
      <c r="C44" s="7">
        <v>7898355.1900000013</v>
      </c>
      <c r="D44" s="7">
        <v>4380034.8600000013</v>
      </c>
      <c r="E44" s="7">
        <v>1068895.8100000019</v>
      </c>
      <c r="F44" s="7">
        <v>-1176590.0999999982</v>
      </c>
      <c r="G44" s="7">
        <v>-465841.81999999832</v>
      </c>
      <c r="H44" s="7">
        <v>1138690.3300000017</v>
      </c>
      <c r="I44" s="7">
        <v>3912507.7900000014</v>
      </c>
      <c r="J44" s="7">
        <v>5730468.5900000017</v>
      </c>
      <c r="K44" s="7">
        <v>8732516.5900000017</v>
      </c>
      <c r="L44" s="7">
        <v>10286343.230000002</v>
      </c>
      <c r="M44" s="7">
        <v>8945539.2600000035</v>
      </c>
      <c r="N44" s="7">
        <v>7624239.0900000036</v>
      </c>
      <c r="O44" s="7">
        <v>5224186.0900000036</v>
      </c>
      <c r="Q44" s="8"/>
    </row>
    <row r="45" spans="2:17" ht="15.75" thickBot="1" x14ac:dyDescent="0.3">
      <c r="B45" s="14" t="s">
        <v>17</v>
      </c>
      <c r="C45" s="7">
        <v>324947.66000000015</v>
      </c>
      <c r="D45" s="7">
        <v>-976692.33999999985</v>
      </c>
      <c r="E45" s="7">
        <v>-133692.33999999985</v>
      </c>
      <c r="F45" s="7">
        <v>1707563.6600000001</v>
      </c>
      <c r="G45" s="7">
        <v>3046759.7300000004</v>
      </c>
      <c r="H45" s="7">
        <v>2816222.7300000004</v>
      </c>
      <c r="I45" s="7">
        <v>1115570.7300000004</v>
      </c>
      <c r="J45" s="7">
        <v>1270584.7300000004</v>
      </c>
      <c r="K45" s="7">
        <v>76584.730000000447</v>
      </c>
      <c r="L45" s="7">
        <v>830208.73000000045</v>
      </c>
      <c r="M45" s="7">
        <v>1757150.7300000004</v>
      </c>
      <c r="N45" s="7">
        <v>1178150.7300000004</v>
      </c>
      <c r="O45" s="7">
        <v>469150.73000000045</v>
      </c>
      <c r="Q45" s="8"/>
    </row>
    <row r="46" spans="2:17" ht="15.75" thickBot="1" x14ac:dyDescent="0.3">
      <c r="B46" s="14" t="s">
        <v>18</v>
      </c>
      <c r="C46" s="7">
        <v>1747774.38</v>
      </c>
      <c r="D46" s="7">
        <v>2439610.4335000003</v>
      </c>
      <c r="E46" s="7">
        <v>2674700.3220000002</v>
      </c>
      <c r="F46" s="7">
        <v>2139658.9736000006</v>
      </c>
      <c r="G46" s="7">
        <v>3137736.5176200005</v>
      </c>
      <c r="H46" s="7">
        <v>3057302.3453979082</v>
      </c>
      <c r="I46" s="7">
        <v>3734137.4773038942</v>
      </c>
      <c r="J46" s="7">
        <v>3155803.2881697207</v>
      </c>
      <c r="K46" s="7">
        <v>3264236.1627897201</v>
      </c>
      <c r="L46" s="7">
        <v>5322012.8562500905</v>
      </c>
      <c r="M46" s="7">
        <v>2849432.7181247361</v>
      </c>
      <c r="N46" s="7">
        <v>2259670.5481247357</v>
      </c>
      <c r="O46" s="7">
        <v>1748955.7281247359</v>
      </c>
      <c r="Q46" s="8"/>
    </row>
    <row r="47" spans="2:17" ht="30.75" thickBot="1" x14ac:dyDescent="0.3">
      <c r="B47" s="14" t="s">
        <v>19</v>
      </c>
      <c r="C47" s="7">
        <v>66792771.76640024</v>
      </c>
      <c r="D47" s="7">
        <v>63374994.93540024</v>
      </c>
      <c r="E47" s="7">
        <v>61149530.584400237</v>
      </c>
      <c r="F47" s="7">
        <v>60922598.4630908</v>
      </c>
      <c r="G47" s="7">
        <v>62465788.008070804</v>
      </c>
      <c r="H47" s="7">
        <v>64097494.859661266</v>
      </c>
      <c r="I47" s="7">
        <v>64886335.991641887</v>
      </c>
      <c r="J47" s="7">
        <v>66469261.131915703</v>
      </c>
      <c r="K47" s="7">
        <v>69289297.596295699</v>
      </c>
      <c r="L47" s="7">
        <v>69507237.1609485</v>
      </c>
      <c r="M47" s="7">
        <v>70853397.212128505</v>
      </c>
      <c r="N47" s="7">
        <v>68582482.411528736</v>
      </c>
      <c r="O47" s="7">
        <v>66529657.400528744</v>
      </c>
      <c r="Q47" s="8"/>
    </row>
    <row r="48" spans="2:17" ht="15.75" thickBot="1" x14ac:dyDescent="0.3">
      <c r="B48" s="14" t="s">
        <v>20</v>
      </c>
      <c r="C48" s="7">
        <v>12759218.684400242</v>
      </c>
      <c r="D48" s="7">
        <v>7908777.9044002425</v>
      </c>
      <c r="E48" s="7">
        <v>5493903.4444002435</v>
      </c>
      <c r="F48" s="7">
        <v>5107429.9740908034</v>
      </c>
      <c r="G48" s="7">
        <v>7574197.0640908023</v>
      </c>
      <c r="H48" s="7">
        <v>9200969.7450791802</v>
      </c>
      <c r="I48" s="7">
        <v>10042146.00666105</v>
      </c>
      <c r="J48" s="7">
        <v>11423181.395799849</v>
      </c>
      <c r="K48" s="7">
        <v>13726173.29579985</v>
      </c>
      <c r="L48" s="7">
        <v>16377389.55491302</v>
      </c>
      <c r="M48" s="7">
        <v>15626469.464913022</v>
      </c>
      <c r="N48" s="7">
        <v>13141292.495313266</v>
      </c>
      <c r="O48" s="7">
        <v>10953252.665313268</v>
      </c>
      <c r="Q48" s="8"/>
    </row>
    <row r="49" spans="2:17" ht="15.75" thickBot="1" x14ac:dyDescent="0.3">
      <c r="B49" s="14" t="s">
        <v>21</v>
      </c>
      <c r="C49" s="7">
        <v>68540546.164400265</v>
      </c>
      <c r="D49" s="7">
        <v>65814605.384400256</v>
      </c>
      <c r="E49" s="7">
        <v>63824230.924400248</v>
      </c>
      <c r="F49" s="7">
        <v>63062257.454090811</v>
      </c>
      <c r="G49" s="7">
        <v>65603524.544090815</v>
      </c>
      <c r="H49" s="7">
        <v>67154797.225079194</v>
      </c>
      <c r="I49" s="7">
        <v>68620473.486661062</v>
      </c>
      <c r="J49" s="7">
        <v>69626008.87579985</v>
      </c>
      <c r="K49" s="7">
        <v>72553500.775799856</v>
      </c>
      <c r="L49" s="7">
        <v>74829217.034913033</v>
      </c>
      <c r="M49" s="7">
        <v>73702796.944913045</v>
      </c>
      <c r="N49" s="7">
        <v>70842119.975313276</v>
      </c>
      <c r="O49" s="7">
        <v>68278580.145313278</v>
      </c>
      <c r="Q49" s="8"/>
    </row>
    <row r="50" spans="2:17" ht="15.75" thickBot="1" x14ac:dyDescent="0.3">
      <c r="B50" s="14" t="s">
        <v>22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Q50" s="8"/>
    </row>
    <row r="51" spans="2:17" ht="15.75" thickBot="1" x14ac:dyDescent="0.3">
      <c r="D51" s="20"/>
      <c r="E51" s="20"/>
      <c r="F51" s="20"/>
    </row>
    <row r="52" spans="2:17" ht="15.75" thickBot="1" x14ac:dyDescent="0.3">
      <c r="B52" s="21" t="s">
        <v>23</v>
      </c>
      <c r="C52" s="22">
        <f>IF(C46=0,0,(C48-C50)/C46)</f>
        <v>7.300266459106834</v>
      </c>
      <c r="D52" s="23">
        <f>IF(D46=0,0,(D48-D50)/D46)</f>
        <v>3.2418200036363478</v>
      </c>
      <c r="E52" s="24">
        <f t="shared" ref="E52:O52" si="3">IF(E46=0,0,(E48-E50)/E46)</f>
        <v>2.0540257909312962</v>
      </c>
      <c r="F52" s="24">
        <f t="shared" si="3"/>
        <v>2.3870299132284125</v>
      </c>
      <c r="G52" s="24">
        <f t="shared" si="3"/>
        <v>2.4139047436130472</v>
      </c>
      <c r="H52" s="24">
        <f t="shared" si="3"/>
        <v>3.0095059976417455</v>
      </c>
      <c r="I52" s="24">
        <f t="shared" si="3"/>
        <v>2.6892812778579422</v>
      </c>
      <c r="J52" s="24">
        <f t="shared" si="3"/>
        <v>3.6197380992099104</v>
      </c>
      <c r="K52" s="24">
        <f t="shared" si="3"/>
        <v>4.205018451872375</v>
      </c>
      <c r="L52" s="24">
        <f t="shared" si="3"/>
        <v>3.0772923698746171</v>
      </c>
      <c r="M52" s="24">
        <f t="shared" si="3"/>
        <v>5.4840633244350085</v>
      </c>
      <c r="N52" s="24">
        <f t="shared" si="3"/>
        <v>5.8155789596049807</v>
      </c>
      <c r="O52" s="24">
        <f t="shared" si="3"/>
        <v>6.2627386669515968</v>
      </c>
    </row>
    <row r="53" spans="2:17" ht="15.75" thickBot="1" x14ac:dyDescent="0.3">
      <c r="D53" s="20"/>
      <c r="E53" s="20"/>
      <c r="F53" s="20"/>
    </row>
    <row r="54" spans="2:17" ht="15.75" thickBot="1" x14ac:dyDescent="0.3">
      <c r="B54" s="25" t="s">
        <v>24</v>
      </c>
      <c r="C54" s="22">
        <f>IF(C46=0,0,(C44+C45)/C46)</f>
        <v>4.7050139560919773</v>
      </c>
      <c r="D54" s="24">
        <f>IF(D46=0,0,(D44+D45)/D46)</f>
        <v>1.3950352372929384</v>
      </c>
      <c r="E54" s="24">
        <f t="shared" ref="E54:O54" si="4">IF(E46=0,0,(E44+E45)/E46)</f>
        <v>0.34964794459691323</v>
      </c>
      <c r="F54" s="24">
        <f t="shared" si="4"/>
        <v>0.24815803198143901</v>
      </c>
      <c r="G54" s="24">
        <f t="shared" si="4"/>
        <v>0.82254131139017683</v>
      </c>
      <c r="H54" s="24">
        <f t="shared" si="4"/>
        <v>1.2935956648034004</v>
      </c>
      <c r="I54" s="24">
        <f t="shared" si="4"/>
        <v>1.346516712510101</v>
      </c>
      <c r="J54" s="24">
        <f t="shared" si="4"/>
        <v>2.2184694927738735</v>
      </c>
      <c r="K54" s="24">
        <f t="shared" si="4"/>
        <v>2.6986715668487244</v>
      </c>
      <c r="L54" s="24">
        <f t="shared" si="4"/>
        <v>2.088787130031994</v>
      </c>
      <c r="M54" s="24">
        <f t="shared" si="4"/>
        <v>3.7560774542673325</v>
      </c>
      <c r="N54" s="24">
        <f t="shared" si="4"/>
        <v>3.8954306092562767</v>
      </c>
      <c r="O54" s="24">
        <f t="shared" si="4"/>
        <v>3.2552778371951758</v>
      </c>
    </row>
    <row r="55" spans="2:17" ht="15.75" thickBot="1" x14ac:dyDescent="0.3"/>
    <row r="56" spans="2:17" ht="15.75" thickBot="1" x14ac:dyDescent="0.3">
      <c r="B56" s="25" t="s">
        <v>25</v>
      </c>
      <c r="C56" s="22">
        <f>IF(C49=0,0,C47/C49)</f>
        <v>0.97450013903000077</v>
      </c>
      <c r="D56" s="24">
        <f>IF(D49=0,0,D47/D49)</f>
        <v>0.9629320811884976</v>
      </c>
      <c r="E56" s="24">
        <f t="shared" ref="E56:O56" si="5">IF(E49=0,0,E47/E49)</f>
        <v>0.9580927133588466</v>
      </c>
      <c r="F56" s="24">
        <f t="shared" si="5"/>
        <v>0.96607068827883813</v>
      </c>
      <c r="G56" s="24">
        <f t="shared" si="5"/>
        <v>0.95217122010096877</v>
      </c>
      <c r="H56" s="24">
        <f t="shared" si="5"/>
        <v>0.95447380542046867</v>
      </c>
      <c r="I56" s="24">
        <f t="shared" si="5"/>
        <v>0.94558274950193921</v>
      </c>
      <c r="J56" s="24">
        <f t="shared" si="5"/>
        <v>0.95466137159297448</v>
      </c>
      <c r="K56" s="24">
        <f t="shared" si="5"/>
        <v>0.95500970808299124</v>
      </c>
      <c r="L56" s="24">
        <f t="shared" si="5"/>
        <v>0.92887831672110832</v>
      </c>
      <c r="M56" s="24">
        <f t="shared" si="5"/>
        <v>0.96133932698762792</v>
      </c>
      <c r="N56" s="24">
        <f t="shared" si="5"/>
        <v>0.96810319108784482</v>
      </c>
      <c r="O56" s="24">
        <f t="shared" si="5"/>
        <v>0.97438548456833163</v>
      </c>
    </row>
    <row r="57" spans="2:17" ht="15.75" thickBot="1" x14ac:dyDescent="0.3"/>
    <row r="58" spans="2:17" ht="15.75" hidden="1" thickBot="1" x14ac:dyDescent="0.3"/>
    <row r="59" spans="2:17" ht="15.75" hidden="1" thickBot="1" x14ac:dyDescent="0.3"/>
    <row r="60" spans="2:17" ht="15.75" hidden="1" thickBot="1" x14ac:dyDescent="0.3">
      <c r="B60" s="14" t="s">
        <v>26</v>
      </c>
      <c r="C60" s="2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2:17" ht="15.75" hidden="1" thickBot="1" x14ac:dyDescent="0.3">
      <c r="B61" s="27" t="s">
        <v>27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</row>
    <row r="62" spans="2:17" ht="15.75" hidden="1" thickBot="1" x14ac:dyDescent="0.3">
      <c r="B62" s="14" t="s">
        <v>28</v>
      </c>
      <c r="C62" s="26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7" ht="15.75" hidden="1" thickBot="1" x14ac:dyDescent="0.3">
      <c r="B63" s="27" t="s">
        <v>27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2:17" ht="15.75" hidden="1" thickBot="1" x14ac:dyDescent="0.3">
      <c r="C64" s="20"/>
      <c r="D64" s="20"/>
      <c r="E64" s="20"/>
      <c r="F64" s="20"/>
    </row>
    <row r="65" spans="2:17" ht="15.75" thickBot="1" x14ac:dyDescent="0.3">
      <c r="B65" s="14" t="s">
        <v>29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</row>
    <row r="66" spans="2:17" x14ac:dyDescent="0.25">
      <c r="C66" s="20"/>
      <c r="D66" s="20"/>
      <c r="E66" s="20"/>
      <c r="F66" s="20"/>
    </row>
    <row r="67" spans="2:17" ht="15.75" thickBot="1" x14ac:dyDescent="0.3">
      <c r="C67" s="20"/>
      <c r="D67" s="20"/>
      <c r="E67" s="20"/>
      <c r="F67" s="20"/>
    </row>
    <row r="68" spans="2:17" ht="15.75" thickBot="1" x14ac:dyDescent="0.3">
      <c r="B68" s="14" t="s">
        <v>30</v>
      </c>
      <c r="C68" s="28">
        <f>(D68+E68+F68+G68+H68)/5</f>
        <v>84</v>
      </c>
      <c r="D68" s="7">
        <v>84</v>
      </c>
      <c r="E68" s="7">
        <v>84</v>
      </c>
      <c r="F68" s="7">
        <v>84</v>
      </c>
      <c r="G68" s="7">
        <v>84</v>
      </c>
      <c r="H68" s="7">
        <v>84</v>
      </c>
      <c r="I68" s="7">
        <v>84</v>
      </c>
      <c r="J68" s="7">
        <v>84</v>
      </c>
      <c r="K68" s="7">
        <v>84</v>
      </c>
      <c r="L68" s="7">
        <v>84</v>
      </c>
      <c r="M68" s="7">
        <v>84</v>
      </c>
      <c r="N68" s="7">
        <v>84</v>
      </c>
      <c r="O68" s="7">
        <v>84</v>
      </c>
    </row>
    <row r="69" spans="2:17" ht="15.75" thickBot="1" x14ac:dyDescent="0.3">
      <c r="C69" s="20"/>
      <c r="D69" s="20"/>
      <c r="E69" s="20"/>
      <c r="F69" s="20"/>
    </row>
    <row r="70" spans="2:17" ht="15.75" thickBot="1" x14ac:dyDescent="0.3">
      <c r="B70" s="14" t="s">
        <v>31</v>
      </c>
      <c r="C70" s="28">
        <f>SUM(D70:O70)</f>
        <v>21454542.600000005</v>
      </c>
      <c r="D70" s="7">
        <f>'[1]План БДР'!F355</f>
        <v>1787878.5500000005</v>
      </c>
      <c r="E70" s="7">
        <f>'[1]План БДР'!G355</f>
        <v>1787878.5500000005</v>
      </c>
      <c r="F70" s="7">
        <f>'[1]План БДР'!H355</f>
        <v>1787878.5500000005</v>
      </c>
      <c r="G70" s="7">
        <f>'[1]План БДР'!I355</f>
        <v>1787878.5500000005</v>
      </c>
      <c r="H70" s="7">
        <f>'[1]План БДР'!J355</f>
        <v>1787878.5500000005</v>
      </c>
      <c r="I70" s="7">
        <f>'[1]План БДР'!K355</f>
        <v>1787878.5500000005</v>
      </c>
      <c r="J70" s="7">
        <f>'[1]План БДР'!L355</f>
        <v>1787878.5500000005</v>
      </c>
      <c r="K70" s="7">
        <f>'[1]План БДР'!M355</f>
        <v>1787878.5500000005</v>
      </c>
      <c r="L70" s="7">
        <f>'[1]План БДР'!N355</f>
        <v>1787878.5500000005</v>
      </c>
      <c r="M70" s="7">
        <f>'[1]План БДР'!O355</f>
        <v>1787878.5500000005</v>
      </c>
      <c r="N70" s="7">
        <f>'[1]План БДР'!P355</f>
        <v>1787878.5500000005</v>
      </c>
      <c r="O70" s="7">
        <f>'[1]План БДР'!Q355</f>
        <v>1787878.5500000005</v>
      </c>
      <c r="Q70" s="15">
        <f>SUM(D70:O70)</f>
        <v>21454542.600000005</v>
      </c>
    </row>
    <row r="71" spans="2:17" ht="15.75" thickBot="1" x14ac:dyDescent="0.3">
      <c r="C71" s="28">
        <f>(D70+E70+F70+G70+H70)/5</f>
        <v>1787878.5500000003</v>
      </c>
      <c r="D71" s="20"/>
      <c r="E71" s="20"/>
      <c r="F71" s="20"/>
    </row>
    <row r="72" spans="2:17" ht="15.75" thickBot="1" x14ac:dyDescent="0.3">
      <c r="B72" s="14" t="s">
        <v>32</v>
      </c>
      <c r="C72" s="28">
        <f>C71/C68</f>
        <v>21284.268452380955</v>
      </c>
      <c r="D72" s="13">
        <f>D70/D68</f>
        <v>21284.268452380958</v>
      </c>
      <c r="E72" s="13">
        <f t="shared" ref="E72:O72" si="6">E70/E68</f>
        <v>21284.268452380958</v>
      </c>
      <c r="F72" s="13">
        <f t="shared" si="6"/>
        <v>21284.268452380958</v>
      </c>
      <c r="G72" s="13">
        <f t="shared" si="6"/>
        <v>21284.268452380958</v>
      </c>
      <c r="H72" s="13">
        <f t="shared" si="6"/>
        <v>21284.268452380958</v>
      </c>
      <c r="I72" s="13">
        <f t="shared" si="6"/>
        <v>21284.268452380958</v>
      </c>
      <c r="J72" s="13">
        <f t="shared" si="6"/>
        <v>21284.268452380958</v>
      </c>
      <c r="K72" s="13">
        <f t="shared" si="6"/>
        <v>21284.268452380958</v>
      </c>
      <c r="L72" s="13">
        <f t="shared" si="6"/>
        <v>21284.268452380958</v>
      </c>
      <c r="M72" s="13">
        <f t="shared" si="6"/>
        <v>21284.268452380958</v>
      </c>
      <c r="N72" s="13">
        <f t="shared" si="6"/>
        <v>21284.268452380958</v>
      </c>
      <c r="O72" s="13">
        <f t="shared" si="6"/>
        <v>21284.268452380958</v>
      </c>
    </row>
    <row r="73" spans="2:17" x14ac:dyDescent="0.25">
      <c r="C73" s="20"/>
      <c r="D73" s="20"/>
      <c r="E73" s="20"/>
      <c r="F73" s="20"/>
    </row>
    <row r="74" spans="2:17" x14ac:dyDescent="0.25">
      <c r="C74" s="20" t="s">
        <v>33</v>
      </c>
      <c r="D74" s="20"/>
      <c r="E74" s="20"/>
      <c r="F74" s="20"/>
    </row>
    <row r="77" spans="2:17" ht="20.25" x14ac:dyDescent="0.3">
      <c r="B77" s="29" t="s">
        <v>34</v>
      </c>
    </row>
    <row r="78" spans="2:17" x14ac:dyDescent="0.25">
      <c r="B78" s="30"/>
    </row>
    <row r="79" spans="2:17" x14ac:dyDescent="0.25">
      <c r="B79" s="30" t="s">
        <v>35</v>
      </c>
    </row>
    <row r="80" spans="2:17" x14ac:dyDescent="0.25">
      <c r="B80" s="30" t="s">
        <v>36</v>
      </c>
    </row>
    <row r="81" spans="2:4" x14ac:dyDescent="0.25">
      <c r="B81" s="30" t="s">
        <v>37</v>
      </c>
    </row>
    <row r="82" spans="2:4" x14ac:dyDescent="0.25">
      <c r="B82" s="30" t="s">
        <v>38</v>
      </c>
    </row>
    <row r="86" spans="2:4" x14ac:dyDescent="0.25">
      <c r="D86">
        <v>82</v>
      </c>
    </row>
    <row r="87" spans="2:4" x14ac:dyDescent="0.25">
      <c r="D87">
        <v>1341068</v>
      </c>
    </row>
    <row r="88" spans="2:4" x14ac:dyDescent="0.25">
      <c r="D88">
        <v>16354.487804878048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CHORIJ</dc:creator>
  <cp:lastModifiedBy>CHORIJ</cp:lastModifiedBy>
  <dcterms:created xsi:type="dcterms:W3CDTF">2015-06-05T18:19:34Z</dcterms:created>
  <dcterms:modified xsi:type="dcterms:W3CDTF">2023-05-15T13:28:56Z</dcterms:modified>
</cp:coreProperties>
</file>