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skyi_Artem\Downloads\news\2601\8\"/>
    </mc:Choice>
  </mc:AlternateContent>
  <xr:revisionPtr revIDLastSave="0" documentId="13_ncr:1_{64D8282C-9B9D-44BC-A5C9-A48E23E6C1E5}" xr6:coauthVersionLast="45" xr6:coauthVersionMax="46" xr10:uidLastSave="{00000000-0000-0000-0000-000000000000}"/>
  <bookViews>
    <workbookView xWindow="-120" yWindow="-120" windowWidth="25440" windowHeight="15390" xr2:uid="{9B430CA5-4422-4E4F-AB6D-381BCB0C0124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49" i="1" l="1"/>
  <c r="E10" i="1" l="1"/>
  <c r="E55" i="1" l="1"/>
  <c r="E44" i="1"/>
  <c r="E37" i="1"/>
  <c r="E45" i="1" l="1"/>
  <c r="E67" i="1" l="1"/>
  <c r="E81" i="1" l="1"/>
  <c r="E84" i="1" l="1"/>
  <c r="E85" i="1" s="1"/>
  <c r="E86" i="1" s="1"/>
  <c r="E89" i="1" l="1"/>
  <c r="E90" i="1" s="1"/>
  <c r="E92" i="1" l="1"/>
</calcChain>
</file>

<file path=xl/sharedStrings.xml><?xml version="1.0" encoding="utf-8"?>
<sst xmlns="http://schemas.openxmlformats.org/spreadsheetml/2006/main" count="92" uniqueCount="92">
  <si>
    <t xml:space="preserve">Розрахунок тарифу на послуги пасажирського автомобільного транспорту  </t>
  </si>
  <si>
    <t>розроблено відповідно Методики розрахунку тарифів на послуги пасажирського автомобільного  транспорту затвердженої наказом Міністерства транспорту та зв"язку України від 17 листопада 2009 р.  №1175</t>
  </si>
  <si>
    <t>Економічне обгрунтування розрахунку тарифу на послуги з перевезення пасажирів</t>
  </si>
  <si>
    <t xml:space="preserve">Марка автобуса </t>
  </si>
  <si>
    <t xml:space="preserve">Вид пального </t>
  </si>
  <si>
    <t>ДП</t>
  </si>
  <si>
    <t xml:space="preserve"> </t>
  </si>
  <si>
    <t>Середня кількість перевезених пасажирів в нарядний день з врахуванням пільгових пасажирів</t>
  </si>
  <si>
    <t>Пробіг автобуса в нарядний день, км</t>
  </si>
  <si>
    <t>Пробіг автобуса з врахуванням виїзда і заїзда в гараж, км</t>
  </si>
  <si>
    <t xml:space="preserve">ВИТРАТИ </t>
  </si>
  <si>
    <t xml:space="preserve">  І Планова  виробнича собівартість</t>
  </si>
  <si>
    <t>1 Прямі  матеріальні витрати</t>
  </si>
  <si>
    <t>1.1 Пальне</t>
  </si>
  <si>
    <t>Лінійна норма витрат палива, л/100км, м3/100км</t>
  </si>
  <si>
    <t>Сумарний коефіцієнт коригування</t>
  </si>
  <si>
    <t>Ціна на пальне (роздрібна) грн/л</t>
  </si>
  <si>
    <t>Всього витрат палива на 1 км, коп/км</t>
  </si>
  <si>
    <t>1.2 Мастильні матеріали</t>
  </si>
  <si>
    <t>Норми витрат:</t>
  </si>
  <si>
    <t xml:space="preserve">моторні оливи (л/100 л палива) </t>
  </si>
  <si>
    <t>трансмісійні  оливи (л/100 л палива)</t>
  </si>
  <si>
    <t>гідравлічні оливи (л/100 л палива)</t>
  </si>
  <si>
    <t>середня   роздрібна ціна (грн)</t>
  </si>
  <si>
    <t xml:space="preserve">моторні оливи (л) </t>
  </si>
  <si>
    <t>трансмісійні  оливи (л)</t>
  </si>
  <si>
    <t>гідравлічні оливи (л)</t>
  </si>
  <si>
    <t>платичні мастила(кг)</t>
  </si>
  <si>
    <t>Витрати мастильних матеріалів на 1 км пробігу, (коп/км)</t>
  </si>
  <si>
    <t>1.3 Автомобільні  шини</t>
  </si>
  <si>
    <t>Прогнозована ціна шини, грн</t>
  </si>
  <si>
    <t>Кількість шин, встановлених на одному транспорті, од</t>
  </si>
  <si>
    <t>Експлуатаційна норма середнього ресурсу шин, км</t>
  </si>
  <si>
    <t>Коефіцієнт коригування, який  враховує умови експлуатації</t>
  </si>
  <si>
    <t>Витрати на автомобільні шини на 1 км (коп/км)</t>
  </si>
  <si>
    <t>1.4 Акумуляторні батареї</t>
  </si>
  <si>
    <t xml:space="preserve">Прогнозована ціна АБ, грн </t>
  </si>
  <si>
    <t>кількість АБ, встановлених на одному трансп.засобі (шт)</t>
  </si>
  <si>
    <t>експлуатаційна норма середнього ресурсуАБ, місяців</t>
  </si>
  <si>
    <t>коефіцієнт коригування, який враховує умови експлуатації</t>
  </si>
  <si>
    <t>факт.інтенсивність експл. автомоб.тр-го засобу, км/місяць</t>
  </si>
  <si>
    <t>Витрати на акумуляторні батареї на 1 км пробігу (коп/км)</t>
  </si>
  <si>
    <t>Разом прямі матеріальні витрати</t>
  </si>
  <si>
    <t>2.Прямі витрати на оплату праці</t>
  </si>
  <si>
    <t>Час в наряді автобуса, год</t>
  </si>
  <si>
    <t>Експлуатаційна швидкість, км/год</t>
  </si>
  <si>
    <t>Норма тривалості робочого часу за місяць, год</t>
  </si>
  <si>
    <t>Тарифна ставка водія, коп/год</t>
  </si>
  <si>
    <t>Додаткова з-та (25%-класність,15%-інтенс) коеф</t>
  </si>
  <si>
    <t>Резерв відпусток (коефіц)</t>
  </si>
  <si>
    <t>Тарифна ставка водія (основна та додаткова), коп/год</t>
  </si>
  <si>
    <t>Витрати на заробітну плату водіїв, коп/км</t>
  </si>
  <si>
    <t xml:space="preserve">3.Інші прямі  витрати </t>
  </si>
  <si>
    <t>3.1 Диспетчерські послуги (коп/км)</t>
  </si>
  <si>
    <t>3.2  Ліцензія, дозвіл (коп/км) діагностика балонів</t>
  </si>
  <si>
    <t>3.3 Нарахування на зарплату (коп/км)</t>
  </si>
  <si>
    <t>3.4 Амортизація основних засобів (автобус)(коп/км)</t>
  </si>
  <si>
    <t>3.5 Витрати на ремонт (коп/км)</t>
  </si>
  <si>
    <t>3.6 Обовязкові збори і платежі</t>
  </si>
  <si>
    <t>3.7 Вартість інструментів в автобусі (коп/км)</t>
  </si>
  <si>
    <t>3.8 Витрати мед обслуговування (коп/км)</t>
  </si>
  <si>
    <t xml:space="preserve">3.9 Тех огляд </t>
  </si>
  <si>
    <t>Разом інші прямі витрати</t>
  </si>
  <si>
    <t>4. Загальновиробничі витрати</t>
  </si>
  <si>
    <t>4.1 Витрати на управління (коп/км)</t>
  </si>
  <si>
    <t>4.2 Витрати на утримання власної бази(оренда) (коп/км)</t>
  </si>
  <si>
    <t>4.2.1 Витрати на оренду виробничих приміщень</t>
  </si>
  <si>
    <t>4.3 Амортизація осн засобів (коп/км)</t>
  </si>
  <si>
    <t>4.4 Витрати на виготовлення квитків та облікових книг (коп/км)</t>
  </si>
  <si>
    <t>4.5 Витрати на закупівлю матеріалів виробничих  дільниць (коп/км)</t>
  </si>
  <si>
    <t>4.6 Оплата послуг сторонніх організацій (коп/км)</t>
  </si>
  <si>
    <t>4.7 Витрати на обслуговування виробничого  процесу (коп/км)</t>
  </si>
  <si>
    <t>4.8 Утримання  охорони (коп/км)</t>
  </si>
  <si>
    <t>4.9  Виробнича санітарія (коп/км)</t>
  </si>
  <si>
    <t>4.10 Поточний ремонт будівель і споруд</t>
  </si>
  <si>
    <t>Разом загальновиробничі  витрати</t>
  </si>
  <si>
    <t>Разом планова  виробнича собівартість</t>
  </si>
  <si>
    <t xml:space="preserve"> ІІ Адміністративні  витрати </t>
  </si>
  <si>
    <t xml:space="preserve">ІІІ Інші  витрати </t>
  </si>
  <si>
    <t>Всього  собівартість на 1 км (коп)</t>
  </si>
  <si>
    <t>Собівартість на день (грн)</t>
  </si>
  <si>
    <t xml:space="preserve">Планова собівартість Послуг на рік (грн) </t>
  </si>
  <si>
    <t>Розрахунок тарифу</t>
  </si>
  <si>
    <t xml:space="preserve">Планова собівартість Послуг на рік ,грн </t>
  </si>
  <si>
    <t>Плановий прибуток на маршруті на рік, грн</t>
  </si>
  <si>
    <t>Запланований на рік обсяг перевезень пасажирів, пас.</t>
  </si>
  <si>
    <t>Кількість рейсів в день (8)</t>
  </si>
  <si>
    <t>Мінімальна з-та до кінця  2021 року, грн</t>
  </si>
  <si>
    <t>ПАЗ 4234</t>
  </si>
  <si>
    <t>пластичні мастила(кг/100 л палива)</t>
  </si>
  <si>
    <t>автобусними маршрутами загального користування на території м. Мукачево</t>
  </si>
  <si>
    <t xml:space="preserve">Тариф перевезення одного пасажира,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</si>
</sst>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u/>
      <sz val="14"/>
      <name val="Arial Cyr"/>
      <charset val="204"/>
    </font>
    <font>
      <b/>
      <u/>
      <sz val="14"/>
      <name val="Arial Cyr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shrinkToFit="1"/>
    </xf>
    <xf numFmtId="1" fontId="0" fillId="0" borderId="1" xfId="0" applyNumberFormat="1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5" fillId="0" borderId="1" xfId="0" applyFont="1" applyBorder="1"/>
    <xf numFmtId="0" fontId="4" fillId="0" borderId="1" xfId="0" applyFont="1" applyBorder="1"/>
    <xf numFmtId="16" fontId="0" fillId="0" borderId="1" xfId="0" applyNumberFormat="1" applyBorder="1"/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shrinkToFit="1"/>
    </xf>
    <xf numFmtId="2" fontId="0" fillId="0" borderId="1" xfId="0" applyNumberFormat="1" applyBorder="1" applyAlignment="1">
      <alignment shrinkToFit="1"/>
    </xf>
    <xf numFmtId="0" fontId="6" fillId="3" borderId="1" xfId="0" applyFont="1" applyFill="1" applyBorder="1"/>
    <xf numFmtId="0" fontId="0" fillId="3" borderId="0" xfId="0" applyFill="1"/>
    <xf numFmtId="0" fontId="0" fillId="3" borderId="1" xfId="0" applyFill="1" applyBorder="1"/>
    <xf numFmtId="2" fontId="6" fillId="3" borderId="1" xfId="0" applyNumberFormat="1" applyFont="1" applyFill="1" applyBorder="1" applyAlignment="1">
      <alignment shrinkToFit="1"/>
    </xf>
    <xf numFmtId="0" fontId="6" fillId="0" borderId="1" xfId="0" applyFont="1" applyBorder="1"/>
    <xf numFmtId="2" fontId="6" fillId="0" borderId="1" xfId="0" applyNumberFormat="1" applyFont="1" applyBorder="1" applyAlignment="1">
      <alignment shrinkToFit="1"/>
    </xf>
    <xf numFmtId="2" fontId="0" fillId="4" borderId="1" xfId="0" applyNumberFormat="1" applyFill="1" applyBorder="1" applyAlignment="1">
      <alignment shrinkToFit="1"/>
    </xf>
    <xf numFmtId="0" fontId="0" fillId="5" borderId="1" xfId="0" applyFill="1" applyBorder="1"/>
    <xf numFmtId="0" fontId="0" fillId="5" borderId="0" xfId="0" applyFill="1"/>
    <xf numFmtId="16" fontId="6" fillId="3" borderId="1" xfId="0" applyNumberFormat="1" applyFont="1" applyFill="1" applyBorder="1"/>
    <xf numFmtId="0" fontId="7" fillId="6" borderId="1" xfId="0" applyFont="1" applyFill="1" applyBorder="1"/>
    <xf numFmtId="0" fontId="0" fillId="6" borderId="1" xfId="0" applyFill="1" applyBorder="1"/>
    <xf numFmtId="16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shrinkToFit="1"/>
    </xf>
    <xf numFmtId="0" fontId="8" fillId="7" borderId="1" xfId="0" applyFont="1" applyFill="1" applyBorder="1"/>
    <xf numFmtId="0" fontId="0" fillId="7" borderId="1" xfId="0" applyFill="1" applyBorder="1"/>
    <xf numFmtId="2" fontId="9" fillId="7" borderId="1" xfId="0" applyNumberFormat="1" applyFont="1" applyFill="1" applyBorder="1" applyAlignment="1">
      <alignment shrinkToFit="1"/>
    </xf>
    <xf numFmtId="0" fontId="8" fillId="0" borderId="1" xfId="0" applyFont="1" applyBorder="1"/>
    <xf numFmtId="2" fontId="4" fillId="0" borderId="1" xfId="0" applyNumberFormat="1" applyFont="1" applyBorder="1" applyAlignment="1">
      <alignment shrinkToFit="1"/>
    </xf>
    <xf numFmtId="0" fontId="8" fillId="5" borderId="1" xfId="0" applyFont="1" applyFill="1" applyBorder="1"/>
    <xf numFmtId="1" fontId="4" fillId="5" borderId="1" xfId="0" applyNumberFormat="1" applyFont="1" applyFill="1" applyBorder="1" applyAlignment="1">
      <alignment shrinkToFit="1"/>
    </xf>
    <xf numFmtId="0" fontId="9" fillId="0" borderId="1" xfId="0" applyFont="1" applyBorder="1"/>
    <xf numFmtId="1" fontId="2" fillId="0" borderId="1" xfId="0" applyNumberFormat="1" applyFont="1" applyBorder="1" applyAlignment="1">
      <alignment shrinkToFit="1"/>
    </xf>
    <xf numFmtId="0" fontId="7" fillId="0" borderId="1" xfId="0" applyFont="1" applyBorder="1"/>
    <xf numFmtId="0" fontId="10" fillId="0" borderId="1" xfId="0" applyFont="1" applyBorder="1"/>
    <xf numFmtId="2" fontId="11" fillId="0" borderId="1" xfId="0" applyNumberFormat="1" applyFont="1" applyBorder="1" applyAlignment="1">
      <alignment shrinkToFit="1"/>
    </xf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shrinkToFit="1"/>
    </xf>
    <xf numFmtId="164" fontId="0" fillId="4" borderId="1" xfId="0" applyNumberFormat="1" applyFill="1" applyBorder="1" applyAlignment="1">
      <alignment shrinkToFit="1"/>
    </xf>
    <xf numFmtId="165" fontId="0" fillId="4" borderId="1" xfId="0" applyNumberFormat="1" applyFill="1" applyBorder="1" applyAlignment="1">
      <alignment shrinkToFi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164" fontId="3" fillId="2" borderId="1" xfId="0" applyNumberFormat="1" applyFont="1" applyFill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" fontId="0" fillId="0" borderId="4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0CE7-B414-496D-96BD-1C4768275E75}">
  <dimension ref="A1:V92"/>
  <sheetViews>
    <sheetView tabSelected="1" workbookViewId="0">
      <pane ySplit="4" topLeftCell="A5" activePane="bottomLeft" state="frozen"/>
      <selection pane="bottomLeft" activeCell="K13" sqref="K13"/>
    </sheetView>
  </sheetViews>
  <sheetFormatPr defaultRowHeight="12.75" x14ac:dyDescent="0.2"/>
  <cols>
    <col min="4" max="4" width="49.140625" customWidth="1"/>
    <col min="5" max="5" width="15.42578125" customWidth="1"/>
    <col min="8" max="8" width="11.28515625" customWidth="1"/>
    <col min="255" max="255" width="49.140625" customWidth="1"/>
    <col min="256" max="256" width="12.140625" customWidth="1"/>
    <col min="511" max="511" width="49.140625" customWidth="1"/>
    <col min="512" max="512" width="12.140625" customWidth="1"/>
    <col min="767" max="767" width="49.140625" customWidth="1"/>
    <col min="768" max="768" width="12.140625" customWidth="1"/>
    <col min="1023" max="1023" width="49.140625" customWidth="1"/>
    <col min="1024" max="1024" width="12.140625" customWidth="1"/>
    <col min="1279" max="1279" width="49.140625" customWidth="1"/>
    <col min="1280" max="1280" width="12.140625" customWidth="1"/>
    <col min="1535" max="1535" width="49.140625" customWidth="1"/>
    <col min="1536" max="1536" width="12.140625" customWidth="1"/>
    <col min="1791" max="1791" width="49.140625" customWidth="1"/>
    <col min="1792" max="1792" width="12.140625" customWidth="1"/>
    <col min="2047" max="2047" width="49.140625" customWidth="1"/>
    <col min="2048" max="2048" width="12.140625" customWidth="1"/>
    <col min="2303" max="2303" width="49.140625" customWidth="1"/>
    <col min="2304" max="2304" width="12.140625" customWidth="1"/>
    <col min="2559" max="2559" width="49.140625" customWidth="1"/>
    <col min="2560" max="2560" width="12.140625" customWidth="1"/>
    <col min="2815" max="2815" width="49.140625" customWidth="1"/>
    <col min="2816" max="2816" width="12.140625" customWidth="1"/>
    <col min="3071" max="3071" width="49.140625" customWidth="1"/>
    <col min="3072" max="3072" width="12.140625" customWidth="1"/>
    <col min="3327" max="3327" width="49.140625" customWidth="1"/>
    <col min="3328" max="3328" width="12.140625" customWidth="1"/>
    <col min="3583" max="3583" width="49.140625" customWidth="1"/>
    <col min="3584" max="3584" width="12.140625" customWidth="1"/>
    <col min="3839" max="3839" width="49.140625" customWidth="1"/>
    <col min="3840" max="3840" width="12.140625" customWidth="1"/>
    <col min="4095" max="4095" width="49.140625" customWidth="1"/>
    <col min="4096" max="4096" width="12.140625" customWidth="1"/>
    <col min="4351" max="4351" width="49.140625" customWidth="1"/>
    <col min="4352" max="4352" width="12.140625" customWidth="1"/>
    <col min="4607" max="4607" width="49.140625" customWidth="1"/>
    <col min="4608" max="4608" width="12.140625" customWidth="1"/>
    <col min="4863" max="4863" width="49.140625" customWidth="1"/>
    <col min="4864" max="4864" width="12.140625" customWidth="1"/>
    <col min="5119" max="5119" width="49.140625" customWidth="1"/>
    <col min="5120" max="5120" width="12.140625" customWidth="1"/>
    <col min="5375" max="5375" width="49.140625" customWidth="1"/>
    <col min="5376" max="5376" width="12.140625" customWidth="1"/>
    <col min="5631" max="5631" width="49.140625" customWidth="1"/>
    <col min="5632" max="5632" width="12.140625" customWidth="1"/>
    <col min="5887" max="5887" width="49.140625" customWidth="1"/>
    <col min="5888" max="5888" width="12.140625" customWidth="1"/>
    <col min="6143" max="6143" width="49.140625" customWidth="1"/>
    <col min="6144" max="6144" width="12.140625" customWidth="1"/>
    <col min="6399" max="6399" width="49.140625" customWidth="1"/>
    <col min="6400" max="6400" width="12.140625" customWidth="1"/>
    <col min="6655" max="6655" width="49.140625" customWidth="1"/>
    <col min="6656" max="6656" width="12.140625" customWidth="1"/>
    <col min="6911" max="6911" width="49.140625" customWidth="1"/>
    <col min="6912" max="6912" width="12.140625" customWidth="1"/>
    <col min="7167" max="7167" width="49.140625" customWidth="1"/>
    <col min="7168" max="7168" width="12.140625" customWidth="1"/>
    <col min="7423" max="7423" width="49.140625" customWidth="1"/>
    <col min="7424" max="7424" width="12.140625" customWidth="1"/>
    <col min="7679" max="7679" width="49.140625" customWidth="1"/>
    <col min="7680" max="7680" width="12.140625" customWidth="1"/>
    <col min="7935" max="7935" width="49.140625" customWidth="1"/>
    <col min="7936" max="7936" width="12.140625" customWidth="1"/>
    <col min="8191" max="8191" width="49.140625" customWidth="1"/>
    <col min="8192" max="8192" width="12.140625" customWidth="1"/>
    <col min="8447" max="8447" width="49.140625" customWidth="1"/>
    <col min="8448" max="8448" width="12.140625" customWidth="1"/>
    <col min="8703" max="8703" width="49.140625" customWidth="1"/>
    <col min="8704" max="8704" width="12.140625" customWidth="1"/>
    <col min="8959" max="8959" width="49.140625" customWidth="1"/>
    <col min="8960" max="8960" width="12.140625" customWidth="1"/>
    <col min="9215" max="9215" width="49.140625" customWidth="1"/>
    <col min="9216" max="9216" width="12.140625" customWidth="1"/>
    <col min="9471" max="9471" width="49.140625" customWidth="1"/>
    <col min="9472" max="9472" width="12.140625" customWidth="1"/>
    <col min="9727" max="9727" width="49.140625" customWidth="1"/>
    <col min="9728" max="9728" width="12.140625" customWidth="1"/>
    <col min="9983" max="9983" width="49.140625" customWidth="1"/>
    <col min="9984" max="9984" width="12.140625" customWidth="1"/>
    <col min="10239" max="10239" width="49.140625" customWidth="1"/>
    <col min="10240" max="10240" width="12.140625" customWidth="1"/>
    <col min="10495" max="10495" width="49.140625" customWidth="1"/>
    <col min="10496" max="10496" width="12.140625" customWidth="1"/>
    <col min="10751" max="10751" width="49.140625" customWidth="1"/>
    <col min="10752" max="10752" width="12.140625" customWidth="1"/>
    <col min="11007" max="11007" width="49.140625" customWidth="1"/>
    <col min="11008" max="11008" width="12.140625" customWidth="1"/>
    <col min="11263" max="11263" width="49.140625" customWidth="1"/>
    <col min="11264" max="11264" width="12.140625" customWidth="1"/>
    <col min="11519" max="11519" width="49.140625" customWidth="1"/>
    <col min="11520" max="11520" width="12.140625" customWidth="1"/>
    <col min="11775" max="11775" width="49.140625" customWidth="1"/>
    <col min="11776" max="11776" width="12.140625" customWidth="1"/>
    <col min="12031" max="12031" width="49.140625" customWidth="1"/>
    <col min="12032" max="12032" width="12.140625" customWidth="1"/>
    <col min="12287" max="12287" width="49.140625" customWidth="1"/>
    <col min="12288" max="12288" width="12.140625" customWidth="1"/>
    <col min="12543" max="12543" width="49.140625" customWidth="1"/>
    <col min="12544" max="12544" width="12.140625" customWidth="1"/>
    <col min="12799" max="12799" width="49.140625" customWidth="1"/>
    <col min="12800" max="12800" width="12.140625" customWidth="1"/>
    <col min="13055" max="13055" width="49.140625" customWidth="1"/>
    <col min="13056" max="13056" width="12.140625" customWidth="1"/>
    <col min="13311" max="13311" width="49.140625" customWidth="1"/>
    <col min="13312" max="13312" width="12.140625" customWidth="1"/>
    <col min="13567" max="13567" width="49.140625" customWidth="1"/>
    <col min="13568" max="13568" width="12.140625" customWidth="1"/>
    <col min="13823" max="13823" width="49.140625" customWidth="1"/>
    <col min="13824" max="13824" width="12.140625" customWidth="1"/>
    <col min="14079" max="14079" width="49.140625" customWidth="1"/>
    <col min="14080" max="14080" width="12.140625" customWidth="1"/>
    <col min="14335" max="14335" width="49.140625" customWidth="1"/>
    <col min="14336" max="14336" width="12.140625" customWidth="1"/>
    <col min="14591" max="14591" width="49.140625" customWidth="1"/>
    <col min="14592" max="14592" width="12.140625" customWidth="1"/>
    <col min="14847" max="14847" width="49.140625" customWidth="1"/>
    <col min="14848" max="14848" width="12.140625" customWidth="1"/>
    <col min="15103" max="15103" width="49.140625" customWidth="1"/>
    <col min="15104" max="15104" width="12.140625" customWidth="1"/>
    <col min="15359" max="15359" width="49.140625" customWidth="1"/>
    <col min="15360" max="15360" width="12.140625" customWidth="1"/>
    <col min="15615" max="15615" width="49.140625" customWidth="1"/>
    <col min="15616" max="15616" width="12.140625" customWidth="1"/>
    <col min="15871" max="15871" width="49.140625" customWidth="1"/>
    <col min="15872" max="15872" width="12.140625" customWidth="1"/>
    <col min="16127" max="16127" width="49.140625" customWidth="1"/>
    <col min="16128" max="16128" width="12.140625" customWidth="1"/>
  </cols>
  <sheetData>
    <row r="1" spans="1:5" ht="33" customHeight="1" x14ac:dyDescent="0.2">
      <c r="B1" s="56" t="s">
        <v>0</v>
      </c>
      <c r="C1" s="57"/>
      <c r="D1" s="57"/>
    </row>
    <row r="2" spans="1:5" ht="52.9" customHeight="1" x14ac:dyDescent="0.2">
      <c r="B2" s="58" t="s">
        <v>1</v>
      </c>
      <c r="C2" s="58"/>
      <c r="D2" s="58"/>
    </row>
    <row r="3" spans="1:5" ht="22.5" customHeight="1" x14ac:dyDescent="0.2">
      <c r="B3" s="59" t="s">
        <v>2</v>
      </c>
      <c r="C3" s="60"/>
      <c r="D3" s="60"/>
      <c r="E3" s="57"/>
    </row>
    <row r="4" spans="1:5" ht="12.75" customHeight="1" x14ac:dyDescent="0.25">
      <c r="B4" s="1"/>
      <c r="C4" s="2"/>
      <c r="D4" s="48" t="s">
        <v>90</v>
      </c>
    </row>
    <row r="5" spans="1:5" s="45" customFormat="1" ht="12.75" customHeight="1" x14ac:dyDescent="0.25">
      <c r="B5" s="46"/>
      <c r="C5" s="2"/>
      <c r="D5" s="48"/>
    </row>
    <row r="6" spans="1:5" ht="13.5" customHeight="1" x14ac:dyDescent="0.2">
      <c r="B6" s="49" t="s">
        <v>3</v>
      </c>
      <c r="C6" s="49"/>
      <c r="D6" s="49"/>
      <c r="E6" s="41" t="s">
        <v>88</v>
      </c>
    </row>
    <row r="7" spans="1:5" ht="13.5" customHeight="1" x14ac:dyDescent="0.2">
      <c r="B7" s="49" t="s">
        <v>4</v>
      </c>
      <c r="C7" s="49"/>
      <c r="D7" s="49"/>
      <c r="E7" s="41" t="s">
        <v>5</v>
      </c>
    </row>
    <row r="8" spans="1:5" ht="25.5" customHeight="1" x14ac:dyDescent="0.2">
      <c r="A8" s="3"/>
      <c r="B8" s="49" t="s">
        <v>7</v>
      </c>
      <c r="C8" s="50"/>
      <c r="D8" s="50"/>
      <c r="E8" s="41">
        <v>500</v>
      </c>
    </row>
    <row r="9" spans="1:5" x14ac:dyDescent="0.2">
      <c r="A9" s="3"/>
      <c r="B9" s="3" t="s">
        <v>8</v>
      </c>
      <c r="C9" s="3"/>
      <c r="D9" s="3"/>
      <c r="E9" s="41">
        <v>182.5</v>
      </c>
    </row>
    <row r="10" spans="1:5" x14ac:dyDescent="0.2">
      <c r="A10" s="3"/>
      <c r="B10" s="3" t="s">
        <v>9</v>
      </c>
      <c r="C10" s="3"/>
      <c r="D10" s="3"/>
      <c r="E10" s="41">
        <f>E9+6</f>
        <v>188.5</v>
      </c>
    </row>
    <row r="11" spans="1:5" x14ac:dyDescent="0.2">
      <c r="A11" s="3"/>
      <c r="B11" s="3"/>
      <c r="C11" s="3"/>
      <c r="D11" s="3"/>
      <c r="E11" s="6"/>
    </row>
    <row r="12" spans="1:5" x14ac:dyDescent="0.2">
      <c r="A12" s="3"/>
      <c r="B12" s="7" t="s">
        <v>10</v>
      </c>
      <c r="C12" s="3"/>
      <c r="D12" s="3"/>
      <c r="E12" s="6"/>
    </row>
    <row r="13" spans="1:5" ht="18" x14ac:dyDescent="0.25">
      <c r="A13" s="8" t="s">
        <v>11</v>
      </c>
      <c r="B13" s="3"/>
      <c r="C13" s="3"/>
      <c r="D13" s="3"/>
      <c r="E13" s="4"/>
    </row>
    <row r="14" spans="1:5" x14ac:dyDescent="0.2">
      <c r="A14" s="3"/>
      <c r="B14" s="3" t="s">
        <v>12</v>
      </c>
      <c r="C14" s="3"/>
      <c r="D14" s="3"/>
      <c r="E14" s="4"/>
    </row>
    <row r="15" spans="1:5" x14ac:dyDescent="0.2">
      <c r="A15" s="3"/>
      <c r="B15" s="3"/>
      <c r="C15" s="9" t="s">
        <v>13</v>
      </c>
      <c r="D15" s="3"/>
      <c r="E15" s="4"/>
    </row>
    <row r="16" spans="1:5" x14ac:dyDescent="0.2">
      <c r="A16" s="3"/>
      <c r="B16" s="3"/>
      <c r="C16" s="9" t="s">
        <v>6</v>
      </c>
      <c r="D16" s="9" t="s">
        <v>14</v>
      </c>
      <c r="E16" s="41">
        <v>20.9</v>
      </c>
    </row>
    <row r="17" spans="1:5" x14ac:dyDescent="0.2">
      <c r="A17" s="3"/>
      <c r="B17" s="3"/>
      <c r="C17" s="9"/>
      <c r="D17" s="3" t="s">
        <v>15</v>
      </c>
      <c r="E17" s="41">
        <v>1.2669999999999999</v>
      </c>
    </row>
    <row r="18" spans="1:5" x14ac:dyDescent="0.2">
      <c r="A18" s="3"/>
      <c r="B18" s="3"/>
      <c r="C18" s="9"/>
      <c r="D18" s="3" t="s">
        <v>16</v>
      </c>
      <c r="E18" s="41">
        <v>31.35</v>
      </c>
    </row>
    <row r="19" spans="1:5" x14ac:dyDescent="0.2">
      <c r="A19" s="3"/>
      <c r="B19" s="3"/>
      <c r="C19" s="10" t="s">
        <v>17</v>
      </c>
      <c r="D19" s="11"/>
      <c r="E19" s="47">
        <f>0.01*E16*E17*E18*100</f>
        <v>830.15740499999993</v>
      </c>
    </row>
    <row r="20" spans="1:5" x14ac:dyDescent="0.2">
      <c r="A20" s="3"/>
      <c r="B20" s="3"/>
      <c r="C20" s="3" t="s">
        <v>18</v>
      </c>
      <c r="D20" s="3"/>
      <c r="E20" s="4"/>
    </row>
    <row r="21" spans="1:5" x14ac:dyDescent="0.2">
      <c r="A21" s="3"/>
      <c r="B21" s="3"/>
      <c r="C21" s="3"/>
      <c r="D21" s="3" t="s">
        <v>19</v>
      </c>
      <c r="E21" s="4"/>
    </row>
    <row r="22" spans="1:5" x14ac:dyDescent="0.2">
      <c r="A22" s="3"/>
      <c r="B22" s="3"/>
      <c r="C22" s="3"/>
      <c r="D22" s="3" t="s">
        <v>20</v>
      </c>
      <c r="E22" s="41">
        <v>2.1</v>
      </c>
    </row>
    <row r="23" spans="1:5" x14ac:dyDescent="0.2">
      <c r="A23" s="3"/>
      <c r="B23" s="3"/>
      <c r="C23" s="3"/>
      <c r="D23" s="3" t="s">
        <v>21</v>
      </c>
      <c r="E23" s="41">
        <v>0.3</v>
      </c>
    </row>
    <row r="24" spans="1:5" x14ac:dyDescent="0.2">
      <c r="A24" s="3"/>
      <c r="B24" s="3"/>
      <c r="C24" s="3"/>
      <c r="D24" s="3" t="s">
        <v>22</v>
      </c>
      <c r="E24" s="41">
        <v>0.1</v>
      </c>
    </row>
    <row r="25" spans="1:5" x14ac:dyDescent="0.2">
      <c r="A25" s="3"/>
      <c r="B25" s="3"/>
      <c r="C25" s="3"/>
      <c r="D25" s="3" t="s">
        <v>89</v>
      </c>
      <c r="E25" s="41">
        <v>0.25</v>
      </c>
    </row>
    <row r="26" spans="1:5" x14ac:dyDescent="0.2">
      <c r="A26" s="3"/>
      <c r="B26" s="3"/>
      <c r="C26" s="3"/>
      <c r="D26" s="3" t="s">
        <v>23</v>
      </c>
      <c r="E26" s="42"/>
    </row>
    <row r="27" spans="1:5" x14ac:dyDescent="0.2">
      <c r="A27" s="3"/>
      <c r="B27" s="3"/>
      <c r="C27" s="3"/>
      <c r="D27" s="3" t="s">
        <v>24</v>
      </c>
      <c r="E27" s="20">
        <v>104</v>
      </c>
    </row>
    <row r="28" spans="1:5" x14ac:dyDescent="0.2">
      <c r="A28" s="3"/>
      <c r="B28" s="3"/>
      <c r="C28" s="3"/>
      <c r="D28" s="3" t="s">
        <v>25</v>
      </c>
      <c r="E28" s="20">
        <v>134</v>
      </c>
    </row>
    <row r="29" spans="1:5" x14ac:dyDescent="0.2">
      <c r="A29" s="3"/>
      <c r="B29" s="3"/>
      <c r="C29" s="3"/>
      <c r="D29" s="3" t="s">
        <v>26</v>
      </c>
      <c r="E29" s="20">
        <v>80</v>
      </c>
    </row>
    <row r="30" spans="1:5" x14ac:dyDescent="0.2">
      <c r="A30" s="3"/>
      <c r="B30" s="3"/>
      <c r="C30" s="3"/>
      <c r="D30" s="3" t="s">
        <v>27</v>
      </c>
      <c r="E30" s="20">
        <v>80</v>
      </c>
    </row>
    <row r="31" spans="1:5" x14ac:dyDescent="0.2">
      <c r="A31" s="3"/>
      <c r="B31" s="3"/>
      <c r="C31" s="10" t="s">
        <v>28</v>
      </c>
      <c r="D31" s="10"/>
      <c r="E31" s="12">
        <v>61.8</v>
      </c>
    </row>
    <row r="32" spans="1:5" x14ac:dyDescent="0.2">
      <c r="A32" s="3"/>
      <c r="B32" s="3"/>
      <c r="C32" s="3" t="s">
        <v>29</v>
      </c>
      <c r="D32" s="3"/>
      <c r="E32" s="4"/>
    </row>
    <row r="33" spans="1:5" x14ac:dyDescent="0.2">
      <c r="A33" s="3"/>
      <c r="B33" s="3"/>
      <c r="C33" s="3"/>
      <c r="D33" s="3" t="s">
        <v>30</v>
      </c>
      <c r="E33" s="4">
        <v>5100</v>
      </c>
    </row>
    <row r="34" spans="1:5" x14ac:dyDescent="0.2">
      <c r="A34" s="3"/>
      <c r="B34" s="3"/>
      <c r="C34" s="3"/>
      <c r="D34" s="3" t="s">
        <v>31</v>
      </c>
      <c r="E34" s="4">
        <v>7</v>
      </c>
    </row>
    <row r="35" spans="1:5" x14ac:dyDescent="0.2">
      <c r="A35" s="3"/>
      <c r="B35" s="3"/>
      <c r="C35" s="3"/>
      <c r="D35" s="3" t="s">
        <v>32</v>
      </c>
      <c r="E35" s="13">
        <v>90000</v>
      </c>
    </row>
    <row r="36" spans="1:5" x14ac:dyDescent="0.2">
      <c r="A36" s="3"/>
      <c r="B36" s="3"/>
      <c r="C36" s="3"/>
      <c r="D36" s="3" t="s">
        <v>33</v>
      </c>
      <c r="E36" s="4">
        <v>0.8</v>
      </c>
    </row>
    <row r="37" spans="1:5" x14ac:dyDescent="0.2">
      <c r="A37" s="3"/>
      <c r="B37" s="3"/>
      <c r="C37" s="10" t="s">
        <v>34</v>
      </c>
      <c r="D37" s="11"/>
      <c r="E37" s="12">
        <f>(E33*E34)/(E35*E36)*100</f>
        <v>49.583333333333336</v>
      </c>
    </row>
    <row r="38" spans="1:5" x14ac:dyDescent="0.2">
      <c r="A38" s="3"/>
      <c r="B38" s="3"/>
      <c r="C38" s="3" t="s">
        <v>35</v>
      </c>
      <c r="D38" s="3"/>
      <c r="E38" s="4"/>
    </row>
    <row r="39" spans="1:5" x14ac:dyDescent="0.2">
      <c r="A39" s="3"/>
      <c r="B39" s="3"/>
      <c r="C39" s="3"/>
      <c r="D39" s="3" t="s">
        <v>36</v>
      </c>
      <c r="E39" s="13">
        <v>4600</v>
      </c>
    </row>
    <row r="40" spans="1:5" x14ac:dyDescent="0.2">
      <c r="A40" s="3"/>
      <c r="B40" s="3"/>
      <c r="C40" s="3"/>
      <c r="D40" s="3" t="s">
        <v>37</v>
      </c>
      <c r="E40" s="4">
        <v>2</v>
      </c>
    </row>
    <row r="41" spans="1:5" x14ac:dyDescent="0.2">
      <c r="A41" s="3"/>
      <c r="B41" s="3"/>
      <c r="C41" s="3"/>
      <c r="D41" s="3" t="s">
        <v>38</v>
      </c>
      <c r="E41" s="4">
        <v>19</v>
      </c>
    </row>
    <row r="42" spans="1:5" x14ac:dyDescent="0.2">
      <c r="A42" s="3"/>
      <c r="B42" s="3"/>
      <c r="C42" s="3"/>
      <c r="D42" s="3" t="s">
        <v>39</v>
      </c>
      <c r="E42" s="4">
        <v>1</v>
      </c>
    </row>
    <row r="43" spans="1:5" x14ac:dyDescent="0.2">
      <c r="A43" s="3"/>
      <c r="B43" s="3"/>
      <c r="C43" s="3"/>
      <c r="D43" s="3" t="s">
        <v>40</v>
      </c>
      <c r="E43" s="5">
        <v>5033</v>
      </c>
    </row>
    <row r="44" spans="1:5" x14ac:dyDescent="0.2">
      <c r="A44" s="3"/>
      <c r="B44" s="3"/>
      <c r="C44" s="10" t="s">
        <v>41</v>
      </c>
      <c r="D44" s="11"/>
      <c r="E44" s="12">
        <f>(E39*E40)/(E41*E42*E43)*100</f>
        <v>9.6207138151358915</v>
      </c>
    </row>
    <row r="45" spans="1:5" ht="14.25" x14ac:dyDescent="0.2">
      <c r="A45" s="3"/>
      <c r="B45" s="14" t="s">
        <v>42</v>
      </c>
      <c r="C45" s="15"/>
      <c r="D45" s="16"/>
      <c r="E45" s="17">
        <f>E19+E31+E37+E44</f>
        <v>951.16145214846915</v>
      </c>
    </row>
    <row r="46" spans="1:5" x14ac:dyDescent="0.2">
      <c r="A46" s="3"/>
      <c r="B46" s="3" t="s">
        <v>43</v>
      </c>
      <c r="C46" s="3"/>
      <c r="D46" s="3"/>
      <c r="E46" s="4"/>
    </row>
    <row r="47" spans="1:5" x14ac:dyDescent="0.2">
      <c r="A47" s="3"/>
      <c r="B47" s="3"/>
      <c r="C47" s="3"/>
      <c r="D47" s="3" t="s">
        <v>87</v>
      </c>
      <c r="E47" s="41">
        <v>6000</v>
      </c>
    </row>
    <row r="48" spans="1:5" x14ac:dyDescent="0.2">
      <c r="A48" s="3"/>
      <c r="B48" s="3"/>
      <c r="C48" s="3"/>
      <c r="D48" s="3" t="s">
        <v>44</v>
      </c>
      <c r="E48" s="41">
        <v>11.55</v>
      </c>
    </row>
    <row r="49" spans="1:22" x14ac:dyDescent="0.2">
      <c r="A49" s="3"/>
      <c r="B49" s="3"/>
      <c r="C49" s="3"/>
      <c r="D49" s="3" t="s">
        <v>45</v>
      </c>
      <c r="E49" s="20">
        <f>E9/E48</f>
        <v>15.8008658008658</v>
      </c>
    </row>
    <row r="50" spans="1:22" x14ac:dyDescent="0.2">
      <c r="A50" s="3"/>
      <c r="B50" s="3"/>
      <c r="C50" s="3"/>
      <c r="D50" s="3" t="s">
        <v>46</v>
      </c>
      <c r="E50" s="43">
        <v>166.8</v>
      </c>
    </row>
    <row r="51" spans="1:22" x14ac:dyDescent="0.2">
      <c r="A51" s="3"/>
      <c r="B51" s="3"/>
      <c r="C51" s="3"/>
      <c r="D51" s="3" t="s">
        <v>47</v>
      </c>
      <c r="E51" s="20">
        <v>38.97</v>
      </c>
    </row>
    <row r="52" spans="1:22" x14ac:dyDescent="0.2">
      <c r="A52" s="3"/>
      <c r="B52" s="3"/>
      <c r="C52" s="3"/>
      <c r="D52" s="3" t="s">
        <v>48</v>
      </c>
      <c r="E52" s="43">
        <v>1.5</v>
      </c>
    </row>
    <row r="53" spans="1:22" x14ac:dyDescent="0.2">
      <c r="A53" s="3"/>
      <c r="B53" s="3"/>
      <c r="C53" s="3"/>
      <c r="D53" s="3" t="s">
        <v>49</v>
      </c>
      <c r="E53" s="44">
        <v>1.095</v>
      </c>
    </row>
    <row r="54" spans="1:22" x14ac:dyDescent="0.2">
      <c r="A54" s="3"/>
      <c r="B54" s="3"/>
      <c r="C54" s="3"/>
      <c r="D54" s="3" t="s">
        <v>50</v>
      </c>
      <c r="E54" s="20">
        <v>6400</v>
      </c>
    </row>
    <row r="55" spans="1:22" ht="14.25" x14ac:dyDescent="0.2">
      <c r="A55" s="3"/>
      <c r="B55" s="18" t="s">
        <v>51</v>
      </c>
      <c r="D55" s="3"/>
      <c r="E55" s="19">
        <f>E54/E49</f>
        <v>405.04109589041099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x14ac:dyDescent="0.2">
      <c r="A56" s="3"/>
      <c r="B56" s="3" t="s">
        <v>52</v>
      </c>
      <c r="C56" s="3"/>
      <c r="D56" s="3"/>
      <c r="E56" s="4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x14ac:dyDescent="0.2">
      <c r="A57" s="3"/>
      <c r="B57" s="3"/>
      <c r="C57" s="3" t="s">
        <v>53</v>
      </c>
      <c r="D57" s="3"/>
      <c r="E57" s="13">
        <v>7.82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:22" x14ac:dyDescent="0.2">
      <c r="A58" s="3"/>
      <c r="B58" s="3"/>
      <c r="C58" s="3"/>
      <c r="D58" s="3" t="s">
        <v>86</v>
      </c>
      <c r="E58" s="2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x14ac:dyDescent="0.2">
      <c r="A59" s="3"/>
      <c r="B59" s="3"/>
      <c r="C59" s="3" t="s">
        <v>54</v>
      </c>
      <c r="D59" s="3"/>
      <c r="E59" s="13">
        <v>2E-3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s="22" customFormat="1" x14ac:dyDescent="0.2">
      <c r="A60" s="3"/>
      <c r="B60" s="3"/>
      <c r="C60" s="3" t="s">
        <v>55</v>
      </c>
      <c r="D60" s="3"/>
      <c r="E60" s="13">
        <v>105.63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x14ac:dyDescent="0.2">
      <c r="A61" s="3"/>
      <c r="B61" s="3"/>
      <c r="C61" s="3" t="s">
        <v>56</v>
      </c>
      <c r="D61" s="3"/>
      <c r="E61" s="13">
        <v>97.67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x14ac:dyDescent="0.2">
      <c r="A62" s="3"/>
      <c r="B62" s="3"/>
      <c r="C62" s="3" t="s">
        <v>57</v>
      </c>
      <c r="D62" s="3"/>
      <c r="E62" s="13">
        <v>314.83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x14ac:dyDescent="0.2">
      <c r="A63" s="3"/>
      <c r="B63" s="3"/>
      <c r="C63" s="51" t="s">
        <v>58</v>
      </c>
      <c r="D63" s="52"/>
      <c r="E63" s="13">
        <v>5.2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x14ac:dyDescent="0.2">
      <c r="A64" s="3"/>
      <c r="B64" s="3"/>
      <c r="C64" s="9" t="s">
        <v>59</v>
      </c>
      <c r="D64" s="3"/>
      <c r="E64" s="13">
        <v>3.97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x14ac:dyDescent="0.2">
      <c r="A65" s="3"/>
      <c r="B65" s="3"/>
      <c r="C65" s="3" t="s">
        <v>60</v>
      </c>
      <c r="D65" s="3"/>
      <c r="E65" s="13">
        <v>6.12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2" x14ac:dyDescent="0.2">
      <c r="A66" s="3"/>
      <c r="B66" s="3"/>
      <c r="C66" s="53" t="s">
        <v>61</v>
      </c>
      <c r="D66" s="54"/>
      <c r="E66" s="13">
        <v>4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14.25" x14ac:dyDescent="0.2">
      <c r="A67" s="3"/>
      <c r="B67" s="14" t="s">
        <v>62</v>
      </c>
      <c r="C67" s="15"/>
      <c r="D67" s="16"/>
      <c r="E67" s="17">
        <f>SUM(E57:E66)</f>
        <v>545.24200000000008</v>
      </c>
    </row>
    <row r="68" spans="1:22" x14ac:dyDescent="0.2">
      <c r="A68" s="3"/>
      <c r="B68" s="3" t="s">
        <v>63</v>
      </c>
      <c r="C68" s="3"/>
      <c r="D68" s="3"/>
      <c r="E68" s="4"/>
    </row>
    <row r="69" spans="1:22" x14ac:dyDescent="0.2">
      <c r="A69" s="3"/>
      <c r="B69" s="3"/>
      <c r="C69" s="3" t="s">
        <v>64</v>
      </c>
      <c r="D69" s="3"/>
      <c r="E69" s="13">
        <v>32.619999999999997</v>
      </c>
    </row>
    <row r="70" spans="1:22" x14ac:dyDescent="0.2">
      <c r="A70" s="3"/>
      <c r="B70" s="3"/>
      <c r="C70" s="3" t="s">
        <v>65</v>
      </c>
      <c r="D70" s="3"/>
      <c r="E70" s="13">
        <v>8.4700000000000006</v>
      </c>
    </row>
    <row r="71" spans="1:22" x14ac:dyDescent="0.2">
      <c r="A71" s="3"/>
      <c r="B71" s="3"/>
      <c r="C71" s="3" t="s">
        <v>66</v>
      </c>
      <c r="D71" s="3"/>
      <c r="E71" s="13">
        <v>5.97</v>
      </c>
    </row>
    <row r="72" spans="1:22" x14ac:dyDescent="0.2">
      <c r="A72" s="3"/>
      <c r="B72" s="3"/>
      <c r="C72" s="3" t="s">
        <v>67</v>
      </c>
      <c r="D72" s="3"/>
      <c r="E72" s="13">
        <v>0</v>
      </c>
    </row>
    <row r="73" spans="1:22" x14ac:dyDescent="0.2">
      <c r="A73" s="3"/>
      <c r="B73" s="3"/>
      <c r="C73" s="3" t="s">
        <v>68</v>
      </c>
      <c r="D73" s="3"/>
      <c r="E73" s="13">
        <v>4.9000000000000004</v>
      </c>
    </row>
    <row r="74" spans="1:22" x14ac:dyDescent="0.2">
      <c r="A74" s="3"/>
      <c r="B74" s="3"/>
      <c r="C74" s="3" t="s">
        <v>69</v>
      </c>
      <c r="D74" s="3"/>
      <c r="E74" s="13">
        <v>5.62</v>
      </c>
    </row>
    <row r="75" spans="1:22" x14ac:dyDescent="0.2">
      <c r="A75" s="3"/>
      <c r="B75" s="3"/>
      <c r="C75" s="3" t="s">
        <v>70</v>
      </c>
      <c r="D75" s="3"/>
      <c r="E75" s="13">
        <v>12.15</v>
      </c>
    </row>
    <row r="76" spans="1:22" x14ac:dyDescent="0.2">
      <c r="A76" s="3"/>
      <c r="B76" s="3"/>
      <c r="C76" s="3" t="s">
        <v>71</v>
      </c>
      <c r="D76" s="3"/>
      <c r="E76" s="13">
        <v>5.65</v>
      </c>
    </row>
    <row r="77" spans="1:22" x14ac:dyDescent="0.2">
      <c r="A77" s="3"/>
      <c r="B77" s="3"/>
      <c r="C77" s="3" t="s">
        <v>72</v>
      </c>
      <c r="D77" s="3"/>
      <c r="E77" s="13">
        <v>4.2300000000000004</v>
      </c>
    </row>
    <row r="78" spans="1:22" x14ac:dyDescent="0.2">
      <c r="A78" s="3"/>
      <c r="B78" s="3"/>
      <c r="C78" s="9" t="s">
        <v>73</v>
      </c>
      <c r="D78" s="3"/>
      <c r="E78" s="13">
        <v>1.83</v>
      </c>
    </row>
    <row r="79" spans="1:22" x14ac:dyDescent="0.2">
      <c r="A79" s="3"/>
      <c r="B79" s="3"/>
      <c r="C79" s="55" t="s">
        <v>74</v>
      </c>
      <c r="D79" s="54"/>
      <c r="E79" s="13">
        <v>1.41</v>
      </c>
    </row>
    <row r="80" spans="1:22" ht="14.25" x14ac:dyDescent="0.2">
      <c r="A80" s="3"/>
      <c r="B80" s="23" t="s">
        <v>75</v>
      </c>
      <c r="C80" s="15"/>
      <c r="D80" s="16"/>
      <c r="E80" s="17">
        <v>82.35</v>
      </c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" x14ac:dyDescent="0.2">
      <c r="A81" s="24" t="s">
        <v>76</v>
      </c>
      <c r="B81" s="25"/>
      <c r="C81" s="26"/>
      <c r="D81" s="25"/>
      <c r="E81" s="27">
        <f>E45+E55+E67+E80</f>
        <v>1983.7945480388803</v>
      </c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8" x14ac:dyDescent="0.25">
      <c r="A82" s="8" t="s">
        <v>77</v>
      </c>
      <c r="B82" s="3"/>
      <c r="C82" s="3"/>
      <c r="D82" s="3"/>
      <c r="E82" s="4">
        <v>3.06</v>
      </c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8" x14ac:dyDescent="0.25">
      <c r="A83" s="8" t="s">
        <v>78</v>
      </c>
      <c r="B83" s="3"/>
      <c r="C83" s="3"/>
      <c r="D83" s="3"/>
      <c r="E83" s="4">
        <v>0.5</v>
      </c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8.75" x14ac:dyDescent="0.3">
      <c r="A84" s="28" t="s">
        <v>79</v>
      </c>
      <c r="B84" s="29"/>
      <c r="C84" s="29"/>
      <c r="D84" s="29"/>
      <c r="E84" s="30">
        <f>E81+E82+E83</f>
        <v>1987.3545480388802</v>
      </c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8.75" x14ac:dyDescent="0.3">
      <c r="A85" s="31" t="s">
        <v>80</v>
      </c>
      <c r="B85" s="3"/>
      <c r="C85" s="3"/>
      <c r="D85" s="3"/>
      <c r="E85" s="32">
        <f>E84*E10/100</f>
        <v>3746.1633230532893</v>
      </c>
      <c r="F85" s="40"/>
      <c r="G85" s="40"/>
      <c r="H85" s="40"/>
      <c r="I85" s="40"/>
      <c r="J85" s="40"/>
      <c r="K85" s="40"/>
      <c r="L85" s="40"/>
      <c r="M85" s="40"/>
      <c r="N85" s="40"/>
    </row>
    <row r="86" spans="1:14" s="22" customFormat="1" ht="18.75" x14ac:dyDescent="0.3">
      <c r="A86" s="33" t="s">
        <v>81</v>
      </c>
      <c r="B86" s="21"/>
      <c r="C86" s="21"/>
      <c r="D86" s="21"/>
      <c r="E86" s="34">
        <f>E85*365</f>
        <v>1367349.6129144507</v>
      </c>
      <c r="F86" s="40"/>
      <c r="G86" s="40"/>
      <c r="H86" s="40"/>
      <c r="I86" s="40"/>
      <c r="J86" s="40"/>
      <c r="K86" s="40"/>
      <c r="L86" s="40"/>
      <c r="M86" s="40"/>
      <c r="N86" s="40"/>
    </row>
    <row r="87" spans="1:14" x14ac:dyDescent="0.2">
      <c r="A87" s="3"/>
      <c r="B87" s="3"/>
      <c r="C87" s="3"/>
      <c r="D87" s="3"/>
      <c r="E87" s="4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8" x14ac:dyDescent="0.25">
      <c r="A88" s="35" t="s">
        <v>82</v>
      </c>
      <c r="B88" s="35"/>
      <c r="C88" s="35"/>
      <c r="D88" s="35"/>
      <c r="E88" s="4"/>
      <c r="F88" s="40"/>
      <c r="G88" s="40"/>
      <c r="H88" s="40"/>
      <c r="I88" s="40"/>
      <c r="J88" s="40"/>
      <c r="K88" s="40"/>
      <c r="L88" s="40"/>
      <c r="M88" s="40"/>
      <c r="N88" s="40"/>
    </row>
    <row r="89" spans="1:14" ht="18.75" x14ac:dyDescent="0.3">
      <c r="A89" s="31" t="s">
        <v>83</v>
      </c>
      <c r="B89" s="3"/>
      <c r="C89" s="3"/>
      <c r="D89" s="3"/>
      <c r="E89" s="36">
        <f>E86</f>
        <v>1367349.6129144507</v>
      </c>
      <c r="F89" s="40"/>
      <c r="G89" s="40"/>
      <c r="H89" s="40"/>
      <c r="I89" s="40"/>
      <c r="J89" s="40"/>
      <c r="K89" s="40"/>
      <c r="L89" s="40"/>
      <c r="M89" s="40"/>
      <c r="N89" s="40"/>
    </row>
    <row r="90" spans="1:14" ht="18.75" x14ac:dyDescent="0.3">
      <c r="A90" s="31" t="s">
        <v>84</v>
      </c>
      <c r="B90" s="3"/>
      <c r="C90" s="3"/>
      <c r="D90" s="3"/>
      <c r="E90" s="36">
        <f>E89*0.1</f>
        <v>136734.96129144507</v>
      </c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x14ac:dyDescent="0.25">
      <c r="A91" s="37" t="s">
        <v>85</v>
      </c>
      <c r="B91" s="3"/>
      <c r="C91" s="3"/>
      <c r="D91" s="3"/>
      <c r="E91" s="36">
        <v>180000</v>
      </c>
    </row>
    <row r="92" spans="1:14" ht="18.75" x14ac:dyDescent="0.3">
      <c r="A92" s="38" t="s">
        <v>91</v>
      </c>
      <c r="B92" s="3"/>
      <c r="C92" s="3"/>
      <c r="D92" s="3"/>
      <c r="E92" s="39">
        <f>(E89+E90)/E91</f>
        <v>8.3560254122549775</v>
      </c>
    </row>
  </sheetData>
  <mergeCells count="9">
    <mergeCell ref="B8:D8"/>
    <mergeCell ref="C63:D63"/>
    <mergeCell ref="C66:D66"/>
    <mergeCell ref="C79:D79"/>
    <mergeCell ref="B1:D1"/>
    <mergeCell ref="B2:D2"/>
    <mergeCell ref="B3:E3"/>
    <mergeCell ref="B6:D6"/>
    <mergeCell ref="B7:D7"/>
  </mergeCells>
  <phoneticPr fontId="12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Penskyi_Artem</cp:lastModifiedBy>
  <dcterms:created xsi:type="dcterms:W3CDTF">2020-04-06T11:39:23Z</dcterms:created>
  <dcterms:modified xsi:type="dcterms:W3CDTF">2022-01-26T08:30:57Z</dcterms:modified>
</cp:coreProperties>
</file>