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992" activeTab="22"/>
  </bookViews>
  <sheets>
    <sheet name="ВАЗ-22114 АО 69-56ВВ" sheetId="2" r:id="rId1"/>
    <sheet name="ГАЗ-52 АО 83-68 1кл" sheetId="3" r:id="rId2"/>
    <sheet name="МАЗ-5551  21-22 ЗАО 3 кл" sheetId="4" r:id="rId3"/>
    <sheet name="ГАЗ-33023 АО 08-46 АО" sheetId="6" r:id="rId4"/>
    <sheet name="JAC AO 54-86 AM" sheetId="7" r:id="rId5"/>
    <sheet name="AGT-830 078-36 CK" sheetId="8" r:id="rId6"/>
    <sheet name="Ескаватор БОРЕКС 2201, 05713АО" sheetId="18" r:id="rId7"/>
    <sheet name="Екскаватор JCB 4CX" sheetId="38" r:id="rId8"/>
    <sheet name="Екскаватор  JCB3CX " sheetId="39" r:id="rId9"/>
    <sheet name="Спецавар.ГАЗ-52, 79-69ЗАМ 1кл" sheetId="19" r:id="rId10"/>
    <sheet name="Спецавар.ГАЗ-52,79-69ЗАМ 2кл." sheetId="11" r:id="rId11"/>
    <sheet name="ГАЗ-52 ,17-54ЗАН" sheetId="12" r:id="rId12"/>
    <sheet name="ГАЗ-5312,23-36ЗАН" sheetId="13" r:id="rId13"/>
    <sheet name="DAF CF 65220 03-52" sheetId="36" r:id="rId14"/>
    <sheet name="Трактор Т-25,83-16 ЗА" sheetId="15" r:id="rId15"/>
    <sheet name="Трактор ХТЗ-2511 83-27" sheetId="20" r:id="rId16"/>
    <sheet name="RENAULT MASTER" sheetId="21" r:id="rId17"/>
    <sheet name="Ескаватор Hydrema-906, 83-28ЗА" sheetId="22" r:id="rId18"/>
    <sheet name="Єскав.-2682,75-64ЗА" sheetId="26" r:id="rId19"/>
    <sheet name="ЗІЛ-130,11-44ЗАМ  1кл" sheetId="27" r:id="rId20"/>
    <sheet name="КО-512 528-88 3кл." sheetId="32" r:id="rId21"/>
    <sheet name="ЗІЛ-130, 11-44ЗАМ 3кл" sheetId="33" r:id="rId22"/>
    <sheet name="MERSEDES-BENZ 46-02" sheetId="35" r:id="rId23"/>
  </sheets>
  <calcPr calcId="152511" fullPrecision="0"/>
</workbook>
</file>

<file path=xl/calcChain.xml><?xml version="1.0" encoding="utf-8"?>
<calcChain xmlns="http://schemas.openxmlformats.org/spreadsheetml/2006/main">
  <c r="I26" i="32" l="1"/>
  <c r="H25" i="36" l="1"/>
  <c r="H34" i="32" l="1"/>
  <c r="I35" i="13" l="1"/>
  <c r="I37" i="13"/>
  <c r="I36" i="13"/>
  <c r="I24" i="13"/>
  <c r="I15" i="13"/>
  <c r="I16" i="13"/>
  <c r="I20" i="13"/>
  <c r="I19" i="13"/>
  <c r="H18" i="38" l="1"/>
  <c r="H31" i="20" l="1"/>
  <c r="H30" i="20"/>
  <c r="H29" i="20"/>
  <c r="H27" i="20"/>
  <c r="H17" i="36" l="1"/>
  <c r="K28" i="36" l="1"/>
  <c r="K39" i="36"/>
  <c r="L39" i="36"/>
  <c r="H40" i="36" l="1"/>
  <c r="K42" i="36"/>
  <c r="K41" i="36"/>
  <c r="J42" i="36"/>
  <c r="J41" i="36"/>
  <c r="H42" i="36"/>
  <c r="H41" i="36"/>
  <c r="J36" i="36"/>
  <c r="K36" i="36"/>
  <c r="L36" i="36"/>
  <c r="J28" i="12" l="1"/>
  <c r="J28" i="11"/>
  <c r="I29" i="19"/>
  <c r="J29" i="6"/>
  <c r="K29" i="4"/>
  <c r="J29" i="3"/>
  <c r="J32" i="13" l="1"/>
  <c r="K32" i="13"/>
  <c r="I25" i="8" l="1"/>
  <c r="J29" i="4"/>
  <c r="J25" i="6" l="1"/>
  <c r="J23" i="4" l="1"/>
  <c r="K24" i="4"/>
  <c r="K23" i="4" s="1"/>
  <c r="I19" i="12" l="1"/>
  <c r="I18" i="12"/>
  <c r="H25" i="26"/>
  <c r="G20" i="26"/>
  <c r="H26" i="26"/>
  <c r="I32" i="35"/>
  <c r="K31" i="35"/>
  <c r="K24" i="35"/>
  <c r="I21" i="35"/>
  <c r="I17" i="35"/>
  <c r="I20" i="35"/>
  <c r="H32" i="35"/>
  <c r="K28" i="35"/>
  <c r="J25" i="35"/>
  <c r="J23" i="35" s="1"/>
  <c r="K23" i="35"/>
  <c r="K35" i="35" s="1"/>
  <c r="K36" i="35" s="1"/>
  <c r="K37" i="35" s="1"/>
  <c r="K38" i="35" s="1"/>
  <c r="K39" i="35" s="1"/>
  <c r="J20" i="35"/>
  <c r="J19" i="35"/>
  <c r="I19" i="35"/>
  <c r="J17" i="35"/>
  <c r="J34" i="35" s="1"/>
  <c r="H19" i="21"/>
  <c r="I16" i="35" l="1"/>
  <c r="I31" i="35" s="1"/>
  <c r="I35" i="35" s="1"/>
  <c r="I36" i="35" s="1"/>
  <c r="I37" i="35" s="1"/>
  <c r="I38" i="35" s="1"/>
  <c r="I39" i="35" s="1"/>
  <c r="I33" i="35"/>
  <c r="I34" i="35"/>
  <c r="J21" i="35"/>
  <c r="J16" i="35" s="1"/>
  <c r="J31" i="35" s="1"/>
  <c r="J32" i="35"/>
  <c r="J33" i="35"/>
  <c r="H18" i="21"/>
  <c r="H16" i="21" s="1"/>
  <c r="H32" i="21" s="1"/>
  <c r="G31" i="21"/>
  <c r="I27" i="21"/>
  <c r="I23" i="21"/>
  <c r="I22" i="21" l="1"/>
  <c r="I30" i="21" s="1"/>
  <c r="J35" i="35"/>
  <c r="J36" i="35" s="1"/>
  <c r="J37" i="35" s="1"/>
  <c r="J38" i="35" s="1"/>
  <c r="J39" i="35" s="1"/>
  <c r="I34" i="21"/>
  <c r="H33" i="21"/>
  <c r="H20" i="21"/>
  <c r="H15" i="21" s="1"/>
  <c r="H30" i="21" s="1"/>
  <c r="H31" i="21"/>
  <c r="F38" i="39"/>
  <c r="J31" i="39"/>
  <c r="J22" i="39" s="1"/>
  <c r="I26" i="39"/>
  <c r="I22" i="39" s="1"/>
  <c r="H23" i="39"/>
  <c r="H22" i="39"/>
  <c r="J19" i="39"/>
  <c r="I19" i="39"/>
  <c r="H19" i="39"/>
  <c r="G19" i="39"/>
  <c r="J18" i="39"/>
  <c r="J16" i="39" s="1"/>
  <c r="I18" i="39"/>
  <c r="H18" i="39"/>
  <c r="G18" i="39"/>
  <c r="G16" i="39" s="1"/>
  <c r="G39" i="39" s="1"/>
  <c r="F40" i="38"/>
  <c r="J14" i="36"/>
  <c r="I16" i="39" l="1"/>
  <c r="I40" i="39" s="1"/>
  <c r="H16" i="39"/>
  <c r="H38" i="39" s="1"/>
  <c r="I35" i="21"/>
  <c r="I36" i="21" s="1"/>
  <c r="I37" i="21" s="1"/>
  <c r="H34" i="21"/>
  <c r="H35" i="21" s="1"/>
  <c r="H36" i="21" s="1"/>
  <c r="G40" i="39"/>
  <c r="G38" i="39"/>
  <c r="G21" i="39"/>
  <c r="G15" i="39" s="1"/>
  <c r="G37" i="39" s="1"/>
  <c r="J40" i="39"/>
  <c r="J39" i="39"/>
  <c r="J38" i="39"/>
  <c r="J21" i="39"/>
  <c r="J15" i="39" s="1"/>
  <c r="J37" i="39" s="1"/>
  <c r="H39" i="39"/>
  <c r="H21" i="39"/>
  <c r="H15" i="39" s="1"/>
  <c r="H37" i="39" s="1"/>
  <c r="H41" i="39" s="1"/>
  <c r="I21" i="39"/>
  <c r="I15" i="39" s="1"/>
  <c r="I37" i="39" s="1"/>
  <c r="I38" i="39"/>
  <c r="I39" i="39"/>
  <c r="J33" i="38"/>
  <c r="J24" i="38" s="1"/>
  <c r="I28" i="38"/>
  <c r="I24" i="38" s="1"/>
  <c r="H25" i="38"/>
  <c r="H24" i="38" s="1"/>
  <c r="J19" i="38"/>
  <c r="I19" i="38"/>
  <c r="H19" i="38"/>
  <c r="G19" i="38"/>
  <c r="G18" i="38"/>
  <c r="H38" i="21" l="1"/>
  <c r="H37" i="21"/>
  <c r="H40" i="39"/>
  <c r="G16" i="38"/>
  <c r="I38" i="21"/>
  <c r="H42" i="39"/>
  <c r="H43" i="39" s="1"/>
  <c r="H44" i="39" s="1"/>
  <c r="H45" i="39" s="1"/>
  <c r="I41" i="39"/>
  <c r="I42" i="39" s="1"/>
  <c r="J41" i="39"/>
  <c r="J42" i="39" s="1"/>
  <c r="G41" i="39"/>
  <c r="G41" i="38" l="1"/>
  <c r="G42" i="38"/>
  <c r="G40" i="38"/>
  <c r="G15" i="38"/>
  <c r="G39" i="38" s="1"/>
  <c r="G22" i="38"/>
  <c r="G42" i="39"/>
  <c r="G43" i="39" s="1"/>
  <c r="G44" i="39" s="1"/>
  <c r="G45" i="39" s="1"/>
  <c r="J43" i="39"/>
  <c r="J44" i="39" s="1"/>
  <c r="J45" i="39" s="1"/>
  <c r="I43" i="39"/>
  <c r="J28" i="36"/>
  <c r="J39" i="36" s="1"/>
  <c r="L28" i="36"/>
  <c r="I44" i="39" l="1"/>
  <c r="I45" i="39" s="1"/>
  <c r="I30" i="32"/>
  <c r="H30" i="32"/>
  <c r="G24" i="32"/>
  <c r="G23" i="32"/>
  <c r="G16" i="32"/>
  <c r="H33" i="33"/>
  <c r="I33" i="33"/>
  <c r="H25" i="27"/>
  <c r="H33" i="27"/>
  <c r="I33" i="27"/>
  <c r="I26" i="27"/>
  <c r="G35" i="33" l="1"/>
  <c r="I31" i="33"/>
  <c r="H31" i="33"/>
  <c r="G16" i="33"/>
  <c r="I30" i="27"/>
  <c r="H30" i="27"/>
  <c r="G39" i="32" l="1"/>
  <c r="G37" i="32"/>
  <c r="H33" i="32"/>
  <c r="G33" i="32"/>
  <c r="G35" i="32"/>
  <c r="H35" i="32"/>
  <c r="G34" i="32"/>
  <c r="F33" i="32"/>
  <c r="H22" i="32"/>
  <c r="G22" i="32"/>
  <c r="H20" i="32"/>
  <c r="G20" i="32"/>
  <c r="H19" i="32"/>
  <c r="G21" i="27"/>
  <c r="H36" i="33"/>
  <c r="H35" i="33"/>
  <c r="G36" i="33"/>
  <c r="F34" i="33"/>
  <c r="G23" i="33"/>
  <c r="H22" i="33"/>
  <c r="G22" i="33"/>
  <c r="H20" i="33"/>
  <c r="G20" i="33"/>
  <c r="G19" i="33"/>
  <c r="G40" i="27"/>
  <c r="G38" i="27"/>
  <c r="H35" i="27"/>
  <c r="H36" i="27"/>
  <c r="G36" i="27"/>
  <c r="G35" i="27"/>
  <c r="F34" i="27"/>
  <c r="G15" i="27"/>
  <c r="G22" i="27"/>
  <c r="G23" i="27"/>
  <c r="H21" i="27"/>
  <c r="G20" i="27"/>
  <c r="H19" i="27"/>
  <c r="G19" i="27"/>
  <c r="H18" i="27"/>
  <c r="G18" i="27"/>
  <c r="F33" i="26"/>
  <c r="H20" i="26"/>
  <c r="H44" i="36"/>
  <c r="G40" i="36"/>
  <c r="H26" i="36"/>
  <c r="H14" i="36"/>
  <c r="K20" i="36"/>
  <c r="H20" i="36"/>
  <c r="J20" i="36"/>
  <c r="J19" i="36"/>
  <c r="L29" i="36" l="1"/>
  <c r="H31" i="11" l="1"/>
  <c r="J24" i="11"/>
  <c r="I19" i="11"/>
  <c r="I18" i="11"/>
  <c r="G32" i="19"/>
  <c r="I25" i="19"/>
  <c r="H20" i="19"/>
  <c r="H19" i="19"/>
  <c r="H27" i="22" l="1"/>
  <c r="F32" i="22" l="1"/>
  <c r="F28" i="20" l="1"/>
  <c r="H19" i="20"/>
  <c r="G19" i="20"/>
  <c r="F28" i="15"/>
  <c r="H19" i="15" l="1"/>
  <c r="G19" i="15"/>
  <c r="H35" i="13" l="1"/>
  <c r="J29" i="13" l="1"/>
  <c r="J24" i="12" l="1"/>
  <c r="K28" i="13"/>
  <c r="H31" i="12" l="1"/>
  <c r="H21" i="18" l="1"/>
  <c r="H20" i="18"/>
  <c r="H27" i="18"/>
  <c r="F34" i="18"/>
  <c r="G21" i="18"/>
  <c r="G20" i="18"/>
  <c r="G33" i="8" l="1"/>
  <c r="H21" i="8"/>
  <c r="H32" i="7" l="1"/>
  <c r="J25" i="7"/>
  <c r="J24" i="7" s="1"/>
  <c r="J31" i="7" s="1"/>
  <c r="I21" i="7"/>
  <c r="I20" i="7"/>
  <c r="H32" i="6" l="1"/>
  <c r="I20" i="6"/>
  <c r="I19" i="6"/>
  <c r="J24" i="2"/>
  <c r="I20" i="2"/>
  <c r="H32" i="4" l="1"/>
  <c r="I19" i="4"/>
  <c r="J19" i="4" l="1"/>
  <c r="I20" i="4"/>
  <c r="J25" i="3"/>
  <c r="I21" i="3"/>
  <c r="I20" i="3"/>
  <c r="A9" i="3"/>
  <c r="I36" i="36" l="1"/>
  <c r="I28" i="36" s="1"/>
  <c r="I20" i="36"/>
  <c r="I19" i="36"/>
  <c r="I18" i="36"/>
  <c r="I17" i="36"/>
  <c r="I15" i="36" l="1"/>
  <c r="I14" i="36" s="1"/>
  <c r="I42" i="36" s="1"/>
  <c r="I40" i="36"/>
  <c r="K19" i="36"/>
  <c r="K18" i="36"/>
  <c r="K17" i="36"/>
  <c r="I25" i="36" l="1"/>
  <c r="I26" i="36" s="1"/>
  <c r="I39" i="36" s="1"/>
  <c r="I43" i="36" s="1"/>
  <c r="I44" i="36" s="1"/>
  <c r="I45" i="36" s="1"/>
  <c r="I46" i="36" s="1"/>
  <c r="I47" i="36" s="1"/>
  <c r="I41" i="36"/>
  <c r="J18" i="36" l="1"/>
  <c r="J17" i="36"/>
  <c r="J15" i="36" l="1"/>
  <c r="J25" i="36" s="1"/>
  <c r="J26" i="36" s="1"/>
  <c r="H19" i="36"/>
  <c r="J40" i="36" l="1"/>
  <c r="J43" i="36" s="1"/>
  <c r="J44" i="36" s="1"/>
  <c r="I18" i="38"/>
  <c r="J18" i="38"/>
  <c r="J16" i="38" l="1"/>
  <c r="I16" i="38"/>
  <c r="H16" i="38"/>
  <c r="H42" i="38" s="1"/>
  <c r="I22" i="38" l="1"/>
  <c r="I42" i="38"/>
  <c r="I40" i="38"/>
  <c r="I15" i="38"/>
  <c r="I39" i="38" s="1"/>
  <c r="I41" i="38"/>
  <c r="J40" i="38"/>
  <c r="J42" i="38"/>
  <c r="J41" i="38"/>
  <c r="J22" i="38"/>
  <c r="J15" i="38" s="1"/>
  <c r="J39" i="38" s="1"/>
  <c r="H22" i="38"/>
  <c r="H15" i="38" s="1"/>
  <c r="H39" i="38" s="1"/>
  <c r="H40" i="38"/>
  <c r="H41" i="38"/>
  <c r="J43" i="38" l="1"/>
  <c r="J44" i="38" s="1"/>
  <c r="J45" i="38" s="1"/>
  <c r="J46" i="38" s="1"/>
  <c r="J47" i="38" s="1"/>
  <c r="I43" i="38"/>
  <c r="I44" i="38" s="1"/>
  <c r="I45" i="38" s="1"/>
  <c r="I46" i="38" s="1"/>
  <c r="I47" i="38" s="1"/>
  <c r="G43" i="38"/>
  <c r="H43" i="38"/>
  <c r="H44" i="38" s="1"/>
  <c r="L43" i="36"/>
  <c r="H22" i="36"/>
  <c r="H18" i="36"/>
  <c r="G44" i="38" l="1"/>
  <c r="G45" i="38" s="1"/>
  <c r="G46" i="38" s="1"/>
  <c r="G47" i="38" s="1"/>
  <c r="L44" i="36"/>
  <c r="L45" i="36" s="1"/>
  <c r="L46" i="36" s="1"/>
  <c r="L47" i="36" s="1"/>
  <c r="K15" i="36"/>
  <c r="H15" i="36"/>
  <c r="J45" i="36"/>
  <c r="J46" i="36" s="1"/>
  <c r="J47" i="36" s="1"/>
  <c r="H45" i="38"/>
  <c r="H46" i="38" s="1"/>
  <c r="H47" i="38" s="1"/>
  <c r="K14" i="36" l="1"/>
  <c r="H39" i="36"/>
  <c r="H43" i="36" l="1"/>
  <c r="H45" i="36" s="1"/>
  <c r="H46" i="36" s="1"/>
  <c r="H47" i="36" s="1"/>
  <c r="K40" i="36"/>
  <c r="K25" i="36"/>
  <c r="K26" i="36" s="1"/>
  <c r="K43" i="36" l="1"/>
  <c r="K44" i="36" l="1"/>
  <c r="K45" i="36" s="1"/>
  <c r="K46" i="36" s="1"/>
  <c r="K47" i="36" s="1"/>
  <c r="H23" i="15" l="1"/>
  <c r="I30" i="8"/>
  <c r="H32" i="2"/>
  <c r="I27" i="33"/>
  <c r="I26" i="33" s="1"/>
  <c r="I37" i="33" s="1"/>
  <c r="I38" i="33" s="1"/>
  <c r="I39" i="33" s="1"/>
  <c r="I40" i="33" s="1"/>
  <c r="I41" i="33" s="1"/>
  <c r="H26" i="33"/>
  <c r="H19" i="33"/>
  <c r="H25" i="32"/>
  <c r="H32" i="32" s="1"/>
  <c r="G19" i="32"/>
  <c r="G17" i="33" l="1"/>
  <c r="G17" i="32"/>
  <c r="H17" i="33"/>
  <c r="H17" i="32"/>
  <c r="H16" i="32" s="1"/>
  <c r="I25" i="32"/>
  <c r="G33" i="33"/>
  <c r="G34" i="33"/>
  <c r="H23" i="20"/>
  <c r="I32" i="32" l="1"/>
  <c r="I36" i="32" s="1"/>
  <c r="I37" i="32" s="1"/>
  <c r="I38" i="32" s="1"/>
  <c r="I39" i="32" s="1"/>
  <c r="I40" i="32" s="1"/>
  <c r="G32" i="32"/>
  <c r="G36" i="32"/>
  <c r="G38" i="32" s="1"/>
  <c r="G40" i="32" s="1"/>
  <c r="H16" i="33"/>
  <c r="H23" i="32"/>
  <c r="H24" i="32" s="1"/>
  <c r="G37" i="33"/>
  <c r="G38" i="33" s="1"/>
  <c r="G39" i="33" s="1"/>
  <c r="G40" i="33" s="1"/>
  <c r="G41" i="33" s="1"/>
  <c r="G24" i="33"/>
  <c r="I22" i="13"/>
  <c r="J23" i="2"/>
  <c r="J31" i="2" s="1"/>
  <c r="J44" i="2" s="1"/>
  <c r="J45" i="2" s="1"/>
  <c r="H36" i="32" l="1"/>
  <c r="H24" i="33"/>
  <c r="H34" i="33"/>
  <c r="H23" i="33"/>
  <c r="H37" i="32" l="1"/>
  <c r="H38" i="32" s="1"/>
  <c r="H37" i="33"/>
  <c r="I25" i="27"/>
  <c r="I37" i="27" s="1"/>
  <c r="H20" i="27"/>
  <c r="H19" i="26"/>
  <c r="G19" i="26"/>
  <c r="J31" i="6"/>
  <c r="J35" i="6" s="1"/>
  <c r="I20" i="8"/>
  <c r="I21" i="8"/>
  <c r="H26" i="18"/>
  <c r="H39" i="32" l="1"/>
  <c r="H40" i="32" s="1"/>
  <c r="H38" i="33"/>
  <c r="H39" i="33" s="1"/>
  <c r="H40" i="33" s="1"/>
  <c r="H41" i="33" s="1"/>
  <c r="H17" i="26"/>
  <c r="H23" i="26" s="1"/>
  <c r="G17" i="26"/>
  <c r="H16" i="20"/>
  <c r="H35" i="26"/>
  <c r="H16" i="27"/>
  <c r="H15" i="27" s="1"/>
  <c r="H16" i="15"/>
  <c r="I18" i="8"/>
  <c r="H18" i="18"/>
  <c r="H24" i="18" s="1"/>
  <c r="G18" i="18"/>
  <c r="H22" i="20"/>
  <c r="I38" i="27"/>
  <c r="I39" i="27" s="1"/>
  <c r="I40" i="27" s="1"/>
  <c r="I41" i="27" s="1"/>
  <c r="J27" i="13"/>
  <c r="J34" i="13" s="1"/>
  <c r="J38" i="13" s="1"/>
  <c r="K27" i="13"/>
  <c r="K34" i="13" s="1"/>
  <c r="K38" i="13" s="1"/>
  <c r="K39" i="13" s="1"/>
  <c r="K40" i="13" s="1"/>
  <c r="K41" i="13" s="1"/>
  <c r="K42" i="13" s="1"/>
  <c r="J23" i="12"/>
  <c r="J30" i="12" s="1"/>
  <c r="J34" i="12" s="1"/>
  <c r="J35" i="12" s="1"/>
  <c r="H20" i="8"/>
  <c r="G35" i="26" l="1"/>
  <c r="G23" i="26"/>
  <c r="G34" i="26"/>
  <c r="H34" i="26"/>
  <c r="G35" i="18"/>
  <c r="G24" i="18"/>
  <c r="G17" i="18"/>
  <c r="G33" i="18" s="1"/>
  <c r="G36" i="18"/>
  <c r="G34" i="18"/>
  <c r="J36" i="12"/>
  <c r="H36" i="18"/>
  <c r="H35" i="18"/>
  <c r="H33" i="26"/>
  <c r="H28" i="20"/>
  <c r="H16" i="26"/>
  <c r="H32" i="26" s="1"/>
  <c r="H20" i="20"/>
  <c r="H15" i="20" s="1"/>
  <c r="H29" i="15"/>
  <c r="H28" i="15" s="1"/>
  <c r="G16" i="26"/>
  <c r="G32" i="26" s="1"/>
  <c r="G33" i="26"/>
  <c r="I33" i="8"/>
  <c r="I34" i="8"/>
  <c r="H22" i="27"/>
  <c r="H23" i="27" s="1"/>
  <c r="I35" i="8"/>
  <c r="I22" i="8"/>
  <c r="I17" i="8" s="1"/>
  <c r="H34" i="27"/>
  <c r="H30" i="15"/>
  <c r="G16" i="27"/>
  <c r="G16" i="20"/>
  <c r="H20" i="15"/>
  <c r="H15" i="15" s="1"/>
  <c r="I16" i="12"/>
  <c r="H34" i="18"/>
  <c r="H17" i="18"/>
  <c r="H33" i="18" s="1"/>
  <c r="I32" i="12" l="1"/>
  <c r="I33" i="12"/>
  <c r="I31" i="12"/>
  <c r="H36" i="26"/>
  <c r="H37" i="26" s="1"/>
  <c r="G30" i="20"/>
  <c r="G29" i="20"/>
  <c r="G36" i="26"/>
  <c r="H32" i="20"/>
  <c r="H33" i="20" s="1"/>
  <c r="H34" i="20" s="1"/>
  <c r="H35" i="20" s="1"/>
  <c r="J37" i="12"/>
  <c r="J38" i="12" s="1"/>
  <c r="G33" i="27"/>
  <c r="H37" i="27"/>
  <c r="G34" i="27"/>
  <c r="G20" i="20"/>
  <c r="G15" i="20" s="1"/>
  <c r="G27" i="20" s="1"/>
  <c r="I20" i="12"/>
  <c r="H37" i="18"/>
  <c r="H38" i="18" s="1"/>
  <c r="H38" i="26"/>
  <c r="H39" i="26" s="1"/>
  <c r="H40" i="26" s="1"/>
  <c r="J39" i="13"/>
  <c r="J40" i="13" s="1"/>
  <c r="J41" i="13" s="1"/>
  <c r="J42" i="13" s="1"/>
  <c r="I18" i="2"/>
  <c r="J46" i="2"/>
  <c r="J35" i="2"/>
  <c r="I41" i="2"/>
  <c r="I40" i="2"/>
  <c r="I38" i="2"/>
  <c r="I36" i="2"/>
  <c r="I33" i="2"/>
  <c r="I39" i="2"/>
  <c r="I24" i="19"/>
  <c r="I31" i="19" s="1"/>
  <c r="I35" i="19" s="1"/>
  <c r="I36" i="19" s="1"/>
  <c r="I37" i="19" s="1"/>
  <c r="J23" i="11"/>
  <c r="J30" i="11" s="1"/>
  <c r="J34" i="11" s="1"/>
  <c r="J35" i="11" s="1"/>
  <c r="J36" i="11" s="1"/>
  <c r="J37" i="11" s="1"/>
  <c r="J36" i="6"/>
  <c r="J37" i="6" s="1"/>
  <c r="J24" i="6"/>
  <c r="G37" i="26" l="1"/>
  <c r="G38" i="26" s="1"/>
  <c r="G39" i="26" s="1"/>
  <c r="G40" i="26" s="1"/>
  <c r="I15" i="12"/>
  <c r="I30" i="12" s="1"/>
  <c r="I34" i="12" s="1"/>
  <c r="I35" i="12" s="1"/>
  <c r="G28" i="20"/>
  <c r="G31" i="20" s="1"/>
  <c r="G32" i="20" s="1"/>
  <c r="G33" i="20" s="1"/>
  <c r="G34" i="20" s="1"/>
  <c r="G35" i="20" s="1"/>
  <c r="H38" i="27"/>
  <c r="H39" i="27" s="1"/>
  <c r="G37" i="27"/>
  <c r="G39" i="27" s="1"/>
  <c r="G41" i="27" s="1"/>
  <c r="I43" i="2"/>
  <c r="I42" i="2"/>
  <c r="I32" i="2" s="1"/>
  <c r="I38" i="19"/>
  <c r="I39" i="19" s="1"/>
  <c r="J47" i="2"/>
  <c r="J48" i="2" s="1"/>
  <c r="I21" i="2"/>
  <c r="I17" i="2" s="1"/>
  <c r="H17" i="19"/>
  <c r="I35" i="2"/>
  <c r="I34" i="2"/>
  <c r="H39" i="18"/>
  <c r="H40" i="18" s="1"/>
  <c r="H41" i="18" s="1"/>
  <c r="I18" i="7"/>
  <c r="J35" i="7"/>
  <c r="J36" i="7" s="1"/>
  <c r="J37" i="7" s="1"/>
  <c r="J38" i="7" s="1"/>
  <c r="J39" i="7" s="1"/>
  <c r="I37" i="2"/>
  <c r="J38" i="11"/>
  <c r="I16" i="11"/>
  <c r="J38" i="6"/>
  <c r="J39" i="6" s="1"/>
  <c r="J24" i="3"/>
  <c r="J31" i="3" s="1"/>
  <c r="J35" i="3" s="1"/>
  <c r="J36" i="3" s="1"/>
  <c r="J37" i="3" s="1"/>
  <c r="J38" i="3" s="1"/>
  <c r="J39" i="3" s="1"/>
  <c r="G21" i="22"/>
  <c r="G20" i="22"/>
  <c r="H40" i="27" l="1"/>
  <c r="H41" i="27" s="1"/>
  <c r="H34" i="19"/>
  <c r="H32" i="19"/>
  <c r="H33" i="19"/>
  <c r="H21" i="19"/>
  <c r="H16" i="19" s="1"/>
  <c r="H31" i="19" s="1"/>
  <c r="I31" i="11"/>
  <c r="I33" i="11"/>
  <c r="I20" i="11"/>
  <c r="I32" i="11"/>
  <c r="I36" i="12"/>
  <c r="I37" i="12" s="1"/>
  <c r="I38" i="12" s="1"/>
  <c r="I22" i="7"/>
  <c r="I17" i="7" s="1"/>
  <c r="I31" i="7" s="1"/>
  <c r="I33" i="7"/>
  <c r="I34" i="7"/>
  <c r="K31" i="4"/>
  <c r="K35" i="4" s="1"/>
  <c r="K36" i="4" s="1"/>
  <c r="K37" i="4" s="1"/>
  <c r="K38" i="4" s="1"/>
  <c r="K39" i="4" s="1"/>
  <c r="G16" i="15"/>
  <c r="G18" i="22"/>
  <c r="I15" i="11"/>
  <c r="I30" i="11" s="1"/>
  <c r="I31" i="2"/>
  <c r="I17" i="6"/>
  <c r="I18" i="3"/>
  <c r="H18" i="8"/>
  <c r="I32" i="7" l="1"/>
  <c r="H34" i="8"/>
  <c r="H22" i="8"/>
  <c r="H35" i="8"/>
  <c r="I33" i="3"/>
  <c r="I34" i="3"/>
  <c r="G30" i="15"/>
  <c r="G29" i="15"/>
  <c r="G28" i="15" s="1"/>
  <c r="I33" i="6"/>
  <c r="I34" i="6"/>
  <c r="G33" i="22"/>
  <c r="G32" i="22"/>
  <c r="G34" i="22"/>
  <c r="G20" i="15"/>
  <c r="G15" i="15" s="1"/>
  <c r="G27" i="15" s="1"/>
  <c r="G22" i="22"/>
  <c r="G17" i="22" s="1"/>
  <c r="G31" i="22" s="1"/>
  <c r="H35" i="19"/>
  <c r="I35" i="7"/>
  <c r="I36" i="7" s="1"/>
  <c r="I37" i="7" s="1"/>
  <c r="I38" i="7" s="1"/>
  <c r="I39" i="7" s="1"/>
  <c r="I34" i="11"/>
  <c r="I35" i="11" s="1"/>
  <c r="I36" i="11" s="1"/>
  <c r="I37" i="11" s="1"/>
  <c r="I38" i="11" s="1"/>
  <c r="I44" i="2"/>
  <c r="I45" i="2" s="1"/>
  <c r="H17" i="8"/>
  <c r="H32" i="8" s="1"/>
  <c r="I21" i="6"/>
  <c r="I16" i="6" s="1"/>
  <c r="I22" i="3"/>
  <c r="H25" i="22"/>
  <c r="H21" i="22"/>
  <c r="H20" i="22"/>
  <c r="I32" i="6" l="1"/>
  <c r="I32" i="3"/>
  <c r="H36" i="19"/>
  <c r="H37" i="19" s="1"/>
  <c r="H33" i="8"/>
  <c r="H36" i="8" s="1"/>
  <c r="H37" i="8" s="1"/>
  <c r="H38" i="8" s="1"/>
  <c r="I46" i="2"/>
  <c r="I17" i="3"/>
  <c r="I31" i="3" s="1"/>
  <c r="I35" i="3" s="1"/>
  <c r="I36" i="3" s="1"/>
  <c r="G35" i="22"/>
  <c r="G31" i="15"/>
  <c r="G32" i="15" s="1"/>
  <c r="G33" i="15" s="1"/>
  <c r="G34" i="15" s="1"/>
  <c r="G35" i="15" s="1"/>
  <c r="I31" i="6"/>
  <c r="H18" i="22"/>
  <c r="I35" i="6" l="1"/>
  <c r="H38" i="19"/>
  <c r="H39" i="19" s="1"/>
  <c r="H33" i="22"/>
  <c r="H22" i="22"/>
  <c r="H17" i="22" s="1"/>
  <c r="H31" i="22" s="1"/>
  <c r="I36" i="6"/>
  <c r="I37" i="6" s="1"/>
  <c r="I38" i="6" s="1"/>
  <c r="I39" i="6" s="1"/>
  <c r="I47" i="2"/>
  <c r="I48" i="2" s="1"/>
  <c r="H32" i="22"/>
  <c r="H34" i="22"/>
  <c r="G36" i="22"/>
  <c r="G37" i="22" s="1"/>
  <c r="G38" i="22" s="1"/>
  <c r="G39" i="22" s="1"/>
  <c r="I37" i="3"/>
  <c r="I38" i="3" s="1"/>
  <c r="I39" i="3" s="1"/>
  <c r="H39" i="8"/>
  <c r="H40" i="8" s="1"/>
  <c r="H35" i="22" l="1"/>
  <c r="H22" i="15"/>
  <c r="H27" i="15" s="1"/>
  <c r="H36" i="22" l="1"/>
  <c r="H37" i="22" s="1"/>
  <c r="H38" i="22" s="1"/>
  <c r="H39" i="22" s="1"/>
  <c r="H31" i="15"/>
  <c r="I24" i="8" l="1"/>
  <c r="I32" i="8" s="1"/>
  <c r="J20" i="4"/>
  <c r="J17" i="4" l="1"/>
  <c r="J33" i="4" l="1"/>
  <c r="J34" i="4"/>
  <c r="J21" i="4"/>
  <c r="J16" i="4" s="1"/>
  <c r="J32" i="4" l="1"/>
  <c r="I36" i="8"/>
  <c r="I37" i="8" s="1"/>
  <c r="J31" i="4"/>
  <c r="C39" i="2"/>
  <c r="G36" i="2"/>
  <c r="D39" i="2" s="1"/>
  <c r="J35" i="4" l="1"/>
  <c r="J36" i="4" s="1"/>
  <c r="I38" i="8"/>
  <c r="I39" i="8" s="1"/>
  <c r="G39" i="2"/>
  <c r="C41" i="2" s="1"/>
  <c r="G41" i="2" s="1"/>
  <c r="I40" i="8" l="1"/>
  <c r="J37" i="4"/>
  <c r="J38" i="4" s="1"/>
  <c r="J39" i="4" l="1"/>
  <c r="H32" i="15" l="1"/>
  <c r="H33" i="15" s="1"/>
  <c r="H34" i="15" s="1"/>
  <c r="H35" i="15" s="1"/>
  <c r="G37" i="18"/>
  <c r="G38" i="18" s="1"/>
  <c r="G39" i="18" l="1"/>
  <c r="G40" i="18" s="1"/>
  <c r="G41" i="18" s="1"/>
  <c r="I17" i="4"/>
  <c r="I33" i="4" l="1"/>
  <c r="I34" i="4"/>
  <c r="I21" i="4"/>
  <c r="I16" i="4" s="1"/>
  <c r="I31" i="4" s="1"/>
  <c r="I32" i="4"/>
  <c r="I35" i="4" l="1"/>
  <c r="I36" i="4" l="1"/>
  <c r="I37" i="4" s="1"/>
  <c r="I38" i="4" s="1"/>
  <c r="I39" i="4" s="1"/>
  <c r="I34" i="13" l="1"/>
  <c r="I38" i="13" l="1"/>
  <c r="I39" i="13" s="1"/>
  <c r="I40" i="13" s="1"/>
  <c r="I41" i="13" s="1"/>
  <c r="I42" i="13" s="1"/>
  <c r="I25" i="13"/>
</calcChain>
</file>

<file path=xl/sharedStrings.xml><?xml version="1.0" encoding="utf-8"?>
<sst xmlns="http://schemas.openxmlformats.org/spreadsheetml/2006/main" count="1622" uniqueCount="315">
  <si>
    <t>Калькуляція</t>
  </si>
  <si>
    <t>Найменування витрат</t>
  </si>
  <si>
    <t>1.</t>
  </si>
  <si>
    <t>Нарахування на з/п</t>
  </si>
  <si>
    <t>Витрати на заміну зношених частин транспорту</t>
  </si>
  <si>
    <t>З/плата електрозварника VI р.</t>
  </si>
  <si>
    <t>п.т.с.</t>
  </si>
  <si>
    <t>шкідл.</t>
  </si>
  <si>
    <t>грн./л</t>
  </si>
  <si>
    <t>Всього :</t>
  </si>
  <si>
    <t>˭</t>
  </si>
  <si>
    <t xml:space="preserve"> ˭</t>
  </si>
  <si>
    <t>1.2.</t>
  </si>
  <si>
    <t>1.1.</t>
  </si>
  <si>
    <t>1.3.</t>
  </si>
  <si>
    <t>1.4.</t>
  </si>
  <si>
    <t xml:space="preserve"> </t>
  </si>
  <si>
    <t>Трактор AGT - 830 078-36 CК</t>
  </si>
  <si>
    <t>Рентабельність</t>
  </si>
  <si>
    <t>Всього з рентабельністю</t>
  </si>
  <si>
    <t>Всього собівартості :</t>
  </si>
  <si>
    <t>Всього собівартості</t>
  </si>
  <si>
    <t>ПОГОДЖЕНО</t>
  </si>
  <si>
    <t>Разом з рентабельністю</t>
  </si>
  <si>
    <t>Податок на додану вартість</t>
  </si>
  <si>
    <t>Всього з ПДВ</t>
  </si>
  <si>
    <t>Прямі витрати на оплату праці</t>
  </si>
  <si>
    <t>2.1.</t>
  </si>
  <si>
    <t>2.2.</t>
  </si>
  <si>
    <t>3.1.</t>
  </si>
  <si>
    <t>3.2.</t>
  </si>
  <si>
    <t>Відсоткова ставка</t>
  </si>
  <si>
    <t>Всього прямих витрат</t>
  </si>
  <si>
    <t>Погодинна тарифна ставка</t>
  </si>
  <si>
    <t>Премія</t>
  </si>
  <si>
    <t>Заробітна плата водія</t>
  </si>
  <si>
    <t>Всього з рентабельністю :</t>
  </si>
  <si>
    <t>Разом з ПДВ</t>
  </si>
  <si>
    <t>4.</t>
  </si>
  <si>
    <t>5.</t>
  </si>
  <si>
    <t>6.</t>
  </si>
  <si>
    <t>7.</t>
  </si>
  <si>
    <t>8.</t>
  </si>
  <si>
    <t>9.</t>
  </si>
  <si>
    <t>10.</t>
  </si>
  <si>
    <t>3.</t>
  </si>
  <si>
    <t>Шкідливість</t>
  </si>
  <si>
    <t>Начальник УМГ</t>
  </si>
  <si>
    <t>Мукачівської міської ради</t>
  </si>
  <si>
    <t>ЗАТВЕРДЖЕНО</t>
  </si>
  <si>
    <t>2.</t>
  </si>
  <si>
    <t>Всього витрат</t>
  </si>
  <si>
    <t>Амортизація</t>
  </si>
  <si>
    <t>4.1.</t>
  </si>
  <si>
    <t>4.2.</t>
  </si>
  <si>
    <t>11.</t>
  </si>
  <si>
    <t>Витрати на дизпаливо</t>
  </si>
  <si>
    <t xml:space="preserve">Витрати на заміну зношених частин </t>
  </si>
  <si>
    <t>грн./1л</t>
  </si>
  <si>
    <t>__________</t>
  </si>
  <si>
    <t>л/100км</t>
  </si>
  <si>
    <t xml:space="preserve">    л/100км   </t>
  </si>
  <si>
    <t>Витрати на бензин: 21,48 грн за 1 літр по договору.; 7,9 л на 100 км.бере авто</t>
  </si>
  <si>
    <t>_________</t>
  </si>
  <si>
    <t>Витрати на бензин А-95</t>
  </si>
  <si>
    <t>Витрати на ПММ:</t>
  </si>
  <si>
    <t>Витрати ПММ:</t>
  </si>
  <si>
    <t>___________</t>
  </si>
  <si>
    <t>_________________</t>
  </si>
  <si>
    <t>№ п/п</t>
  </si>
  <si>
    <t>____________</t>
  </si>
  <si>
    <t>Витрати на дизпаливо:</t>
  </si>
  <si>
    <t xml:space="preserve">Класність - II </t>
  </si>
  <si>
    <t>Класність -1</t>
  </si>
  <si>
    <t xml:space="preserve">Заробітна плата водія </t>
  </si>
  <si>
    <t>Класність - II клас</t>
  </si>
  <si>
    <t>Класність - I клас</t>
  </si>
  <si>
    <t>Економіст</t>
  </si>
  <si>
    <t>5.1.</t>
  </si>
  <si>
    <t>5.2.</t>
  </si>
  <si>
    <t xml:space="preserve">Загальновиробничі витрати </t>
  </si>
  <si>
    <t xml:space="preserve">Адміністративні витрати </t>
  </si>
  <si>
    <t>Всього  витрат:</t>
  </si>
  <si>
    <t>Накладні витрати в т.ч:</t>
  </si>
  <si>
    <t>Адміністративні витрати</t>
  </si>
  <si>
    <t>______________</t>
  </si>
  <si>
    <r>
      <t>Накладні витрати</t>
    </r>
    <r>
      <rPr>
        <b/>
        <sz val="11"/>
        <color theme="1"/>
        <rFont val="Calibri"/>
        <family val="2"/>
        <charset val="204"/>
        <scheme val="minor"/>
      </rPr>
      <t xml:space="preserve"> в тч:</t>
    </r>
  </si>
  <si>
    <t>Накладні витрати в тч:</t>
  </si>
  <si>
    <t>6.1.</t>
  </si>
  <si>
    <t>6.2.</t>
  </si>
  <si>
    <t>Загальновиробничі витрати</t>
  </si>
  <si>
    <t>Накладі витрати в тч:</t>
  </si>
  <si>
    <t>Відсот. ставка</t>
  </si>
  <si>
    <t xml:space="preserve">Витрати на мастильні матеріали:  </t>
  </si>
  <si>
    <t>л/мот-год.</t>
  </si>
  <si>
    <t>Вартість люд./год.</t>
  </si>
  <si>
    <t xml:space="preserve">Витрати на заміну зношених частин транспорту </t>
  </si>
  <si>
    <t>Вартість люд/год.</t>
  </si>
  <si>
    <t>Робота водія</t>
  </si>
  <si>
    <t>Вартість год.</t>
  </si>
  <si>
    <t xml:space="preserve">Рентабельність </t>
  </si>
  <si>
    <t>Вартість маш./год.</t>
  </si>
  <si>
    <r>
      <t>Рентабельність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</si>
  <si>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Паливо ДП, без ПДВ</t>
  </si>
  <si>
    <t>л/км</t>
  </si>
  <si>
    <t>км.</t>
  </si>
  <si>
    <t>грн/л</t>
  </si>
  <si>
    <t>л/км.</t>
  </si>
  <si>
    <t>Директор КП "Міськводоканал"</t>
  </si>
  <si>
    <t>Робота водія (Год)</t>
  </si>
  <si>
    <t>Спецаварійного автомобіля ГАЗ-5201 /17-54 ЗАН/</t>
  </si>
  <si>
    <t>Шкідливі умови праці</t>
  </si>
  <si>
    <t>Наповнення 1 цистерни</t>
  </si>
  <si>
    <r>
      <t>відкачка води/2л на 1 цистерну 4м</t>
    </r>
    <r>
      <rPr>
        <sz val="10"/>
        <color theme="1"/>
        <rFont val="Times New Roman"/>
        <family val="1"/>
        <charset val="204"/>
      </rPr>
      <t>³</t>
    </r>
  </si>
  <si>
    <t xml:space="preserve">Витрати на мастильні матеріали </t>
  </si>
  <si>
    <t>Каналопромивочною машиною КО-502 (ЗІЛ-130) 11-44 ЗАМ</t>
  </si>
  <si>
    <t>Масло,без ПДВ</t>
  </si>
  <si>
    <t>шкідливі умови праці</t>
  </si>
  <si>
    <r>
      <t xml:space="preserve">Заробітна плата слюсарів АВР (2чол) </t>
    </r>
    <r>
      <rPr>
        <sz val="11"/>
        <color theme="1"/>
        <rFont val="Calibri"/>
        <family val="2"/>
        <charset val="204"/>
        <scheme val="minor"/>
      </rPr>
      <t>відрядна погод.тарифна ставка</t>
    </r>
  </si>
  <si>
    <t>1.1.4.</t>
  </si>
  <si>
    <t>Вартість км.</t>
  </si>
  <si>
    <t>Заміна зношних частин та ремонт</t>
  </si>
  <si>
    <t>л/1км.</t>
  </si>
  <si>
    <t>Класність - 1 кл.</t>
  </si>
  <si>
    <t>Робота водія        (люд-Год)</t>
  </si>
  <si>
    <t xml:space="preserve">Каналопромивочною машиною КО-512 (Камаз-53212) 528-88 РТ </t>
  </si>
  <si>
    <t>Паливо ДП,без ПДВ</t>
  </si>
  <si>
    <t>Витрати на пальне</t>
  </si>
  <si>
    <t>Робота водія (Год.)</t>
  </si>
  <si>
    <t xml:space="preserve">Витрати на мастильні матеріали                             </t>
  </si>
  <si>
    <t>Начальник Управління міського господарства</t>
  </si>
  <si>
    <t>Робота водія люд./год.</t>
  </si>
  <si>
    <t>Вантажного  автомобіля JAC АО 54-86 АМ</t>
  </si>
  <si>
    <t>Пальне ДП, без ПДВ</t>
  </si>
  <si>
    <t>Вартість люд/год</t>
  </si>
  <si>
    <t>Витрати на зміну зношних частин транспорту</t>
  </si>
  <si>
    <t>Витрати на пальне ДП</t>
  </si>
  <si>
    <t>Вартість маш/год</t>
  </si>
  <si>
    <t>Мукчівської міської ради</t>
  </si>
  <si>
    <t>м/год</t>
  </si>
  <si>
    <t xml:space="preserve">    м/год</t>
  </si>
  <si>
    <t>Витрати на пальне А-95</t>
  </si>
  <si>
    <t>л/мот-год</t>
  </si>
  <si>
    <t>Вартість м/год.</t>
  </si>
  <si>
    <t xml:space="preserve">                                                                                                             </t>
  </si>
  <si>
    <t>Робота водія (год)</t>
  </si>
  <si>
    <t>Робота водія         (год)</t>
  </si>
  <si>
    <t>км</t>
  </si>
  <si>
    <t>ГАЗ - 33023 АО 08-46 АО</t>
  </si>
  <si>
    <t>___________ Андрій БЛІНОВ</t>
  </si>
  <si>
    <t>Людмила ГУДАЧОК</t>
  </si>
  <si>
    <t>______________ Андрій БЛІНОВ</t>
  </si>
  <si>
    <t>ВСЬОГО ВИТРАТИ:</t>
  </si>
  <si>
    <t>_________ Андрій БЛІНОВ</t>
  </si>
  <si>
    <t>ВСЬОГО ВИТРАТ:</t>
  </si>
  <si>
    <t>___________Андрій БЛІНОВ</t>
  </si>
  <si>
    <t>____________Андрій БЛІНОВ</t>
  </si>
  <si>
    <t>Андрій БЛІНОВ</t>
  </si>
  <si>
    <t>_____________Андрій БЛІНОВ</t>
  </si>
  <si>
    <t xml:space="preserve"> відрядна  тарифна ставка</t>
  </si>
  <si>
    <t>2.3.</t>
  </si>
  <si>
    <t>7.1.</t>
  </si>
  <si>
    <t>7.2.</t>
  </si>
  <si>
    <t>РАЗОМ ПРЯМІ ВИТРАТИ:</t>
  </si>
  <si>
    <t>Класність - 3 кл.</t>
  </si>
  <si>
    <r>
      <t xml:space="preserve">Заробітна плата слюсарів АВР VIр (2чол) </t>
    </r>
    <r>
      <rPr>
        <sz val="11"/>
        <color theme="1"/>
        <rFont val="Calibri"/>
        <family val="2"/>
        <charset val="204"/>
        <scheme val="minor"/>
      </rPr>
      <t>відрядна тарифна ставка</t>
    </r>
  </si>
  <si>
    <t>ВСЬОГО ПРЯМІ ВИТРАТИ:</t>
  </si>
  <si>
    <t>Паливо А-95,без ПДВ</t>
  </si>
  <si>
    <t>мото/год.</t>
  </si>
  <si>
    <t>Погодинна тарифна ставка VI розр.</t>
  </si>
  <si>
    <t>__________Андрій БЛІНОВ_</t>
  </si>
  <si>
    <t>Разом витрати на  оплату праці:</t>
  </si>
  <si>
    <t xml:space="preserve">Начальник транспортної </t>
  </si>
  <si>
    <t>дільниці</t>
  </si>
  <si>
    <t>Мирослав ЛИЛИК</t>
  </si>
  <si>
    <t>Начальник</t>
  </si>
  <si>
    <t>Транспортної дільниці</t>
  </si>
  <si>
    <t>транспортної дільниці</t>
  </si>
  <si>
    <t>Всього витрати на оплату праці:</t>
  </si>
  <si>
    <t xml:space="preserve">Начальник </t>
  </si>
  <si>
    <t>Директор КП"Міськводоканал"</t>
  </si>
  <si>
    <t>__________Олег КАЗИБРІД</t>
  </si>
  <si>
    <t>___________Олег КАЗИБРІД</t>
  </si>
  <si>
    <t xml:space="preserve">Економіст </t>
  </si>
  <si>
    <r>
      <t>Витрати на мастильні матеріали</t>
    </r>
    <r>
      <rPr>
        <sz val="10"/>
        <color theme="1"/>
        <rFont val="Calibri"/>
        <family val="2"/>
        <charset val="204"/>
        <scheme val="minor"/>
      </rPr>
      <t>(78,33 грн*0,04л)</t>
    </r>
  </si>
  <si>
    <t>Автомобіль ВАЗ-211440  ДНЗ АО 69-56 ВВ</t>
  </si>
  <si>
    <t>_________ Олег КАЗИБРІД</t>
  </si>
  <si>
    <t>Витрати на мастильні матеріали:</t>
  </si>
  <si>
    <t>Олива, без ПДВ</t>
  </si>
  <si>
    <r>
      <t>Витрати на мастильні матеріали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</si>
  <si>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Вартість  </t>
    </r>
    <r>
      <rPr>
        <sz val="10"/>
        <color theme="1"/>
        <rFont val="Calibri"/>
        <family val="2"/>
        <charset val="204"/>
        <scheme val="minor"/>
      </rPr>
      <t>мото-год.</t>
    </r>
  </si>
  <si>
    <t>Витрати пального а 1 мото-год.</t>
  </si>
  <si>
    <t>_____________Олег КАЗИБРІД</t>
  </si>
  <si>
    <t>Олива,без ПДВ</t>
  </si>
  <si>
    <t xml:space="preserve">           (для бюджетних установ, організацій, комунальних підприємств)</t>
  </si>
  <si>
    <t>Спецаварійна ГАЗ-52   79-69 ЗАМ</t>
  </si>
  <si>
    <t>Спецаварійна ГАЗ-52  79-69 ЗАМ</t>
  </si>
  <si>
    <t>____________Олег КАЗИБРІД</t>
  </si>
  <si>
    <t>__________Олег КАЗИБРД</t>
  </si>
  <si>
    <t>Вартість маш/год.</t>
  </si>
  <si>
    <t>л/год</t>
  </si>
  <si>
    <t xml:space="preserve">Мастильні матеріали </t>
  </si>
  <si>
    <t>Погоджено:</t>
  </si>
  <si>
    <t>на вартість послуг з прочистки колодязів</t>
  </si>
  <si>
    <t xml:space="preserve">Витрати на пальне ДП </t>
  </si>
  <si>
    <t>Витрати на паливо А-95</t>
  </si>
  <si>
    <t>Паливо А-95 ,без ПДВ</t>
  </si>
  <si>
    <t>олива, без ПДВ</t>
  </si>
  <si>
    <t>8.1.</t>
  </si>
  <si>
    <t>8.2.</t>
  </si>
  <si>
    <t>Транспортний режим:</t>
  </si>
  <si>
    <t xml:space="preserve">Вартість маш./год. </t>
  </si>
  <si>
    <t>Класність - 1кл.</t>
  </si>
  <si>
    <t>Вартість  (люд/год)</t>
  </si>
  <si>
    <t>12.</t>
  </si>
  <si>
    <t>Заробітна плата слюсаря АВР V р (2чол) в.т.с.</t>
  </si>
  <si>
    <t>Витрати на відкачування вигрібних ям:</t>
  </si>
  <si>
    <t>Витрати на промивку труб:</t>
  </si>
  <si>
    <t>4.3.</t>
  </si>
  <si>
    <t>Комбінований каналопромивочний автомобіль  DAF CF 65 220 /АО 03-52 НМ/</t>
  </si>
  <si>
    <t>Відсот ставка</t>
  </si>
  <si>
    <t>Гол.спеціаліст відділу ЖКГ УМГ</t>
  </si>
  <si>
    <t>Тетяна НЕТРЕБКО_________</t>
  </si>
  <si>
    <t>"____"___________ 2023 р.</t>
  </si>
  <si>
    <t>"____"__________ 2023р.</t>
  </si>
  <si>
    <t>40,00 грн/л</t>
  </si>
  <si>
    <t>39,17 грн/л</t>
  </si>
  <si>
    <t>вартості роботи транспорта</t>
  </si>
  <si>
    <t>"____"__________ 2023 р.</t>
  </si>
  <si>
    <t>Грузовий самоскид  МАЗ-5551 21-22 ЗАО</t>
  </si>
  <si>
    <t>Спецаварійна (фургон) ГАЗ-52 АО 83-68 АС</t>
  </si>
  <si>
    <t>ДП без ПДВ</t>
  </si>
  <si>
    <t>75,00 грн/л</t>
  </si>
  <si>
    <t>Витрати на паливо ДП</t>
  </si>
  <si>
    <t>Класність -I клас</t>
  </si>
  <si>
    <t xml:space="preserve">Витрати на мастильні матеріали: </t>
  </si>
  <si>
    <t>Витрати на паливо</t>
  </si>
  <si>
    <t>Паливо А-95,без ПДВ-39,17 грн</t>
  </si>
  <si>
    <t>"____"________ 2023 р.</t>
  </si>
  <si>
    <t>Дизпаливо,без ПДВ- 40,00 грн</t>
  </si>
  <si>
    <t>Олива , без ПДВ-120,0грн</t>
  </si>
  <si>
    <t>Олива,без ПДВ-86,67грн</t>
  </si>
  <si>
    <r>
      <t xml:space="preserve">Витрати на мастильні матеріали:                                     </t>
    </r>
    <r>
      <rPr>
        <sz val="10"/>
        <color theme="1"/>
        <rFont val="Calibri"/>
        <family val="2"/>
        <charset val="204"/>
        <scheme val="minor"/>
      </rPr>
      <t>олива TEDEX DISEL CF 15W-40</t>
    </r>
  </si>
  <si>
    <t xml:space="preserve">Заробітна плата </t>
  </si>
  <si>
    <t>Погодинна тарифна ставка водія Vр</t>
  </si>
  <si>
    <r>
      <t>Мастильні матеріали,</t>
    </r>
    <r>
      <rPr>
        <sz val="10"/>
        <color theme="1"/>
        <rFont val="Calibri"/>
        <family val="2"/>
        <charset val="204"/>
        <scheme val="minor"/>
      </rPr>
      <t xml:space="preserve"> (75,00грн/л*0,12л/м.год)</t>
    </r>
  </si>
  <si>
    <t>Погодинна тарифна ставка водія</t>
  </si>
  <si>
    <t>Заробітна плата прцівників:</t>
  </si>
  <si>
    <t>Асенізаційна-вакуумна машина КО-503 ГАЗ-5312 /23-36 ЗАН/</t>
  </si>
  <si>
    <t xml:space="preserve">Витрати на пальне </t>
  </si>
  <si>
    <t>відкачка води/2л на 1 цистерну 4м³</t>
  </si>
  <si>
    <t>Трактор Т-25  №83-16 ЗА</t>
  </si>
  <si>
    <t>Погодинна тарифна ставка тракториста Vр</t>
  </si>
  <si>
    <t>Заробітна плата:</t>
  </si>
  <si>
    <t xml:space="preserve">вартості роботи транспорта  </t>
  </si>
  <si>
    <t xml:space="preserve">           (для бюджетних установ, організацій, комунальних підприємств,населення)</t>
  </si>
  <si>
    <t>Трактор Т-25 №83-27 ЗА</t>
  </si>
  <si>
    <r>
      <t>Витрати на мастильні матеріали</t>
    </r>
    <r>
      <rPr>
        <sz val="10"/>
        <color theme="1"/>
        <rFont val="Calibri"/>
        <family val="2"/>
        <charset val="204"/>
        <scheme val="minor"/>
      </rPr>
      <t xml:space="preserve"> (0,11л м/год*75,00)</t>
    </r>
  </si>
  <si>
    <t xml:space="preserve">Екскаватор Hydrema-906, №83-28 ЗА </t>
  </si>
  <si>
    <t>норма витрат пального - 5,40 л/100 км.;                                розхід пального на 1 мото-год. 5,4л</t>
  </si>
  <si>
    <t>110,00 грн/л</t>
  </si>
  <si>
    <t xml:space="preserve">вартості роботи транспорта </t>
  </si>
  <si>
    <t>75,00грн/л</t>
  </si>
  <si>
    <t>Паливо ДП,без ПДВ- 40,00 грн</t>
  </si>
  <si>
    <t>Олива, без ПДВ 110,00 грн</t>
  </si>
  <si>
    <t>норма пального 33,0 л/100 км;                      відкачка води насосу -12л на 1 цистерну 8,82м³;                                                                                 33,0 л/100 км х 50 км/8 год = 2,06 л
Розхід пального на 1 маш/год.2,06+12 = 14,06л (14,06*40,00 грн)</t>
  </si>
  <si>
    <t xml:space="preserve">норма пального 33,0 л/100 км;                             робота насосу  - 3 л  на 1 цистерну 2,0м³;  Розхід пального на 1 маш-год.2,06+3л =5,06л   (5,06*3*40,0,00)            </t>
  </si>
  <si>
    <t>Погодинна тарифна ставка машиніста екскаватора VІp</t>
  </si>
  <si>
    <t>40,00грн/л</t>
  </si>
  <si>
    <r>
      <t xml:space="preserve">Заробітна плата слюсарів АВР VIр(2чол) </t>
    </r>
    <r>
      <rPr>
        <sz val="11"/>
        <color theme="1"/>
        <rFont val="Calibri"/>
        <family val="2"/>
        <charset val="204"/>
        <scheme val="minor"/>
      </rPr>
      <t>відрядна тарифна ставка</t>
    </r>
  </si>
  <si>
    <r>
      <t>норма витрат пального 38,2л/100 км.;                          робота насосу-8л на 1 цистерну 5м</t>
    </r>
    <r>
      <rPr>
        <sz val="10"/>
        <color theme="1"/>
        <rFont val="Times New Roman"/>
        <family val="1"/>
        <charset val="204"/>
      </rPr>
      <t>³;                         продуктивність роботи насосу 12,5 м³/год;                       розхід пального на 1 маш-год. - 20л (20,0*39,17грн)</t>
    </r>
  </si>
  <si>
    <t>13.</t>
  </si>
  <si>
    <t>Амортизацію</t>
  </si>
  <si>
    <t>норма витрат пального 32,38 л/100 км;
робота насосу - 20 л на 1 цистерну 9,5 м3;
продуктивність роботи насосу 12,5 м3/год.;
розхід пального на 1 маш.-год. 26,32 л.*40,00 грн</t>
  </si>
  <si>
    <t>120,00 грн/л</t>
  </si>
  <si>
    <t>Паливо ДП,без ПДВ - 40,00 грн/л</t>
  </si>
  <si>
    <t>Екскаватором JCB 4СХ /16185АО/</t>
  </si>
  <si>
    <t>Заробітна плата водія VІ р</t>
  </si>
  <si>
    <t>Олива,без ПДВ - 75,00 грн/л</t>
  </si>
  <si>
    <t xml:space="preserve"> Екскавація грунтів (копання): </t>
  </si>
  <si>
    <t>норма витрати пального на 1 м/год-9,7л</t>
  </si>
  <si>
    <t>норма витрати пального на 1 м/год-5,7л</t>
  </si>
  <si>
    <t>3.3.</t>
  </si>
  <si>
    <t>Погрузка/Розгрузка:</t>
  </si>
  <si>
    <t>норма витрати пального на 1 м/год-7,7л</t>
  </si>
  <si>
    <t xml:space="preserve">Витрати на зміну зношних частин та ремонт </t>
  </si>
  <si>
    <t>Екскаватором JCB 3СХ SITEMASTER /16539 АО/</t>
  </si>
  <si>
    <t>Класність -2</t>
  </si>
  <si>
    <t>40,0 грн/л</t>
  </si>
  <si>
    <t>Спец.вантажна платформа RENAULT MASTER (АО 31-27 НО)</t>
  </si>
  <si>
    <t>Класність -3</t>
  </si>
  <si>
    <t>Спец.вантажна платформа MERCEDES-BENZ SPRINTER 213 CDI (АО 46-02 НО)</t>
  </si>
  <si>
    <t>Екскаватор ЗО-2682 75-64 ЗА</t>
  </si>
  <si>
    <t>розхід пального на 1 мото-год. - 8,2л*40,00</t>
  </si>
  <si>
    <r>
      <t>Мастильні матеріали,</t>
    </r>
    <r>
      <rPr>
        <sz val="10"/>
        <color theme="1"/>
        <rFont val="Calibri"/>
        <family val="2"/>
        <charset val="204"/>
        <scheme val="minor"/>
      </rPr>
      <t xml:space="preserve"> (75,00грн/л*0,096л)</t>
    </r>
  </si>
  <si>
    <t>Класність - 3 клас</t>
  </si>
  <si>
    <t>Робота кузова (год)</t>
  </si>
  <si>
    <t>Розхід пального на год. роботи кузова: 1 підйом/ опускання -0,1л  (2,0л за год.*40,0грн)</t>
  </si>
  <si>
    <t>(для бюджетних установ, організацій, комунальних підприємств)</t>
  </si>
  <si>
    <t xml:space="preserve">Класність-ІІІ </t>
  </si>
  <si>
    <t xml:space="preserve">             Ескаватор БОРЕКС 2201 ДНЗ 05713 АО (ковш 0,5м³)</t>
  </si>
  <si>
    <r>
      <t xml:space="preserve">Витрати ПММ: </t>
    </r>
    <r>
      <rPr>
        <sz val="11"/>
        <color theme="1"/>
        <rFont val="Calibri"/>
        <family val="2"/>
        <charset val="204"/>
        <scheme val="minor"/>
      </rPr>
      <t>норма пального 19,5л на 100км</t>
    </r>
  </si>
  <si>
    <t xml:space="preserve"> розхід пального на 1 м/год. - 8,2 л*40,00 грн</t>
  </si>
  <si>
    <t xml:space="preserve">  (для бюджетних установ, організацій, комунальних підприємств)</t>
  </si>
  <si>
    <t xml:space="preserve"> (для бюджетних установ, організацій, комунальних підприємств)</t>
  </si>
  <si>
    <t>116,67 грн/л</t>
  </si>
  <si>
    <r>
      <t xml:space="preserve">Витрати на мастильні матеріали:                        </t>
    </r>
    <r>
      <rPr>
        <sz val="10"/>
        <color theme="1"/>
        <rFont val="Calibri"/>
        <family val="2"/>
        <charset val="204"/>
        <scheme val="minor"/>
      </rPr>
      <t>(1,09</t>
    </r>
    <r>
      <rPr>
        <sz val="10"/>
        <rFont val="Calibri"/>
        <family val="2"/>
        <charset val="204"/>
        <scheme val="minor"/>
      </rPr>
      <t>л/</t>
    </r>
    <r>
      <rPr>
        <sz val="10"/>
        <color theme="1"/>
        <rFont val="Calibri"/>
        <family val="2"/>
        <charset val="204"/>
        <scheme val="minor"/>
      </rPr>
      <t>мот-год*116,67 грн)</t>
    </r>
  </si>
  <si>
    <t>Погодинна тарифна ставка VІр</t>
  </si>
  <si>
    <r>
      <t>Мастильні матеріали</t>
    </r>
    <r>
      <rPr>
        <sz val="9"/>
        <color theme="1"/>
        <rFont val="Calibri"/>
        <family val="2"/>
        <charset val="204"/>
        <scheme val="minor"/>
      </rPr>
      <t xml:space="preserve"> (20*0,009*120,0)</t>
    </r>
  </si>
  <si>
    <r>
      <t>Витрати на мастильні матеріали:</t>
    </r>
    <r>
      <rPr>
        <sz val="10"/>
        <color theme="1"/>
        <rFont val="Calibri"/>
        <family val="2"/>
        <charset val="204"/>
        <scheme val="minor"/>
      </rPr>
      <t>(75,00грн*0,03л.)</t>
    </r>
  </si>
  <si>
    <r>
      <t>Мастильні матеріали</t>
    </r>
    <r>
      <rPr>
        <sz val="9"/>
        <color theme="1"/>
        <rFont val="Calibri"/>
        <family val="2"/>
        <charset val="204"/>
        <scheme val="minor"/>
      </rPr>
      <t xml:space="preserve">  (20*0,018*75,0)</t>
    </r>
  </si>
  <si>
    <t>Тарифна ставка слюсаря АВР IVр СКМ (відр)</t>
  </si>
  <si>
    <t>"__"_________ 2023 р.</t>
  </si>
  <si>
    <t>"____"_______ 2023 р.</t>
  </si>
  <si>
    <t>"___"________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</si>
</sst>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0.0"/>
    <numFmt numFmtId="168" formatCode="0.000"/>
    <numFmt numFmtId="169" formatCode="0.0000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2.5"/>
      <color theme="1"/>
      <name val="Times New Roman"/>
      <family val="1"/>
      <charset val="204"/>
    </font>
    <font>
      <b/>
      <sz val="11.5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1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</cellStyleXfs>
  <cellXfs count="1334">
    <xf numFmtId="0" fontId="0" fillId="0" borderId="0" xfId="0"/>
    <xf numFmtId="0" fontId="0" fillId="0" borderId="0" xfId="0" applyAlignment="1">
      <alignment horizontal="center"/>
    </xf>
    <xf numFmtId="0" fontId="40" fillId="0" borderId="0" xfId="0" applyFont="1"/>
    <xf numFmtId="0" fontId="39" fillId="0" borderId="0" xfId="0" applyFont="1" applyAlignment="1"/>
    <xf numFmtId="0" fontId="40" fillId="0" borderId="0" xfId="0" applyFont="1" applyAlignment="1"/>
    <xf numFmtId="0" fontId="40" fillId="0" borderId="0" xfId="0" applyFont="1" applyBorder="1" applyAlignment="1"/>
    <xf numFmtId="0" fontId="39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16" fontId="0" fillId="0" borderId="0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9" fontId="37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7" fillId="0" borderId="3" xfId="0" applyFont="1" applyBorder="1" applyAlignment="1">
      <alignment horizontal="center" vertical="center"/>
    </xf>
    <xf numFmtId="0" fontId="47" fillId="0" borderId="5" xfId="0" applyFont="1" applyBorder="1" applyAlignment="1"/>
    <xf numFmtId="0" fontId="47" fillId="0" borderId="2" xfId="0" applyFont="1" applyBorder="1" applyAlignment="1"/>
    <xf numFmtId="0" fontId="47" fillId="0" borderId="4" xfId="0" applyFont="1" applyBorder="1" applyAlignment="1"/>
    <xf numFmtId="0" fontId="47" fillId="0" borderId="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7" xfId="0" applyFont="1" applyBorder="1" applyAlignment="1"/>
    <xf numFmtId="0" fontId="41" fillId="0" borderId="0" xfId="0" applyFont="1" applyBorder="1" applyAlignment="1">
      <alignment horizontal="left"/>
    </xf>
    <xf numFmtId="0" fontId="48" fillId="0" borderId="0" xfId="0" applyFont="1"/>
    <xf numFmtId="2" fontId="37" fillId="0" borderId="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50" fillId="0" borderId="0" xfId="0" applyFont="1" applyAlignment="1"/>
    <xf numFmtId="0" fontId="51" fillId="0" borderId="0" xfId="0" applyFont="1" applyAlignment="1">
      <alignment horizontal="left"/>
    </xf>
    <xf numFmtId="0" fontId="51" fillId="0" borderId="0" xfId="0" applyFont="1" applyAlignment="1"/>
    <xf numFmtId="0" fontId="39" fillId="0" borderId="0" xfId="0" applyFont="1" applyBorder="1" applyAlignment="1">
      <alignment wrapText="1"/>
    </xf>
    <xf numFmtId="0" fontId="47" fillId="0" borderId="0" xfId="0" applyFont="1"/>
    <xf numFmtId="16" fontId="37" fillId="0" borderId="7" xfId="0" applyNumberFormat="1" applyFont="1" applyBorder="1" applyAlignment="1">
      <alignment horizontal="center" vertical="center"/>
    </xf>
    <xf numFmtId="2" fontId="48" fillId="0" borderId="3" xfId="0" applyNumberFormat="1" applyFont="1" applyBorder="1" applyAlignment="1">
      <alignment horizontal="center" vertical="center"/>
    </xf>
    <xf numFmtId="2" fontId="52" fillId="0" borderId="3" xfId="0" applyNumberFormat="1" applyFont="1" applyBorder="1" applyAlignment="1">
      <alignment horizontal="center" vertical="center"/>
    </xf>
    <xf numFmtId="2" fontId="4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9" fillId="0" borderId="0" xfId="0" applyFont="1" applyBorder="1" applyAlignment="1"/>
    <xf numFmtId="0" fontId="49" fillId="0" borderId="0" xfId="0" applyFont="1"/>
    <xf numFmtId="16" fontId="49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" xfId="0" applyFont="1" applyBorder="1" applyAlignment="1"/>
    <xf numFmtId="0" fontId="0" fillId="0" borderId="0" xfId="0" applyFont="1"/>
    <xf numFmtId="0" fontId="47" fillId="0" borderId="3" xfId="0" applyFont="1" applyBorder="1" applyAlignment="1">
      <alignment horizontal="left" vertical="center"/>
    </xf>
    <xf numFmtId="0" fontId="47" fillId="0" borderId="5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5" xfId="0" applyFont="1" applyBorder="1" applyAlignment="1">
      <alignment horizontal="center"/>
    </xf>
    <xf numFmtId="0" fontId="46" fillId="0" borderId="3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16" fontId="47" fillId="0" borderId="7" xfId="1" applyNumberFormat="1" applyFont="1" applyBorder="1" applyAlignment="1">
      <alignment horizontal="center" vertical="center"/>
    </xf>
    <xf numFmtId="16" fontId="47" fillId="0" borderId="3" xfId="1" applyNumberFormat="1" applyFont="1" applyBorder="1" applyAlignment="1">
      <alignment horizontal="center" vertical="center"/>
    </xf>
    <xf numFmtId="9" fontId="47" fillId="0" borderId="3" xfId="0" applyNumberFormat="1" applyFont="1" applyBorder="1" applyAlignment="1">
      <alignment horizontal="center" vertical="center"/>
    </xf>
    <xf numFmtId="2" fontId="47" fillId="0" borderId="3" xfId="0" applyNumberFormat="1" applyFont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7" xfId="0" applyFont="1" applyBorder="1" applyAlignment="1"/>
    <xf numFmtId="0" fontId="47" fillId="0" borderId="7" xfId="0" applyFont="1" applyFill="1" applyBorder="1" applyAlignment="1">
      <alignment horizontal="center" vertical="center"/>
    </xf>
    <xf numFmtId="9" fontId="46" fillId="0" borderId="3" xfId="0" applyNumberFormat="1" applyFont="1" applyBorder="1" applyAlignment="1">
      <alignment horizontal="center" vertical="center"/>
    </xf>
    <xf numFmtId="16" fontId="47" fillId="0" borderId="7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16" fontId="47" fillId="0" borderId="9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7" fillId="0" borderId="3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6" xfId="0" applyFont="1" applyBorder="1" applyAlignment="1">
      <alignment horizontal="left" vertical="center"/>
    </xf>
    <xf numFmtId="0" fontId="55" fillId="0" borderId="5" xfId="0" applyFont="1" applyBorder="1" applyAlignment="1">
      <alignment horizontal="left" vertical="center"/>
    </xf>
    <xf numFmtId="0" fontId="47" fillId="0" borderId="3" xfId="0" applyFont="1" applyBorder="1" applyAlignment="1">
      <alignment horizontal="left"/>
    </xf>
    <xf numFmtId="0" fontId="55" fillId="0" borderId="3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9" fontId="47" fillId="0" borderId="8" xfId="0" applyNumberFormat="1" applyFont="1" applyBorder="1" applyAlignment="1">
      <alignment horizontal="left"/>
    </xf>
    <xf numFmtId="0" fontId="55" fillId="0" borderId="8" xfId="0" applyFont="1" applyBorder="1" applyAlignment="1">
      <alignment horizontal="left"/>
    </xf>
    <xf numFmtId="2" fontId="47" fillId="0" borderId="8" xfId="0" applyNumberFormat="1" applyFont="1" applyBorder="1" applyAlignment="1">
      <alignment horizontal="left"/>
    </xf>
    <xf numFmtId="2" fontId="46" fillId="0" borderId="6" xfId="0" applyNumberFormat="1" applyFont="1" applyBorder="1" applyAlignment="1">
      <alignment horizontal="center" vertical="center"/>
    </xf>
    <xf numFmtId="0" fontId="56" fillId="0" borderId="0" xfId="0" applyFont="1"/>
    <xf numFmtId="0" fontId="56" fillId="0" borderId="0" xfId="0" applyFont="1" applyBorder="1"/>
    <xf numFmtId="0" fontId="52" fillId="0" borderId="3" xfId="0" applyFont="1" applyBorder="1" applyAlignment="1">
      <alignment horizontal="center" vertical="center" wrapText="1"/>
    </xf>
    <xf numFmtId="0" fontId="48" fillId="0" borderId="0" xfId="0" applyFont="1" applyBorder="1"/>
    <xf numFmtId="0" fontId="52" fillId="0" borderId="3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16" fontId="48" fillId="0" borderId="7" xfId="1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16" fontId="48" fillId="0" borderId="3" xfId="1" applyNumberFormat="1" applyFont="1" applyBorder="1" applyAlignment="1">
      <alignment horizontal="center" vertical="center"/>
    </xf>
    <xf numFmtId="9" fontId="48" fillId="0" borderId="3" xfId="0" applyNumberFormat="1" applyFont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52" fillId="0" borderId="7" xfId="0" applyFont="1" applyBorder="1" applyAlignment="1"/>
    <xf numFmtId="0" fontId="48" fillId="0" borderId="3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16" fontId="48" fillId="0" borderId="3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2" fontId="52" fillId="0" borderId="6" xfId="0" applyNumberFormat="1" applyFont="1" applyBorder="1" applyAlignment="1">
      <alignment horizontal="center" vertical="center"/>
    </xf>
    <xf numFmtId="0" fontId="52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0" fontId="48" fillId="0" borderId="3" xfId="0" applyFont="1" applyBorder="1" applyAlignment="1"/>
    <xf numFmtId="16" fontId="48" fillId="0" borderId="11" xfId="1" applyNumberFormat="1" applyFont="1" applyBorder="1" applyAlignment="1">
      <alignment horizontal="center" vertical="center"/>
    </xf>
    <xf numFmtId="0" fontId="48" fillId="0" borderId="2" xfId="0" applyFont="1" applyBorder="1" applyAlignment="1"/>
    <xf numFmtId="0" fontId="48" fillId="0" borderId="13" xfId="0" applyFont="1" applyBorder="1" applyAlignment="1">
      <alignment horizontal="center" vertical="center"/>
    </xf>
    <xf numFmtId="16" fontId="52" fillId="0" borderId="3" xfId="0" applyNumberFormat="1" applyFont="1" applyBorder="1" applyAlignment="1">
      <alignment horizontal="center" vertical="center"/>
    </xf>
    <xf numFmtId="0" fontId="46" fillId="0" borderId="0" xfId="0" applyFont="1"/>
    <xf numFmtId="0" fontId="52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/>
    <xf numFmtId="9" fontId="56" fillId="0" borderId="0" xfId="0" applyNumberFormat="1" applyFont="1" applyBorder="1"/>
    <xf numFmtId="2" fontId="56" fillId="0" borderId="0" xfId="0" applyNumberFormat="1" applyFont="1" applyBorder="1" applyAlignment="1"/>
    <xf numFmtId="2" fontId="56" fillId="0" borderId="0" xfId="0" applyNumberFormat="1" applyFont="1" applyBorder="1" applyAlignment="1">
      <alignment horizontal="center"/>
    </xf>
    <xf numFmtId="9" fontId="56" fillId="0" borderId="0" xfId="0" applyNumberFormat="1" applyFont="1" applyBorder="1" applyAlignment="1"/>
    <xf numFmtId="0" fontId="48" fillId="0" borderId="3" xfId="0" applyFont="1" applyBorder="1" applyAlignment="1">
      <alignment vertical="center"/>
    </xf>
    <xf numFmtId="16" fontId="48" fillId="0" borderId="9" xfId="1" applyNumberFormat="1" applyFont="1" applyBorder="1" applyAlignment="1">
      <alignment horizontal="center" vertical="center"/>
    </xf>
    <xf numFmtId="9" fontId="48" fillId="0" borderId="9" xfId="0" applyNumberFormat="1" applyFont="1" applyBorder="1" applyAlignment="1">
      <alignment horizontal="center" vertical="center"/>
    </xf>
    <xf numFmtId="0" fontId="48" fillId="0" borderId="7" xfId="0" applyFont="1" applyBorder="1" applyAlignment="1"/>
    <xf numFmtId="0" fontId="48" fillId="0" borderId="4" xfId="0" applyFont="1" applyBorder="1" applyAlignment="1"/>
    <xf numFmtId="0" fontId="48" fillId="0" borderId="5" xfId="0" applyFont="1" applyBorder="1" applyAlignment="1"/>
    <xf numFmtId="0" fontId="48" fillId="0" borderId="3" xfId="0" applyFont="1" applyBorder="1" applyAlignment="1">
      <alignment horizontal="left"/>
    </xf>
    <xf numFmtId="16" fontId="47" fillId="0" borderId="9" xfId="1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46" fillId="0" borderId="0" xfId="0" applyFont="1" applyBorder="1" applyAlignment="1"/>
    <xf numFmtId="0" fontId="46" fillId="0" borderId="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45" fillId="0" borderId="0" xfId="0" applyFont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47" fillId="0" borderId="3" xfId="0" applyFont="1" applyBorder="1" applyAlignment="1">
      <alignment vertical="center"/>
    </xf>
    <xf numFmtId="16" fontId="46" fillId="0" borderId="7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5" fillId="0" borderId="0" xfId="0" applyFont="1" applyBorder="1"/>
    <xf numFmtId="2" fontId="45" fillId="0" borderId="0" xfId="0" applyNumberFormat="1" applyFont="1" applyBorder="1" applyAlignment="1">
      <alignment horizontal="center"/>
    </xf>
    <xf numFmtId="0" fontId="47" fillId="0" borderId="0" xfId="0" applyFont="1" applyBorder="1"/>
    <xf numFmtId="0" fontId="49" fillId="0" borderId="0" xfId="0" applyFont="1" applyAlignment="1"/>
    <xf numFmtId="0" fontId="56" fillId="2" borderId="0" xfId="0" applyFont="1" applyFill="1"/>
    <xf numFmtId="0" fontId="47" fillId="0" borderId="5" xfId="0" applyFont="1" applyBorder="1" applyAlignment="1">
      <alignment horizontal="center"/>
    </xf>
    <xf numFmtId="0" fontId="46" fillId="0" borderId="7" xfId="0" applyFont="1" applyFill="1" applyBorder="1" applyAlignment="1">
      <alignment horizontal="center" vertical="center"/>
    </xf>
    <xf numFmtId="16" fontId="46" fillId="0" borderId="3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52" fillId="0" borderId="5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6" xfId="0" applyFont="1" applyBorder="1" applyAlignment="1">
      <alignment horizontal="left"/>
    </xf>
    <xf numFmtId="0" fontId="46" fillId="0" borderId="5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left"/>
    </xf>
    <xf numFmtId="0" fontId="46" fillId="0" borderId="2" xfId="0" applyFont="1" applyBorder="1" applyAlignment="1">
      <alignment horizontal="left"/>
    </xf>
    <xf numFmtId="0" fontId="46" fillId="0" borderId="6" xfId="0" applyFont="1" applyBorder="1" applyAlignment="1">
      <alignment horizontal="left"/>
    </xf>
    <xf numFmtId="0" fontId="47" fillId="0" borderId="11" xfId="0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52" fillId="0" borderId="6" xfId="0" applyFont="1" applyBorder="1" applyAlignment="1">
      <alignment horizontal="left"/>
    </xf>
    <xf numFmtId="0" fontId="46" fillId="0" borderId="5" xfId="0" applyFont="1" applyBorder="1" applyAlignment="1">
      <alignment horizontal="center" vertical="center"/>
    </xf>
    <xf numFmtId="2" fontId="48" fillId="0" borderId="6" xfId="0" applyNumberFormat="1" applyFont="1" applyBorder="1" applyAlignment="1">
      <alignment horizontal="center"/>
    </xf>
    <xf numFmtId="0" fontId="37" fillId="0" borderId="0" xfId="0" applyFont="1"/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32" fillId="0" borderId="2" xfId="0" applyFont="1" applyBorder="1" applyAlignment="1"/>
    <xf numFmtId="2" fontId="47" fillId="0" borderId="6" xfId="0" applyNumberFormat="1" applyFont="1" applyBorder="1" applyAlignment="1">
      <alignment horizontal="center"/>
    </xf>
    <xf numFmtId="16" fontId="37" fillId="0" borderId="0" xfId="0" applyNumberFormat="1" applyFont="1" applyBorder="1" applyAlignment="1">
      <alignment horizontal="center"/>
    </xf>
    <xf numFmtId="9" fontId="47" fillId="0" borderId="4" xfId="0" applyNumberFormat="1" applyFont="1" applyBorder="1" applyAlignment="1">
      <alignment horizontal="left"/>
    </xf>
    <xf numFmtId="0" fontId="55" fillId="0" borderId="4" xfId="0" applyFont="1" applyBorder="1" applyAlignment="1">
      <alignment horizontal="left"/>
    </xf>
    <xf numFmtId="2" fontId="47" fillId="0" borderId="4" xfId="0" applyNumberFormat="1" applyFont="1" applyBorder="1" applyAlignment="1">
      <alignment horizontal="left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2" fontId="46" fillId="0" borderId="8" xfId="0" applyNumberFormat="1" applyFont="1" applyBorder="1" applyAlignment="1">
      <alignment horizontal="center" vertical="center"/>
    </xf>
    <xf numFmtId="0" fontId="32" fillId="0" borderId="0" xfId="0" applyFont="1"/>
    <xf numFmtId="0" fontId="47" fillId="0" borderId="7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6" fillId="0" borderId="5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47" fillId="0" borderId="9" xfId="0" applyNumberFormat="1" applyFont="1" applyBorder="1" applyAlignment="1">
      <alignment horizontal="center" vertical="center"/>
    </xf>
    <xf numFmtId="2" fontId="48" fillId="0" borderId="8" xfId="0" applyNumberFormat="1" applyFont="1" applyBorder="1" applyAlignment="1">
      <alignment horizontal="center" vertical="center"/>
    </xf>
    <xf numFmtId="2" fontId="47" fillId="0" borderId="3" xfId="0" applyNumberFormat="1" applyFont="1" applyBorder="1" applyAlignment="1">
      <alignment horizontal="center"/>
    </xf>
    <xf numFmtId="166" fontId="47" fillId="0" borderId="3" xfId="0" applyNumberFormat="1" applyFont="1" applyBorder="1" applyAlignment="1">
      <alignment horizontal="center"/>
    </xf>
    <xf numFmtId="0" fontId="48" fillId="0" borderId="5" xfId="0" applyFont="1" applyBorder="1" applyAlignment="1">
      <alignment vertical="top"/>
    </xf>
    <xf numFmtId="0" fontId="49" fillId="0" borderId="3" xfId="0" applyFont="1" applyBorder="1" applyAlignment="1">
      <alignment horizontal="center"/>
    </xf>
    <xf numFmtId="0" fontId="61" fillId="0" borderId="3" xfId="0" applyFont="1" applyBorder="1" applyAlignment="1">
      <alignment horizontal="center" vertical="center" wrapText="1"/>
    </xf>
    <xf numFmtId="2" fontId="35" fillId="0" borderId="3" xfId="0" applyNumberFormat="1" applyFont="1" applyBorder="1" applyAlignment="1">
      <alignment horizontal="center" vertical="center"/>
    </xf>
    <xf numFmtId="0" fontId="56" fillId="0" borderId="0" xfId="0" applyFont="1" applyAlignment="1"/>
    <xf numFmtId="0" fontId="60" fillId="0" borderId="0" xfId="0" applyFont="1" applyAlignment="1"/>
    <xf numFmtId="0" fontId="6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52" fillId="0" borderId="2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2" fontId="48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2" fontId="47" fillId="0" borderId="8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6" fillId="0" borderId="2" xfId="0" applyFont="1" applyBorder="1" applyAlignment="1">
      <alignment horizontal="left"/>
    </xf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3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6" fillId="0" borderId="0" xfId="0" applyFont="1" applyAlignment="1">
      <alignment horizontal="center" vertical="center"/>
    </xf>
    <xf numFmtId="0" fontId="48" fillId="0" borderId="4" xfId="0" applyFont="1" applyBorder="1" applyAlignment="1"/>
    <xf numFmtId="0" fontId="48" fillId="0" borderId="5" xfId="0" applyFont="1" applyBorder="1" applyAlignment="1"/>
    <xf numFmtId="0" fontId="48" fillId="0" borderId="2" xfId="0" applyFont="1" applyBorder="1" applyAlignment="1"/>
    <xf numFmtId="2" fontId="47" fillId="0" borderId="8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2" fontId="48" fillId="0" borderId="3" xfId="0" applyNumberFormat="1" applyFont="1" applyBorder="1" applyAlignment="1">
      <alignment horizontal="center"/>
    </xf>
    <xf numFmtId="0" fontId="48" fillId="0" borderId="3" xfId="0" applyFont="1" applyBorder="1"/>
    <xf numFmtId="2" fontId="46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54" fillId="0" borderId="0" xfId="0" applyFont="1" applyAlignment="1"/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64" fillId="0" borderId="0" xfId="0" applyFont="1"/>
    <xf numFmtId="0" fontId="65" fillId="0" borderId="0" xfId="0" applyFont="1" applyAlignment="1">
      <alignment horizontal="center" vertical="center"/>
    </xf>
    <xf numFmtId="0" fontId="65" fillId="0" borderId="0" xfId="0" applyFont="1"/>
    <xf numFmtId="0" fontId="65" fillId="0" borderId="0" xfId="0" applyFont="1" applyAlignment="1"/>
    <xf numFmtId="0" fontId="45" fillId="0" borderId="0" xfId="0" applyFont="1" applyAlignment="1"/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/>
    <xf numFmtId="0" fontId="61" fillId="0" borderId="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3" fillId="0" borderId="0" xfId="0" applyFont="1"/>
    <xf numFmtId="9" fontId="29" fillId="0" borderId="3" xfId="0" applyNumberFormat="1" applyFont="1" applyBorder="1" applyAlignment="1">
      <alignment horizontal="center" vertical="center"/>
    </xf>
    <xf numFmtId="0" fontId="29" fillId="0" borderId="0" xfId="0" applyFont="1"/>
    <xf numFmtId="0" fontId="68" fillId="0" borderId="19" xfId="0" applyFont="1" applyBorder="1" applyAlignment="1"/>
    <xf numFmtId="0" fontId="47" fillId="0" borderId="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3" xfId="0" applyFont="1" applyBorder="1" applyAlignment="1">
      <alignment vertical="center" wrapText="1"/>
    </xf>
    <xf numFmtId="0" fontId="38" fillId="0" borderId="17" xfId="0" applyFont="1" applyBorder="1" applyAlignment="1">
      <alignment horizontal="center"/>
    </xf>
    <xf numFmtId="0" fontId="48" fillId="0" borderId="16" xfId="0" applyFont="1" applyBorder="1"/>
    <xf numFmtId="0" fontId="68" fillId="0" borderId="22" xfId="0" applyFont="1" applyBorder="1" applyAlignment="1"/>
    <xf numFmtId="0" fontId="0" fillId="0" borderId="3" xfId="0" applyFont="1" applyBorder="1" applyAlignment="1"/>
    <xf numFmtId="9" fontId="0" fillId="0" borderId="13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/>
    <xf numFmtId="0" fontId="29" fillId="0" borderId="0" xfId="0" applyFont="1" applyAlignment="1">
      <alignment wrapText="1"/>
    </xf>
    <xf numFmtId="0" fontId="0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9" fontId="0" fillId="0" borderId="9" xfId="0" applyNumberFormat="1" applyFont="1" applyBorder="1" applyAlignment="1">
      <alignment horizontal="center" vertical="center"/>
    </xf>
    <xf numFmtId="166" fontId="48" fillId="0" borderId="3" xfId="0" applyNumberFormat="1" applyFont="1" applyBorder="1" applyAlignment="1">
      <alignment horizontal="center"/>
    </xf>
    <xf numFmtId="2" fontId="46" fillId="0" borderId="9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9" fontId="29" fillId="0" borderId="8" xfId="0" applyNumberFormat="1" applyFont="1" applyBorder="1" applyAlignment="1">
      <alignment horizontal="center" vertical="center"/>
    </xf>
    <xf numFmtId="0" fontId="55" fillId="0" borderId="5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/>
    </xf>
    <xf numFmtId="2" fontId="46" fillId="0" borderId="0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3" xfId="0" applyFont="1" applyBorder="1" applyAlignment="1">
      <alignment horizontal="center" vertical="center"/>
    </xf>
    <xf numFmtId="2" fontId="49" fillId="0" borderId="3" xfId="0" applyNumberFormat="1" applyFont="1" applyBorder="1" applyAlignment="1">
      <alignment horizontal="center" vertical="center"/>
    </xf>
    <xf numFmtId="2" fontId="47" fillId="0" borderId="6" xfId="0" applyNumberFormat="1" applyFont="1" applyBorder="1" applyAlignment="1">
      <alignment horizontal="center" vertical="center"/>
    </xf>
    <xf numFmtId="0" fontId="68" fillId="0" borderId="20" xfId="0" applyFont="1" applyBorder="1" applyAlignment="1"/>
    <xf numFmtId="0" fontId="68" fillId="0" borderId="0" xfId="0" applyFont="1" applyBorder="1" applyAlignment="1"/>
    <xf numFmtId="0" fontId="4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9" fontId="28" fillId="0" borderId="8" xfId="0" applyNumberFormat="1" applyFont="1" applyBorder="1" applyAlignment="1">
      <alignment horizontal="center" vertical="center"/>
    </xf>
    <xf numFmtId="9" fontId="28" fillId="0" borderId="3" xfId="0" applyNumberFormat="1" applyFont="1" applyBorder="1" applyAlignment="1">
      <alignment horizontal="center" vertical="center"/>
    </xf>
    <xf numFmtId="0" fontId="48" fillId="0" borderId="7" xfId="0" applyFont="1" applyBorder="1" applyAlignment="1"/>
    <xf numFmtId="0" fontId="46" fillId="0" borderId="3" xfId="0" applyNumberFormat="1" applyFont="1" applyBorder="1" applyAlignment="1">
      <alignment horizontal="center" vertical="center"/>
    </xf>
    <xf numFmtId="0" fontId="0" fillId="0" borderId="16" xfId="0" applyBorder="1"/>
    <xf numFmtId="0" fontId="68" fillId="0" borderId="23" xfId="0" applyFont="1" applyBorder="1" applyAlignment="1">
      <alignment vertical="top"/>
    </xf>
    <xf numFmtId="0" fontId="47" fillId="0" borderId="8" xfId="0" applyFont="1" applyBorder="1" applyAlignment="1">
      <alignment horizontal="center" vertical="center"/>
    </xf>
    <xf numFmtId="2" fontId="47" fillId="0" borderId="8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47" fillId="0" borderId="2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47" fillId="0" borderId="3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2" fontId="47" fillId="0" borderId="8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8" fillId="0" borderId="3" xfId="0" applyFont="1" applyBorder="1" applyAlignment="1">
      <alignment horizontal="left"/>
    </xf>
    <xf numFmtId="0" fontId="48" fillId="0" borderId="7" xfId="0" applyFont="1" applyBorder="1" applyAlignment="1"/>
    <xf numFmtId="0" fontId="48" fillId="0" borderId="4" xfId="0" applyFont="1" applyBorder="1" applyAlignment="1"/>
    <xf numFmtId="0" fontId="47" fillId="0" borderId="3" xfId="0" applyFont="1" applyBorder="1" applyAlignment="1">
      <alignment horizontal="center" vertical="center"/>
    </xf>
    <xf numFmtId="0" fontId="48" fillId="0" borderId="5" xfId="0" applyFont="1" applyBorder="1" applyAlignment="1"/>
    <xf numFmtId="0" fontId="48" fillId="0" borderId="2" xfId="0" applyFont="1" applyBorder="1" applyAlignment="1"/>
    <xf numFmtId="0" fontId="48" fillId="0" borderId="9" xfId="0" applyFont="1" applyBorder="1" applyAlignment="1">
      <alignment horizontal="center" vertical="center"/>
    </xf>
    <xf numFmtId="2" fontId="48" fillId="0" borderId="9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0" fillId="0" borderId="10" xfId="0" applyBorder="1"/>
    <xf numFmtId="0" fontId="47" fillId="0" borderId="3" xfId="0" applyFont="1" applyBorder="1" applyAlignment="1">
      <alignment horizontal="center" vertical="top"/>
    </xf>
    <xf numFmtId="9" fontId="29" fillId="0" borderId="3" xfId="0" applyNumberFormat="1" applyFont="1" applyBorder="1" applyAlignment="1">
      <alignment horizontal="center" vertical="top"/>
    </xf>
    <xf numFmtId="2" fontId="47" fillId="0" borderId="3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47" fillId="0" borderId="7" xfId="0" applyFont="1" applyBorder="1" applyAlignment="1"/>
    <xf numFmtId="0" fontId="47" fillId="0" borderId="0" xfId="0" applyFont="1" applyAlignment="1">
      <alignment horizontal="left"/>
    </xf>
    <xf numFmtId="0" fontId="53" fillId="0" borderId="3" xfId="0" applyFont="1" applyBorder="1" applyAlignment="1">
      <alignment horizontal="left" wrapText="1"/>
    </xf>
    <xf numFmtId="0" fontId="71" fillId="0" borderId="0" xfId="0" applyFont="1"/>
    <xf numFmtId="0" fontId="71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wrapText="1"/>
    </xf>
    <xf numFmtId="0" fontId="68" fillId="0" borderId="28" xfId="0" applyFont="1" applyBorder="1" applyAlignment="1">
      <alignment horizontal="left"/>
    </xf>
    <xf numFmtId="0" fontId="68" fillId="0" borderId="33" xfId="0" applyFont="1" applyBorder="1"/>
    <xf numFmtId="0" fontId="45" fillId="0" borderId="35" xfId="0" applyFont="1" applyBorder="1" applyAlignment="1">
      <alignment horizontal="center"/>
    </xf>
    <xf numFmtId="0" fontId="65" fillId="0" borderId="34" xfId="0" applyFont="1" applyBorder="1"/>
    <xf numFmtId="0" fontId="68" fillId="0" borderId="37" xfId="0" applyFont="1" applyBorder="1" applyAlignment="1"/>
    <xf numFmtId="0" fontId="29" fillId="0" borderId="0" xfId="0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3" xfId="0" applyFont="1" applyBorder="1" applyAlignment="1">
      <alignment horizontal="left"/>
    </xf>
    <xf numFmtId="0" fontId="47" fillId="0" borderId="7" xfId="0" applyFont="1" applyBorder="1" applyAlignment="1"/>
    <xf numFmtId="0" fontId="47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2" fontId="47" fillId="0" borderId="6" xfId="0" applyNumberFormat="1" applyFont="1" applyBorder="1" applyAlignment="1">
      <alignment horizontal="center"/>
    </xf>
    <xf numFmtId="0" fontId="48" fillId="0" borderId="3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48" fillId="0" borderId="9" xfId="0" applyFont="1" applyBorder="1" applyAlignment="1">
      <alignment horizontal="center" vertical="center"/>
    </xf>
    <xf numFmtId="16" fontId="48" fillId="0" borderId="9" xfId="0" applyNumberFormat="1" applyFont="1" applyBorder="1" applyAlignment="1">
      <alignment horizontal="center" vertical="center"/>
    </xf>
    <xf numFmtId="0" fontId="48" fillId="0" borderId="5" xfId="0" applyFont="1" applyBorder="1" applyAlignment="1"/>
    <xf numFmtId="0" fontId="48" fillId="0" borderId="2" xfId="0" applyFont="1" applyBorder="1" applyAlignment="1"/>
    <xf numFmtId="0" fontId="48" fillId="0" borderId="4" xfId="0" applyFont="1" applyBorder="1" applyAlignment="1"/>
    <xf numFmtId="0" fontId="0" fillId="0" borderId="15" xfId="0" applyFont="1" applyBorder="1" applyAlignment="1">
      <alignment horizontal="center"/>
    </xf>
    <xf numFmtId="2" fontId="48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2" fontId="47" fillId="0" borderId="9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8" fillId="0" borderId="41" xfId="0" applyFont="1" applyBorder="1" applyAlignment="1">
      <alignment horizontal="left"/>
    </xf>
    <xf numFmtId="0" fontId="68" fillId="0" borderId="40" xfId="0" applyFont="1" applyBorder="1"/>
    <xf numFmtId="2" fontId="47" fillId="0" borderId="5" xfId="0" applyNumberFormat="1" applyFont="1" applyBorder="1" applyAlignment="1">
      <alignment horizontal="center" vertical="center"/>
    </xf>
    <xf numFmtId="0" fontId="72" fillId="0" borderId="18" xfId="0" applyFont="1" applyBorder="1" applyAlignment="1"/>
    <xf numFmtId="0" fontId="53" fillId="0" borderId="3" xfId="0" applyFont="1" applyBorder="1" applyAlignment="1">
      <alignment horizontal="center" vertical="center"/>
    </xf>
    <xf numFmtId="0" fontId="46" fillId="0" borderId="0" xfId="0" applyFont="1" applyBorder="1"/>
    <xf numFmtId="0" fontId="50" fillId="0" borderId="0" xfId="0" applyFont="1"/>
    <xf numFmtId="0" fontId="50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68" fillId="0" borderId="21" xfId="0" applyFont="1" applyBorder="1" applyAlignment="1"/>
    <xf numFmtId="0" fontId="70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/>
    </xf>
    <xf numFmtId="0" fontId="47" fillId="0" borderId="6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48" fillId="0" borderId="3" xfId="0" applyFont="1" applyBorder="1" applyAlignment="1">
      <alignment horizontal="left"/>
    </xf>
    <xf numFmtId="0" fontId="48" fillId="0" borderId="7" xfId="0" applyFont="1" applyBorder="1" applyAlignment="1"/>
    <xf numFmtId="0" fontId="48" fillId="0" borderId="4" xfId="0" applyFont="1" applyBorder="1" applyAlignment="1"/>
    <xf numFmtId="0" fontId="48" fillId="0" borderId="9" xfId="0" applyFont="1" applyBorder="1" applyAlignment="1">
      <alignment horizontal="center" vertical="center"/>
    </xf>
    <xf numFmtId="16" fontId="48" fillId="0" borderId="9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8" fillId="0" borderId="5" xfId="0" applyFont="1" applyBorder="1" applyAlignment="1"/>
    <xf numFmtId="0" fontId="48" fillId="0" borderId="2" xfId="0" applyFont="1" applyBorder="1" applyAlignment="1"/>
    <xf numFmtId="2" fontId="48" fillId="0" borderId="9" xfId="0" applyNumberFormat="1" applyFont="1" applyBorder="1" applyAlignment="1">
      <alignment horizontal="center" vertical="center"/>
    </xf>
    <xf numFmtId="2" fontId="47" fillId="0" borderId="8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16" fontId="47" fillId="0" borderId="9" xfId="0" applyNumberFormat="1" applyFont="1" applyBorder="1" applyAlignment="1">
      <alignment horizontal="center" vertical="center"/>
    </xf>
    <xf numFmtId="0" fontId="48" fillId="0" borderId="7" xfId="0" applyFont="1" applyBorder="1" applyAlignment="1"/>
    <xf numFmtId="0" fontId="48" fillId="0" borderId="9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2" fontId="48" fillId="0" borderId="9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0" fontId="59" fillId="0" borderId="0" xfId="0" applyFont="1" applyAlignment="1"/>
    <xf numFmtId="0" fontId="49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2" fontId="47" fillId="0" borderId="11" xfId="0" applyNumberFormat="1" applyFont="1" applyBorder="1" applyAlignment="1">
      <alignment vertical="center"/>
    </xf>
    <xf numFmtId="2" fontId="47" fillId="0" borderId="9" xfId="0" applyNumberFormat="1" applyFont="1" applyBorder="1" applyAlignment="1">
      <alignment vertical="center"/>
    </xf>
    <xf numFmtId="0" fontId="70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4" xfId="0" applyFont="1" applyBorder="1" applyAlignment="1"/>
    <xf numFmtId="0" fontId="2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68" fontId="48" fillId="0" borderId="3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6" fillId="0" borderId="0" xfId="0" applyFont="1" applyAlignment="1"/>
    <xf numFmtId="0" fontId="56" fillId="2" borderId="0" xfId="0" applyFont="1" applyFill="1" applyBorder="1"/>
    <xf numFmtId="0" fontId="48" fillId="2" borderId="0" xfId="0" applyFont="1" applyFill="1"/>
    <xf numFmtId="0" fontId="0" fillId="2" borderId="0" xfId="0" applyFill="1"/>
    <xf numFmtId="0" fontId="47" fillId="0" borderId="4" xfId="0" applyFont="1" applyBorder="1" applyAlignment="1">
      <alignment horizontal="left"/>
    </xf>
    <xf numFmtId="0" fontId="47" fillId="0" borderId="5" xfId="0" applyFont="1" applyBorder="1" applyAlignment="1">
      <alignment horizontal="center" vertical="center"/>
    </xf>
    <xf numFmtId="2" fontId="47" fillId="0" borderId="6" xfId="0" applyNumberFormat="1" applyFont="1" applyBorder="1" applyAlignment="1">
      <alignment horizontal="center"/>
    </xf>
    <xf numFmtId="0" fontId="48" fillId="0" borderId="7" xfId="0" applyFont="1" applyBorder="1" applyAlignment="1"/>
    <xf numFmtId="0" fontId="47" fillId="0" borderId="5" xfId="0" applyFont="1" applyBorder="1" applyAlignment="1">
      <alignment horizontal="center"/>
    </xf>
    <xf numFmtId="0" fontId="47" fillId="0" borderId="3" xfId="0" applyFont="1" applyBorder="1" applyAlignment="1">
      <alignment horizontal="center" vertical="center"/>
    </xf>
    <xf numFmtId="0" fontId="48" fillId="0" borderId="4" xfId="0" applyFont="1" applyBorder="1" applyAlignment="1"/>
    <xf numFmtId="0" fontId="73" fillId="0" borderId="8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7" fillId="0" borderId="3" xfId="0" applyFont="1" applyBorder="1"/>
    <xf numFmtId="2" fontId="73" fillId="0" borderId="3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2" fontId="65" fillId="0" borderId="3" xfId="0" applyNumberFormat="1" applyFont="1" applyBorder="1" applyAlignment="1">
      <alignment horizontal="center" vertical="center"/>
    </xf>
    <xf numFmtId="9" fontId="19" fillId="0" borderId="3" xfId="0" applyNumberFormat="1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47" fillId="0" borderId="4" xfId="0" applyFont="1" applyBorder="1" applyAlignment="1">
      <alignment horizontal="left" wrapText="1"/>
    </xf>
    <xf numFmtId="0" fontId="19" fillId="0" borderId="0" xfId="0" applyFont="1"/>
    <xf numFmtId="0" fontId="47" fillId="0" borderId="4" xfId="0" applyFont="1" applyBorder="1" applyAlignment="1">
      <alignment horizontal="left" vertical="center" wrapText="1"/>
    </xf>
    <xf numFmtId="16" fontId="47" fillId="0" borderId="8" xfId="1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9" fontId="19" fillId="3" borderId="3" xfId="0" applyNumberFormat="1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2" fontId="47" fillId="0" borderId="9" xfId="0" applyNumberFormat="1" applyFont="1" applyBorder="1" applyAlignment="1">
      <alignment horizontal="center" vertical="center"/>
    </xf>
    <xf numFmtId="2" fontId="73" fillId="0" borderId="8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8" fillId="0" borderId="3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48" fillId="0" borderId="7" xfId="0" applyFont="1" applyBorder="1" applyAlignment="1"/>
    <xf numFmtId="0" fontId="48" fillId="0" borderId="9" xfId="0" applyFont="1" applyBorder="1" applyAlignment="1">
      <alignment horizontal="center" vertical="center"/>
    </xf>
    <xf numFmtId="16" fontId="48" fillId="0" borderId="9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8" fillId="0" borderId="5" xfId="0" applyFont="1" applyBorder="1" applyAlignment="1"/>
    <xf numFmtId="0" fontId="48" fillId="0" borderId="2" xfId="0" applyFont="1" applyBorder="1" applyAlignment="1"/>
    <xf numFmtId="0" fontId="48" fillId="0" borderId="4" xfId="0" applyFont="1" applyBorder="1" applyAlignment="1"/>
    <xf numFmtId="2" fontId="48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18" fillId="0" borderId="0" xfId="0" applyFont="1"/>
    <xf numFmtId="0" fontId="47" fillId="0" borderId="3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37" fillId="0" borderId="0" xfId="0" applyFont="1" applyAlignment="1">
      <alignment vertical="center"/>
    </xf>
    <xf numFmtId="0" fontId="56" fillId="0" borderId="0" xfId="0" applyFont="1" applyAlignment="1">
      <alignment horizontal="right"/>
    </xf>
    <xf numFmtId="0" fontId="46" fillId="0" borderId="4" xfId="0" applyFont="1" applyBorder="1" applyAlignment="1"/>
    <xf numFmtId="0" fontId="0" fillId="0" borderId="42" xfId="0" applyBorder="1"/>
    <xf numFmtId="0" fontId="0" fillId="0" borderId="3" xfId="0" applyBorder="1"/>
    <xf numFmtId="0" fontId="0" fillId="0" borderId="0" xfId="0" applyBorder="1" applyAlignment="1">
      <alignment horizontal="left"/>
    </xf>
    <xf numFmtId="0" fontId="45" fillId="0" borderId="0" xfId="0" applyFont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" fontId="0" fillId="0" borderId="0" xfId="0" applyNumberFormat="1" applyFont="1" applyBorder="1" applyAlignment="1">
      <alignment vertical="center"/>
    </xf>
    <xf numFmtId="0" fontId="66" fillId="0" borderId="0" xfId="0" applyFont="1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5" xfId="0" applyFont="1" applyBorder="1" applyAlignment="1"/>
    <xf numFmtId="0" fontId="6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9" fillId="0" borderId="0" xfId="0" applyFont="1" applyBorder="1"/>
    <xf numFmtId="0" fontId="68" fillId="0" borderId="23" xfId="0" applyFont="1" applyBorder="1" applyAlignment="1"/>
    <xf numFmtId="0" fontId="68" fillId="0" borderId="19" xfId="0" applyFont="1" applyBorder="1" applyAlignment="1">
      <alignment wrapText="1"/>
    </xf>
    <xf numFmtId="0" fontId="0" fillId="0" borderId="0" xfId="0" applyAlignment="1">
      <alignment horizontal="left"/>
    </xf>
    <xf numFmtId="0" fontId="38" fillId="0" borderId="0" xfId="0" applyFont="1" applyBorder="1" applyAlignment="1">
      <alignment horizontal="center"/>
    </xf>
    <xf numFmtId="0" fontId="68" fillId="0" borderId="17" xfId="0" applyFont="1" applyBorder="1" applyAlignment="1">
      <alignment wrapText="1"/>
    </xf>
    <xf numFmtId="0" fontId="53" fillId="0" borderId="0" xfId="0" applyFont="1" applyAlignment="1">
      <alignment horizontal="left"/>
    </xf>
    <xf numFmtId="0" fontId="68" fillId="0" borderId="1" xfId="0" applyFont="1" applyBorder="1" applyAlignment="1">
      <alignment vertical="top" wrapText="1"/>
    </xf>
    <xf numFmtId="0" fontId="68" fillId="0" borderId="16" xfId="0" applyFont="1" applyBorder="1" applyAlignment="1">
      <alignment vertical="top" wrapText="1"/>
    </xf>
    <xf numFmtId="0" fontId="68" fillId="0" borderId="46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1" fontId="48" fillId="0" borderId="0" xfId="0" applyNumberFormat="1" applyFont="1"/>
    <xf numFmtId="0" fontId="48" fillId="0" borderId="10" xfId="0" applyFont="1" applyBorder="1"/>
    <xf numFmtId="0" fontId="16" fillId="0" borderId="3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29" fillId="0" borderId="0" xfId="0" applyFont="1" applyBorder="1"/>
    <xf numFmtId="0" fontId="45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53" fillId="0" borderId="8" xfId="0" applyFont="1" applyBorder="1" applyAlignment="1">
      <alignment horizontal="center"/>
    </xf>
    <xf numFmtId="0" fontId="53" fillId="0" borderId="8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2" fontId="47" fillId="0" borderId="9" xfId="0" applyNumberFormat="1" applyFont="1" applyBorder="1" applyAlignment="1">
      <alignment horizontal="center" vertical="center"/>
    </xf>
    <xf numFmtId="0" fontId="48" fillId="0" borderId="2" xfId="0" applyFont="1" applyBorder="1" applyAlignment="1"/>
    <xf numFmtId="0" fontId="47" fillId="0" borderId="9" xfId="0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8" fillId="0" borderId="0" xfId="0" applyFont="1" applyBorder="1" applyAlignment="1"/>
    <xf numFmtId="0" fontId="1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2" fontId="48" fillId="2" borderId="3" xfId="0" applyNumberFormat="1" applyFont="1" applyFill="1" applyBorder="1" applyAlignment="1">
      <alignment horizontal="center" vertical="center"/>
    </xf>
    <xf numFmtId="2" fontId="47" fillId="2" borderId="3" xfId="0" applyNumberFormat="1" applyFont="1" applyFill="1" applyBorder="1" applyAlignment="1">
      <alignment horizontal="center" vertical="center"/>
    </xf>
    <xf numFmtId="16" fontId="47" fillId="0" borderId="9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47" fillId="2" borderId="9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68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47" fillId="2" borderId="3" xfId="0" applyFont="1" applyFill="1" applyBorder="1" applyAlignment="1">
      <alignment horizontal="center"/>
    </xf>
    <xf numFmtId="0" fontId="48" fillId="2" borderId="3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2" fontId="48" fillId="0" borderId="11" xfId="0" applyNumberFormat="1" applyFont="1" applyBorder="1" applyAlignment="1">
      <alignment horizontal="center" vertical="center"/>
    </xf>
    <xf numFmtId="16" fontId="48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7" fillId="0" borderId="2" xfId="0" applyFont="1" applyBorder="1" applyAlignment="1">
      <alignment horizontal="left"/>
    </xf>
    <xf numFmtId="0" fontId="33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0" fillId="0" borderId="0" xfId="0" applyAlignment="1"/>
    <xf numFmtId="10" fontId="37" fillId="0" borderId="8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top"/>
    </xf>
    <xf numFmtId="2" fontId="48" fillId="0" borderId="3" xfId="0" applyNumberFormat="1" applyFont="1" applyBorder="1" applyAlignment="1">
      <alignment horizontal="center" vertical="top"/>
    </xf>
    <xf numFmtId="0" fontId="73" fillId="0" borderId="3" xfId="0" applyFont="1" applyBorder="1" applyAlignment="1">
      <alignment horizontal="center"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5" fillId="0" borderId="0" xfId="0" applyFont="1" applyAlignment="1">
      <alignment horizontal="left"/>
    </xf>
    <xf numFmtId="0" fontId="48" fillId="0" borderId="3" xfId="0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2" fontId="73" fillId="0" borderId="9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left"/>
    </xf>
    <xf numFmtId="16" fontId="48" fillId="0" borderId="8" xfId="0" applyNumberFormat="1" applyFont="1" applyBorder="1" applyAlignment="1">
      <alignment horizontal="center" vertical="center"/>
    </xf>
    <xf numFmtId="16" fontId="48" fillId="0" borderId="11" xfId="0" applyNumberFormat="1" applyFont="1" applyBorder="1" applyAlignment="1">
      <alignment horizontal="center" vertical="center"/>
    </xf>
    <xf numFmtId="0" fontId="48" fillId="0" borderId="5" xfId="0" applyFont="1" applyBorder="1" applyAlignment="1"/>
    <xf numFmtId="0" fontId="48" fillId="0" borderId="2" xfId="0" applyFont="1" applyBorder="1" applyAlignment="1"/>
    <xf numFmtId="0" fontId="48" fillId="0" borderId="4" xfId="0" applyFont="1" applyBorder="1" applyAlignment="1"/>
    <xf numFmtId="2" fontId="48" fillId="0" borderId="9" xfId="0" applyNumberFormat="1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70" fillId="0" borderId="3" xfId="0" applyFont="1" applyBorder="1" applyAlignment="1">
      <alignment horizontal="left" vertical="top" wrapText="1"/>
    </xf>
    <xf numFmtId="2" fontId="47" fillId="0" borderId="3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2" fontId="47" fillId="0" borderId="3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2" fontId="77" fillId="0" borderId="8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3" fillId="0" borderId="0" xfId="0" applyFont="1" applyAlignment="1">
      <alignment horizontal="left"/>
    </xf>
    <xf numFmtId="0" fontId="70" fillId="0" borderId="0" xfId="0" applyFont="1"/>
    <xf numFmtId="0" fontId="47" fillId="2" borderId="7" xfId="0" applyFont="1" applyFill="1" applyBorder="1" applyAlignment="1"/>
    <xf numFmtId="0" fontId="47" fillId="2" borderId="4" xfId="0" applyFont="1" applyFill="1" applyBorder="1" applyAlignment="1"/>
    <xf numFmtId="9" fontId="17" fillId="2" borderId="3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166" fontId="0" fillId="0" borderId="0" xfId="0" applyNumberFormat="1"/>
    <xf numFmtId="166" fontId="37" fillId="0" borderId="0" xfId="0" applyNumberFormat="1" applyFont="1"/>
    <xf numFmtId="0" fontId="6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2" fontId="65" fillId="0" borderId="8" xfId="0" applyNumberFormat="1" applyFont="1" applyBorder="1" applyAlignment="1">
      <alignment horizontal="center" vertical="center"/>
    </xf>
    <xf numFmtId="0" fontId="78" fillId="0" borderId="0" xfId="0" applyFont="1"/>
    <xf numFmtId="0" fontId="66" fillId="0" borderId="0" xfId="0" applyFont="1" applyAlignment="1">
      <alignment horizontal="left"/>
    </xf>
    <xf numFmtId="2" fontId="65" fillId="0" borderId="8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8" fontId="49" fillId="0" borderId="3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0" fillId="0" borderId="1" xfId="0" applyFont="1" applyBorder="1"/>
    <xf numFmtId="0" fontId="12" fillId="0" borderId="9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2" fontId="37" fillId="0" borderId="8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2" fillId="0" borderId="10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6" fontId="12" fillId="0" borderId="7" xfId="1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16" fontId="12" fillId="0" borderId="8" xfId="1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16" fontId="37" fillId="0" borderId="3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9" fontId="12" fillId="3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wrapText="1"/>
    </xf>
    <xf numFmtId="9" fontId="12" fillId="2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7" xfId="0" applyFont="1" applyBorder="1" applyAlignment="1"/>
    <xf numFmtId="0" fontId="37" fillId="0" borderId="4" xfId="0" applyFont="1" applyBorder="1" applyAlignment="1"/>
    <xf numFmtId="2" fontId="12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65" fillId="0" borderId="3" xfId="0" applyNumberFormat="1" applyFont="1" applyBorder="1" applyAlignment="1">
      <alignment horizontal="center" vertical="center"/>
    </xf>
    <xf numFmtId="16" fontId="12" fillId="0" borderId="1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16" fontId="12" fillId="0" borderId="9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2" fillId="0" borderId="3" xfId="0" applyNumberFormat="1" applyFont="1" applyBorder="1" applyAlignment="1">
      <alignment horizontal="center"/>
    </xf>
    <xf numFmtId="16" fontId="37" fillId="0" borderId="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2" fontId="12" fillId="0" borderId="8" xfId="0" applyNumberFormat="1" applyFont="1" applyBorder="1" applyAlignment="1">
      <alignment horizontal="center" vertical="center"/>
    </xf>
    <xf numFmtId="2" fontId="37" fillId="0" borderId="6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  <xf numFmtId="0" fontId="53" fillId="0" borderId="9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left"/>
    </xf>
    <xf numFmtId="0" fontId="53" fillId="0" borderId="2" xfId="0" applyFont="1" applyBorder="1" applyAlignment="1">
      <alignment horizontal="left" wrapText="1"/>
    </xf>
    <xf numFmtId="0" fontId="53" fillId="0" borderId="6" xfId="0" applyFont="1" applyBorder="1" applyAlignment="1">
      <alignment horizontal="left" wrapText="1"/>
    </xf>
    <xf numFmtId="2" fontId="73" fillId="0" borderId="8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wrapText="1"/>
    </xf>
    <xf numFmtId="0" fontId="80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169" fontId="47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168" fontId="47" fillId="0" borderId="3" xfId="0" applyNumberFormat="1" applyFont="1" applyBorder="1" applyAlignment="1">
      <alignment horizontal="center"/>
    </xf>
    <xf numFmtId="10" fontId="29" fillId="0" borderId="3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10" fontId="37" fillId="0" borderId="3" xfId="0" applyNumberFormat="1" applyFont="1" applyBorder="1" applyAlignment="1">
      <alignment horizontal="center" vertical="center"/>
    </xf>
    <xf numFmtId="0" fontId="68" fillId="2" borderId="24" xfId="0" applyFont="1" applyFill="1" applyBorder="1" applyAlignment="1"/>
    <xf numFmtId="0" fontId="48" fillId="0" borderId="0" xfId="0" applyFont="1" applyAlignment="1"/>
    <xf numFmtId="0" fontId="48" fillId="0" borderId="0" xfId="0" applyFont="1" applyAlignment="1">
      <alignment horizontal="left" wrapText="1"/>
    </xf>
    <xf numFmtId="0" fontId="81" fillId="0" borderId="0" xfId="0" applyFont="1" applyAlignment="1">
      <alignment horizontal="left"/>
    </xf>
    <xf numFmtId="10" fontId="62" fillId="0" borderId="3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10" fontId="48" fillId="0" borderId="4" xfId="0" applyNumberFormat="1" applyFont="1" applyBorder="1" applyAlignment="1">
      <alignment horizontal="left"/>
    </xf>
    <xf numFmtId="10" fontId="57" fillId="0" borderId="4" xfId="0" applyNumberFormat="1" applyFont="1" applyBorder="1" applyAlignment="1">
      <alignment horizontal="left"/>
    </xf>
    <xf numFmtId="0" fontId="45" fillId="0" borderId="0" xfId="0" applyFont="1" applyAlignment="1">
      <alignment vertical="center"/>
    </xf>
    <xf numFmtId="0" fontId="82" fillId="0" borderId="36" xfId="0" applyFont="1" applyBorder="1" applyAlignment="1"/>
    <xf numFmtId="2" fontId="83" fillId="0" borderId="3" xfId="0" applyNumberFormat="1" applyFont="1" applyBorder="1" applyAlignment="1">
      <alignment horizontal="center"/>
    </xf>
    <xf numFmtId="0" fontId="82" fillId="0" borderId="23" xfId="0" applyFont="1" applyBorder="1" applyAlignment="1"/>
    <xf numFmtId="0" fontId="82" fillId="0" borderId="24" xfId="0" applyFont="1" applyBorder="1" applyAlignment="1"/>
    <xf numFmtId="2" fontId="84" fillId="0" borderId="3" xfId="0" applyNumberFormat="1" applyFont="1" applyBorder="1" applyAlignment="1">
      <alignment horizontal="center" vertical="center"/>
    </xf>
    <xf numFmtId="2" fontId="48" fillId="2" borderId="11" xfId="0" applyNumberFormat="1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6" fillId="0" borderId="5" xfId="0" applyFont="1" applyBorder="1" applyAlignment="1"/>
    <xf numFmtId="0" fontId="46" fillId="0" borderId="2" xfId="0" applyFont="1" applyBorder="1" applyAlignment="1"/>
    <xf numFmtId="0" fontId="85" fillId="0" borderId="0" xfId="0" applyFont="1"/>
    <xf numFmtId="0" fontId="86" fillId="0" borderId="0" xfId="0" applyFont="1"/>
    <xf numFmtId="0" fontId="87" fillId="0" borderId="0" xfId="0" applyFont="1" applyAlignment="1">
      <alignment vertical="top"/>
    </xf>
    <xf numFmtId="0" fontId="87" fillId="0" borderId="0" xfId="0" applyFont="1"/>
    <xf numFmtId="2" fontId="46" fillId="2" borderId="3" xfId="0" applyNumberFormat="1" applyFont="1" applyFill="1" applyBorder="1" applyAlignment="1">
      <alignment horizontal="center" vertical="center"/>
    </xf>
    <xf numFmtId="10" fontId="61" fillId="0" borderId="3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10" fontId="46" fillId="0" borderId="3" xfId="2" applyNumberFormat="1" applyFont="1" applyBorder="1" applyAlignment="1">
      <alignment horizontal="center" vertical="center"/>
    </xf>
    <xf numFmtId="0" fontId="89" fillId="0" borderId="0" xfId="0" applyFont="1"/>
    <xf numFmtId="0" fontId="88" fillId="0" borderId="0" xfId="0" applyFont="1" applyAlignment="1">
      <alignment horizontal="center"/>
    </xf>
    <xf numFmtId="0" fontId="90" fillId="0" borderId="0" xfId="0" applyFont="1"/>
    <xf numFmtId="10" fontId="48" fillId="0" borderId="3" xfId="0" applyNumberFormat="1" applyFont="1" applyBorder="1" applyAlignment="1">
      <alignment horizontal="center" vertical="center"/>
    </xf>
    <xf numFmtId="10" fontId="46" fillId="0" borderId="3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2" fontId="73" fillId="0" borderId="8" xfId="0" applyNumberFormat="1" applyFont="1" applyBorder="1" applyAlignment="1">
      <alignment horizontal="center" vertical="center"/>
    </xf>
    <xf numFmtId="0" fontId="11" fillId="0" borderId="0" xfId="0" applyFont="1"/>
    <xf numFmtId="10" fontId="91" fillId="0" borderId="3" xfId="0" applyNumberFormat="1" applyFont="1" applyBorder="1" applyAlignment="1">
      <alignment horizontal="center" vertical="center"/>
    </xf>
    <xf numFmtId="10" fontId="92" fillId="0" borderId="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2" fontId="47" fillId="0" borderId="8" xfId="0" applyNumberFormat="1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2" fontId="73" fillId="0" borderId="11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7" fillId="0" borderId="8" xfId="0" applyFont="1" applyBorder="1" applyAlignment="1">
      <alignment horizontal="center" vertical="center"/>
    </xf>
    <xf numFmtId="0" fontId="93" fillId="0" borderId="3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94" fillId="0" borderId="3" xfId="1" applyNumberFormat="1" applyFont="1" applyBorder="1" applyAlignment="1">
      <alignment horizontal="center" vertical="center"/>
    </xf>
    <xf numFmtId="0" fontId="94" fillId="0" borderId="8" xfId="0" applyFont="1" applyBorder="1" applyAlignment="1">
      <alignment horizontal="center" vertical="center"/>
    </xf>
    <xf numFmtId="14" fontId="94" fillId="0" borderId="10" xfId="1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10" fontId="29" fillId="0" borderId="8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/>
    <xf numFmtId="2" fontId="94" fillId="0" borderId="9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9" fontId="10" fillId="0" borderId="9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68" fillId="2" borderId="3" xfId="0" applyFont="1" applyFill="1" applyBorder="1" applyAlignment="1">
      <alignment vertical="center"/>
    </xf>
    <xf numFmtId="0" fontId="72" fillId="0" borderId="3" xfId="0" applyFont="1" applyBorder="1" applyAlignment="1">
      <alignment horizontal="center" vertical="center"/>
    </xf>
    <xf numFmtId="0" fontId="72" fillId="0" borderId="3" xfId="0" applyFont="1" applyBorder="1" applyAlignment="1">
      <alignment horizontal="left" vertical="center"/>
    </xf>
    <xf numFmtId="0" fontId="72" fillId="2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166" fontId="47" fillId="2" borderId="3" xfId="0" applyNumberFormat="1" applyFont="1" applyFill="1" applyBorder="1" applyAlignment="1">
      <alignment horizontal="center"/>
    </xf>
    <xf numFmtId="2" fontId="73" fillId="0" borderId="8" xfId="0" applyNumberFormat="1" applyFont="1" applyBorder="1" applyAlignment="1">
      <alignment horizontal="center" vertical="center"/>
    </xf>
    <xf numFmtId="2" fontId="73" fillId="0" borderId="8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2" fontId="73" fillId="0" borderId="9" xfId="0" applyNumberFormat="1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top"/>
    </xf>
    <xf numFmtId="10" fontId="47" fillId="0" borderId="3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0" fontId="68" fillId="2" borderId="40" xfId="0" applyFont="1" applyFill="1" applyBorder="1"/>
    <xf numFmtId="2" fontId="73" fillId="0" borderId="9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5" xfId="0" applyFont="1" applyBorder="1" applyAlignment="1">
      <alignment horizontal="left" vertical="center"/>
    </xf>
    <xf numFmtId="0" fontId="47" fillId="0" borderId="2" xfId="0" applyFont="1" applyBorder="1" applyAlignment="1">
      <alignment horizontal="left" vertical="center"/>
    </xf>
    <xf numFmtId="0" fontId="47" fillId="0" borderId="6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49" fillId="2" borderId="0" xfId="0" applyFont="1" applyFill="1"/>
    <xf numFmtId="0" fontId="73" fillId="0" borderId="3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8" fillId="2" borderId="33" xfId="0" applyFont="1" applyFill="1" applyBorder="1"/>
    <xf numFmtId="2" fontId="7" fillId="0" borderId="3" xfId="0" applyNumberFormat="1" applyFont="1" applyBorder="1" applyAlignment="1">
      <alignment horizontal="center"/>
    </xf>
    <xf numFmtId="2" fontId="73" fillId="0" borderId="11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0" fontId="52" fillId="0" borderId="5" xfId="0" applyFont="1" applyBorder="1" applyAlignment="1"/>
    <xf numFmtId="0" fontId="52" fillId="0" borderId="2" xfId="0" applyFont="1" applyBorder="1" applyAlignment="1"/>
    <xf numFmtId="16" fontId="48" fillId="0" borderId="11" xfId="0" applyNumberFormat="1" applyFont="1" applyBorder="1" applyAlignment="1">
      <alignment horizontal="center" vertical="center"/>
    </xf>
    <xf numFmtId="2" fontId="48" fillId="0" borderId="9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8" fillId="0" borderId="9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5" fillId="0" borderId="0" xfId="0" applyFont="1" applyAlignment="1">
      <alignment horizontal="left"/>
    </xf>
    <xf numFmtId="0" fontId="48" fillId="0" borderId="3" xfId="0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2" fontId="73" fillId="0" borderId="11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left"/>
    </xf>
    <xf numFmtId="0" fontId="52" fillId="0" borderId="5" xfId="0" applyFont="1" applyBorder="1" applyAlignment="1"/>
    <xf numFmtId="0" fontId="52" fillId="0" borderId="2" xfId="0" applyFont="1" applyBorder="1" applyAlignment="1"/>
    <xf numFmtId="16" fontId="48" fillId="0" borderId="8" xfId="0" applyNumberFormat="1" applyFont="1" applyBorder="1" applyAlignment="1">
      <alignment horizontal="center" vertical="center"/>
    </xf>
    <xf numFmtId="16" fontId="48" fillId="0" borderId="11" xfId="0" applyNumberFormat="1" applyFont="1" applyBorder="1" applyAlignment="1">
      <alignment horizontal="center" vertical="center"/>
    </xf>
    <xf numFmtId="0" fontId="48" fillId="0" borderId="5" xfId="0" applyFont="1" applyBorder="1" applyAlignment="1"/>
    <xf numFmtId="0" fontId="48" fillId="0" borderId="2" xfId="0" applyFont="1" applyBorder="1" applyAlignment="1"/>
    <xf numFmtId="0" fontId="48" fillId="0" borderId="4" xfId="0" applyFont="1" applyBorder="1" applyAlignment="1"/>
    <xf numFmtId="2" fontId="48" fillId="0" borderId="9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8" fillId="0" borderId="9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2" fontId="48" fillId="0" borderId="14" xfId="0" applyNumberFormat="1" applyFont="1" applyBorder="1" applyAlignment="1">
      <alignment horizontal="center"/>
    </xf>
    <xf numFmtId="2" fontId="48" fillId="0" borderId="9" xfId="0" applyNumberFormat="1" applyFont="1" applyBorder="1" applyAlignment="1">
      <alignment horizontal="center"/>
    </xf>
    <xf numFmtId="0" fontId="48" fillId="0" borderId="8" xfId="0" applyFont="1" applyBorder="1" applyAlignment="1">
      <alignment vertical="center" wrapText="1"/>
    </xf>
    <xf numFmtId="2" fontId="48" fillId="0" borderId="8" xfId="0" applyNumberFormat="1" applyFont="1" applyBorder="1" applyAlignment="1">
      <alignment vertical="center"/>
    </xf>
    <xf numFmtId="2" fontId="48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52" fillId="0" borderId="1" xfId="0" applyFont="1" applyBorder="1" applyAlignment="1"/>
    <xf numFmtId="0" fontId="52" fillId="0" borderId="14" xfId="0" applyFont="1" applyBorder="1" applyAlignment="1"/>
    <xf numFmtId="0" fontId="48" fillId="0" borderId="9" xfId="0" applyFont="1" applyBorder="1" applyAlignment="1">
      <alignment vertical="center" wrapText="1"/>
    </xf>
    <xf numFmtId="2" fontId="48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2" fontId="48" fillId="0" borderId="9" xfId="0" applyNumberFormat="1" applyFont="1" applyBorder="1" applyAlignment="1">
      <alignment horizontal="center" vertical="top"/>
    </xf>
    <xf numFmtId="2" fontId="48" fillId="0" borderId="7" xfId="0" applyNumberFormat="1" applyFont="1" applyBorder="1" applyAlignment="1"/>
    <xf numFmtId="2" fontId="48" fillId="0" borderId="13" xfId="0" applyNumberFormat="1" applyFont="1" applyBorder="1" applyAlignment="1"/>
    <xf numFmtId="0" fontId="49" fillId="0" borderId="8" xfId="0" applyFont="1" applyBorder="1" applyAlignment="1">
      <alignment horizontal="center" vertical="center"/>
    </xf>
    <xf numFmtId="2" fontId="73" fillId="0" borderId="14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left"/>
    </xf>
    <xf numFmtId="2" fontId="48" fillId="0" borderId="12" xfId="0" applyNumberFormat="1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49" fontId="48" fillId="0" borderId="3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2" fontId="47" fillId="0" borderId="8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2" fontId="73" fillId="0" borderId="8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2" fontId="47" fillId="0" borderId="6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47" fillId="0" borderId="2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9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left" vertical="center"/>
    </xf>
    <xf numFmtId="0" fontId="56" fillId="0" borderId="0" xfId="0" applyFont="1" applyAlignment="1">
      <alignment horizontal="right"/>
    </xf>
    <xf numFmtId="2" fontId="65" fillId="0" borderId="3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8" fillId="0" borderId="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47" fillId="0" borderId="2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2" fontId="47" fillId="0" borderId="8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2" fontId="73" fillId="0" borderId="8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2" fontId="47" fillId="0" borderId="6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0" fontId="47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 vertical="center"/>
    </xf>
    <xf numFmtId="2" fontId="48" fillId="0" borderId="9" xfId="0" applyNumberFormat="1" applyFont="1" applyBorder="1" applyAlignment="1">
      <alignment horizontal="center" vertical="center"/>
    </xf>
    <xf numFmtId="0" fontId="48" fillId="0" borderId="5" xfId="0" applyFont="1" applyBorder="1" applyAlignment="1">
      <alignment horizontal="left" vertical="center"/>
    </xf>
    <xf numFmtId="0" fontId="56" fillId="0" borderId="0" xfId="0" applyFont="1" applyAlignment="1">
      <alignment horizontal="right"/>
    </xf>
    <xf numFmtId="2" fontId="65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9" fontId="5" fillId="0" borderId="3" xfId="0" applyNumberFormat="1" applyFont="1" applyBorder="1" applyAlignment="1">
      <alignment horizontal="center" vertical="center"/>
    </xf>
    <xf numFmtId="0" fontId="46" fillId="0" borderId="7" xfId="0" applyFont="1" applyBorder="1" applyAlignment="1">
      <alignment horizontal="left"/>
    </xf>
    <xf numFmtId="0" fontId="46" fillId="0" borderId="4" xfId="0" applyFont="1" applyBorder="1" applyAlignment="1">
      <alignment horizontal="left"/>
    </xf>
    <xf numFmtId="0" fontId="70" fillId="0" borderId="0" xfId="0" applyFont="1" applyAlignment="1">
      <alignment vertical="center"/>
    </xf>
    <xf numFmtId="10" fontId="4" fillId="0" borderId="3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48" fillId="0" borderId="4" xfId="0" applyFont="1" applyBorder="1" applyAlignment="1"/>
    <xf numFmtId="0" fontId="48" fillId="0" borderId="2" xfId="0" applyFont="1" applyBorder="1" applyAlignment="1"/>
    <xf numFmtId="0" fontId="48" fillId="0" borderId="6" xfId="0" applyFont="1" applyBorder="1" applyAlignment="1"/>
    <xf numFmtId="0" fontId="47" fillId="0" borderId="2" xfId="0" applyFont="1" applyBorder="1" applyAlignment="1"/>
    <xf numFmtId="0" fontId="0" fillId="0" borderId="9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2" fontId="56" fillId="0" borderId="51" xfId="0" applyNumberFormat="1" applyFont="1" applyFill="1" applyBorder="1" applyAlignment="1">
      <alignment horizontal="center" vertical="center"/>
    </xf>
    <xf numFmtId="168" fontId="47" fillId="0" borderId="5" xfId="0" applyNumberFormat="1" applyFont="1" applyBorder="1" applyAlignment="1">
      <alignment horizontal="center"/>
    </xf>
    <xf numFmtId="0" fontId="37" fillId="0" borderId="3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168" fontId="56" fillId="0" borderId="51" xfId="0" applyNumberFormat="1" applyFont="1" applyFill="1" applyBorder="1" applyAlignment="1">
      <alignment horizontal="center" vertical="center"/>
    </xf>
    <xf numFmtId="169" fontId="56" fillId="0" borderId="51" xfId="0" applyNumberFormat="1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48" fillId="0" borderId="3" xfId="0" applyNumberFormat="1" applyFont="1" applyBorder="1" applyAlignment="1">
      <alignment horizontal="center" vertical="center"/>
    </xf>
    <xf numFmtId="0" fontId="47" fillId="0" borderId="6" xfId="0" applyFont="1" applyBorder="1" applyAlignment="1"/>
    <xf numFmtId="10" fontId="3" fillId="0" borderId="3" xfId="0" applyNumberFormat="1" applyFont="1" applyBorder="1" applyAlignment="1">
      <alignment horizontal="center" vertical="center"/>
    </xf>
    <xf numFmtId="2" fontId="48" fillId="0" borderId="2" xfId="0" applyNumberFormat="1" applyFont="1" applyBorder="1" applyAlignment="1"/>
    <xf numFmtId="168" fontId="0" fillId="0" borderId="6" xfId="0" applyNumberFormat="1" applyFont="1" applyBorder="1" applyAlignment="1"/>
    <xf numFmtId="168" fontId="0" fillId="0" borderId="2" xfId="0" applyNumberFormat="1" applyFont="1" applyBorder="1" applyAlignment="1"/>
    <xf numFmtId="0" fontId="0" fillId="0" borderId="2" xfId="0" applyBorder="1" applyAlignment="1"/>
    <xf numFmtId="0" fontId="0" fillId="0" borderId="6" xfId="0" applyBorder="1" applyAlignment="1"/>
    <xf numFmtId="2" fontId="48" fillId="0" borderId="6" xfId="0" applyNumberFormat="1" applyFont="1" applyBorder="1" applyAlignment="1"/>
    <xf numFmtId="0" fontId="0" fillId="0" borderId="2" xfId="0" applyFont="1" applyBorder="1" applyAlignment="1"/>
    <xf numFmtId="0" fontId="0" fillId="0" borderId="6" xfId="0" applyFont="1" applyBorder="1" applyAlignment="1"/>
    <xf numFmtId="166" fontId="47" fillId="0" borderId="5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 vertical="center"/>
    </xf>
    <xf numFmtId="0" fontId="65" fillId="0" borderId="3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2" fillId="0" borderId="0" xfId="0" applyFont="1"/>
    <xf numFmtId="0" fontId="92" fillId="0" borderId="6" xfId="0" applyFont="1" applyBorder="1" applyAlignment="1">
      <alignment horizontal="left"/>
    </xf>
    <xf numFmtId="9" fontId="19" fillId="2" borderId="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ill="1" applyBorder="1"/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49" fillId="2" borderId="0" xfId="0" applyFont="1" applyFill="1" applyBorder="1" applyAlignment="1"/>
    <xf numFmtId="9" fontId="49" fillId="2" borderId="0" xfId="0" applyNumberFormat="1" applyFont="1" applyFill="1" applyBorder="1" applyAlignment="1"/>
    <xf numFmtId="0" fontId="75" fillId="2" borderId="0" xfId="0" applyFont="1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9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5" fillId="2" borderId="0" xfId="0" applyFont="1" applyFill="1" applyBorder="1" applyAlignment="1"/>
    <xf numFmtId="10" fontId="0" fillId="2" borderId="0" xfId="0" applyNumberFormat="1" applyFill="1" applyBorder="1" applyAlignment="1"/>
    <xf numFmtId="0" fontId="37" fillId="2" borderId="0" xfId="0" applyFont="1" applyFill="1" applyBorder="1" applyAlignment="1"/>
    <xf numFmtId="0" fontId="37" fillId="2" borderId="0" xfId="0" applyFont="1" applyFill="1" applyBorder="1" applyAlignment="1">
      <alignment horizontal="center"/>
    </xf>
    <xf numFmtId="0" fontId="37" fillId="2" borderId="0" xfId="0" applyFont="1" applyFill="1"/>
    <xf numFmtId="2" fontId="0" fillId="2" borderId="0" xfId="0" applyNumberFormat="1" applyFill="1" applyBorder="1"/>
    <xf numFmtId="0" fontId="0" fillId="2" borderId="0" xfId="0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2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/>
    <xf numFmtId="166" fontId="0" fillId="2" borderId="0" xfId="0" applyNumberForma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/>
    <xf numFmtId="0" fontId="50" fillId="2" borderId="0" xfId="0" applyFont="1" applyFill="1" applyBorder="1" applyAlignment="1"/>
    <xf numFmtId="0" fontId="0" fillId="0" borderId="0" xfId="0" applyFont="1" applyBorder="1"/>
    <xf numFmtId="169" fontId="56" fillId="0" borderId="0" xfId="0" applyNumberFormat="1" applyFont="1" applyFill="1" applyBorder="1" applyAlignment="1">
      <alignment horizontal="center" vertical="center"/>
    </xf>
    <xf numFmtId="0" fontId="46" fillId="0" borderId="5" xfId="0" applyFont="1" applyBorder="1" applyAlignment="1">
      <alignment horizontal="left"/>
    </xf>
    <xf numFmtId="0" fontId="46" fillId="0" borderId="2" xfId="0" applyFont="1" applyBorder="1" applyAlignment="1">
      <alignment horizontal="left"/>
    </xf>
    <xf numFmtId="0" fontId="46" fillId="0" borderId="6" xfId="0" applyFont="1" applyBorder="1" applyAlignment="1">
      <alignment horizontal="left"/>
    </xf>
    <xf numFmtId="0" fontId="29" fillId="0" borderId="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4" xfId="0" applyFont="1" applyBorder="1" applyAlignment="1">
      <alignment horizontal="center"/>
    </xf>
    <xf numFmtId="0" fontId="46" fillId="0" borderId="3" xfId="0" applyFont="1" applyBorder="1" applyAlignment="1">
      <alignment horizontal="left"/>
    </xf>
    <xf numFmtId="0" fontId="47" fillId="0" borderId="3" xfId="0" applyFont="1" applyBorder="1" applyAlignment="1">
      <alignment horizontal="left"/>
    </xf>
    <xf numFmtId="0" fontId="47" fillId="0" borderId="8" xfId="0" applyFont="1" applyBorder="1" applyAlignment="1"/>
    <xf numFmtId="0" fontId="47" fillId="0" borderId="7" xfId="0" applyFont="1" applyBorder="1" applyAlignment="1"/>
    <xf numFmtId="0" fontId="47" fillId="0" borderId="7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6" fillId="0" borderId="3" xfId="0" applyFont="1" applyBorder="1" applyAlignment="1"/>
    <xf numFmtId="0" fontId="46" fillId="0" borderId="5" xfId="0" applyFont="1" applyBorder="1" applyAlignment="1"/>
    <xf numFmtId="0" fontId="46" fillId="0" borderId="2" xfId="0" applyFont="1" applyBorder="1" applyAlignment="1"/>
    <xf numFmtId="0" fontId="47" fillId="0" borderId="3" xfId="0" applyFont="1" applyBorder="1" applyAlignment="1"/>
    <xf numFmtId="0" fontId="47" fillId="0" borderId="1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9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2" fontId="47" fillId="0" borderId="8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2" fontId="73" fillId="0" borderId="8" xfId="0" applyNumberFormat="1" applyFont="1" applyBorder="1" applyAlignment="1">
      <alignment horizontal="center" vertical="center"/>
    </xf>
    <xf numFmtId="2" fontId="73" fillId="0" borderId="11" xfId="0" applyNumberFormat="1" applyFont="1" applyBorder="1" applyAlignment="1">
      <alignment horizontal="center" vertical="center"/>
    </xf>
    <xf numFmtId="2" fontId="73" fillId="0" borderId="9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" fontId="47" fillId="0" borderId="8" xfId="0" applyNumberFormat="1" applyFont="1" applyBorder="1" applyAlignment="1">
      <alignment horizontal="center" vertical="center"/>
    </xf>
    <xf numFmtId="16" fontId="47" fillId="0" borderId="11" xfId="0" applyNumberFormat="1" applyFont="1" applyBorder="1" applyAlignment="1">
      <alignment horizontal="center" vertical="center"/>
    </xf>
    <xf numFmtId="16" fontId="47" fillId="0" borderId="9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68" fillId="0" borderId="18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left"/>
    </xf>
    <xf numFmtId="0" fontId="68" fillId="0" borderId="11" xfId="0" applyFont="1" applyBorder="1" applyAlignment="1">
      <alignment horizontal="left"/>
    </xf>
    <xf numFmtId="2" fontId="47" fillId="0" borderId="5" xfId="0" applyNumberFormat="1" applyFont="1" applyBorder="1" applyAlignment="1">
      <alignment horizontal="center"/>
    </xf>
    <xf numFmtId="2" fontId="47" fillId="0" borderId="6" xfId="0" applyNumberFormat="1" applyFont="1" applyBorder="1" applyAlignment="1">
      <alignment horizontal="center"/>
    </xf>
    <xf numFmtId="2" fontId="65" fillId="0" borderId="8" xfId="0" applyNumberFormat="1" applyFont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2" fontId="65" fillId="0" borderId="9" xfId="0" applyNumberFormat="1" applyFont="1" applyBorder="1" applyAlignment="1">
      <alignment horizontal="center" vertical="center"/>
    </xf>
    <xf numFmtId="2" fontId="35" fillId="0" borderId="8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68" fillId="0" borderId="38" xfId="0" applyFont="1" applyBorder="1" applyAlignment="1">
      <alignment horizontal="left"/>
    </xf>
    <xf numFmtId="0" fontId="68" fillId="0" borderId="39" xfId="0" applyFont="1" applyBorder="1" applyAlignment="1">
      <alignment horizontal="left"/>
    </xf>
    <xf numFmtId="0" fontId="68" fillId="0" borderId="49" xfId="0" applyFont="1" applyBorder="1" applyAlignment="1">
      <alignment horizontal="left"/>
    </xf>
    <xf numFmtId="0" fontId="68" fillId="0" borderId="50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2" fillId="0" borderId="5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6" xfId="0" applyFont="1" applyBorder="1" applyAlignment="1">
      <alignment horizontal="left"/>
    </xf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3" xfId="0" applyFont="1" applyBorder="1" applyAlignment="1">
      <alignment horizontal="left"/>
    </xf>
    <xf numFmtId="0" fontId="52" fillId="0" borderId="5" xfId="0" applyFont="1" applyBorder="1" applyAlignment="1"/>
    <xf numFmtId="0" fontId="52" fillId="0" borderId="2" xfId="0" applyFont="1" applyBorder="1" applyAlignment="1"/>
    <xf numFmtId="0" fontId="48" fillId="0" borderId="3" xfId="0" applyFont="1" applyBorder="1" applyAlignment="1"/>
    <xf numFmtId="0" fontId="52" fillId="0" borderId="3" xfId="0" applyFont="1" applyBorder="1" applyAlignment="1"/>
    <xf numFmtId="0" fontId="56" fillId="0" borderId="0" xfId="0" applyFont="1" applyAlignment="1">
      <alignment horizontal="left"/>
    </xf>
    <xf numFmtId="10" fontId="48" fillId="0" borderId="5" xfId="0" applyNumberFormat="1" applyFont="1" applyBorder="1" applyAlignment="1">
      <alignment horizontal="left"/>
    </xf>
    <xf numFmtId="10" fontId="48" fillId="0" borderId="2" xfId="0" applyNumberFormat="1" applyFont="1" applyBorder="1" applyAlignment="1">
      <alignment horizontal="left"/>
    </xf>
    <xf numFmtId="10" fontId="48" fillId="0" borderId="6" xfId="0" applyNumberFormat="1" applyFont="1" applyBorder="1" applyAlignment="1">
      <alignment horizontal="left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8" fillId="0" borderId="5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48" fillId="0" borderId="8" xfId="0" applyFont="1" applyBorder="1" applyAlignment="1"/>
    <xf numFmtId="0" fontId="48" fillId="0" borderId="7" xfId="0" applyFont="1" applyBorder="1" applyAlignment="1"/>
    <xf numFmtId="0" fontId="47" fillId="0" borderId="5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2" fontId="48" fillId="0" borderId="8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2" borderId="8" xfId="0" applyNumberFormat="1" applyFont="1" applyFill="1" applyBorder="1" applyAlignment="1">
      <alignment horizontal="center" vertical="center"/>
    </xf>
    <xf numFmtId="2" fontId="48" fillId="2" borderId="11" xfId="0" applyNumberFormat="1" applyFont="1" applyFill="1" applyBorder="1" applyAlignment="1">
      <alignment horizontal="center" vertical="center"/>
    </xf>
    <xf numFmtId="0" fontId="68" fillId="0" borderId="44" xfId="0" applyFont="1" applyBorder="1" applyAlignment="1">
      <alignment horizontal="left"/>
    </xf>
    <xf numFmtId="0" fontId="68" fillId="0" borderId="43" xfId="0" applyFont="1" applyBorder="1" applyAlignment="1">
      <alignment horizontal="left"/>
    </xf>
    <xf numFmtId="0" fontId="68" fillId="0" borderId="45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68" fillId="0" borderId="9" xfId="0" applyFont="1" applyBorder="1" applyAlignment="1">
      <alignment horizontal="left"/>
    </xf>
    <xf numFmtId="0" fontId="68" fillId="0" borderId="15" xfId="0" applyFont="1" applyBorder="1" applyAlignment="1">
      <alignment horizontal="left"/>
    </xf>
    <xf numFmtId="16" fontId="48" fillId="0" borderId="8" xfId="0" applyNumberFormat="1" applyFont="1" applyBorder="1" applyAlignment="1">
      <alignment horizontal="center" vertical="center"/>
    </xf>
    <xf numFmtId="16" fontId="48" fillId="0" borderId="11" xfId="0" applyNumberFormat="1" applyFont="1" applyBorder="1" applyAlignment="1">
      <alignment horizontal="center" vertical="center"/>
    </xf>
    <xf numFmtId="16" fontId="48" fillId="0" borderId="9" xfId="0" applyNumberFormat="1" applyFont="1" applyBorder="1" applyAlignment="1">
      <alignment horizontal="center" vertical="center"/>
    </xf>
    <xf numFmtId="0" fontId="48" fillId="0" borderId="5" xfId="0" applyFont="1" applyBorder="1" applyAlignment="1"/>
    <xf numFmtId="0" fontId="48" fillId="0" borderId="2" xfId="0" applyFont="1" applyBorder="1" applyAlignment="1"/>
    <xf numFmtId="0" fontId="48" fillId="0" borderId="6" xfId="0" applyFont="1" applyBorder="1" applyAlignment="1"/>
    <xf numFmtId="0" fontId="48" fillId="0" borderId="3" xfId="0" applyFont="1" applyBorder="1" applyAlignment="1">
      <alignment vertical="top"/>
    </xf>
    <xf numFmtId="0" fontId="50" fillId="0" borderId="0" xfId="0" applyFont="1" applyAlignment="1">
      <alignment horizontal="center"/>
    </xf>
    <xf numFmtId="0" fontId="47" fillId="0" borderId="3" xfId="0" applyFont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56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8" fillId="0" borderId="4" xfId="0" applyFont="1" applyBorder="1" applyAlignment="1"/>
    <xf numFmtId="0" fontId="48" fillId="0" borderId="13" xfId="0" applyFont="1" applyBorder="1" applyAlignment="1"/>
    <xf numFmtId="0" fontId="48" fillId="0" borderId="5" xfId="0" applyFont="1" applyBorder="1" applyAlignment="1">
      <alignment horizontal="left" wrapText="1"/>
    </xf>
    <xf numFmtId="0" fontId="48" fillId="0" borderId="2" xfId="0" applyFont="1" applyBorder="1" applyAlignment="1">
      <alignment horizontal="left" wrapText="1"/>
    </xf>
    <xf numFmtId="0" fontId="48" fillId="0" borderId="6" xfId="0" applyFont="1" applyBorder="1" applyAlignment="1">
      <alignment horizontal="left" wrapText="1"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52" fillId="0" borderId="3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top" wrapText="1"/>
    </xf>
    <xf numFmtId="0" fontId="68" fillId="0" borderId="47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2" fontId="48" fillId="0" borderId="9" xfId="0" applyNumberFormat="1" applyFont="1" applyBorder="1" applyAlignment="1">
      <alignment horizontal="center" vertical="center"/>
    </xf>
    <xf numFmtId="0" fontId="46" fillId="0" borderId="5" xfId="0" applyFont="1" applyBorder="1" applyAlignment="1">
      <alignment horizontal="left" wrapText="1"/>
    </xf>
    <xf numFmtId="0" fontId="46" fillId="0" borderId="2" xfId="0" applyFont="1" applyBorder="1" applyAlignment="1">
      <alignment horizontal="left" wrapText="1"/>
    </xf>
    <xf numFmtId="0" fontId="46" fillId="0" borderId="6" xfId="0" applyFont="1" applyBorder="1" applyAlignment="1">
      <alignment horizontal="left" wrapText="1"/>
    </xf>
    <xf numFmtId="0" fontId="72" fillId="0" borderId="18" xfId="0" applyFont="1" applyBorder="1" applyAlignment="1">
      <alignment horizontal="left" wrapText="1"/>
    </xf>
    <xf numFmtId="0" fontId="72" fillId="0" borderId="26" xfId="0" applyFont="1" applyBorder="1" applyAlignment="1">
      <alignment horizontal="left" wrapText="1"/>
    </xf>
    <xf numFmtId="0" fontId="48" fillId="0" borderId="3" xfId="0" applyFont="1" applyBorder="1" applyAlignment="1">
      <alignment horizontal="left" vertical="center"/>
    </xf>
    <xf numFmtId="0" fontId="48" fillId="0" borderId="5" xfId="0" applyFont="1" applyBorder="1" applyAlignment="1">
      <alignment horizontal="left" vertical="center"/>
    </xf>
    <xf numFmtId="0" fontId="48" fillId="0" borderId="7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8" xfId="0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46" fillId="0" borderId="5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0" fontId="47" fillId="0" borderId="2" xfId="0" applyFont="1" applyBorder="1" applyAlignment="1">
      <alignment horizontal="left" vertical="center"/>
    </xf>
    <xf numFmtId="0" fontId="47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68" fillId="0" borderId="18" xfId="0" applyFont="1" applyBorder="1" applyAlignment="1">
      <alignment horizontal="left" vertical="center"/>
    </xf>
    <xf numFmtId="0" fontId="68" fillId="0" borderId="26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68" fillId="0" borderId="1" xfId="0" applyFont="1" applyBorder="1" applyAlignment="1">
      <alignment horizontal="left" wrapText="1"/>
    </xf>
    <xf numFmtId="0" fontId="68" fillId="0" borderId="16" xfId="0" applyFont="1" applyBorder="1" applyAlignment="1">
      <alignment horizontal="left" wrapText="1"/>
    </xf>
    <xf numFmtId="0" fontId="48" fillId="0" borderId="5" xfId="0" applyFont="1" applyBorder="1" applyAlignment="1">
      <alignment horizontal="left" vertical="top"/>
    </xf>
    <xf numFmtId="0" fontId="48" fillId="0" borderId="2" xfId="0" applyFont="1" applyBorder="1" applyAlignment="1">
      <alignment horizontal="left" vertical="top"/>
    </xf>
    <xf numFmtId="0" fontId="48" fillId="0" borderId="6" xfId="0" applyFont="1" applyBorder="1" applyAlignment="1">
      <alignment horizontal="left" vertical="top"/>
    </xf>
    <xf numFmtId="0" fontId="48" fillId="0" borderId="2" xfId="0" applyFont="1" applyBorder="1" applyAlignment="1">
      <alignment horizontal="left" vertical="center"/>
    </xf>
    <xf numFmtId="0" fontId="48" fillId="0" borderId="6" xfId="0" applyFont="1" applyBorder="1" applyAlignment="1">
      <alignment horizontal="left" vertical="center"/>
    </xf>
    <xf numFmtId="0" fontId="48" fillId="0" borderId="5" xfId="0" applyFont="1" applyBorder="1" applyAlignment="1">
      <alignment horizontal="left" vertical="top" wrapText="1"/>
    </xf>
    <xf numFmtId="0" fontId="48" fillId="0" borderId="2" xfId="0" applyFont="1" applyBorder="1" applyAlignment="1">
      <alignment horizontal="left" vertical="top" wrapText="1"/>
    </xf>
    <xf numFmtId="0" fontId="48" fillId="0" borderId="6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49" fillId="0" borderId="15" xfId="0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68" fillId="0" borderId="26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4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58" fillId="0" borderId="15" xfId="0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72" fillId="0" borderId="31" xfId="0" applyFont="1" applyBorder="1" applyAlignment="1">
      <alignment horizontal="left"/>
    </xf>
    <xf numFmtId="0" fontId="72" fillId="0" borderId="32" xfId="0" applyFont="1" applyBorder="1" applyAlignment="1">
      <alignment horizontal="left"/>
    </xf>
    <xf numFmtId="0" fontId="68" fillId="0" borderId="29" xfId="0" applyFont="1" applyBorder="1" applyAlignment="1">
      <alignment horizontal="left"/>
    </xf>
    <xf numFmtId="0" fontId="68" fillId="0" borderId="30" xfId="0" applyFont="1" applyBorder="1" applyAlignment="1">
      <alignment horizontal="left"/>
    </xf>
    <xf numFmtId="0" fontId="48" fillId="0" borderId="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68" fillId="0" borderId="3" xfId="0" applyFont="1" applyBorder="1" applyAlignment="1">
      <alignment horizontal="right"/>
    </xf>
    <xf numFmtId="0" fontId="13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49" fillId="0" borderId="5" xfId="0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0" fontId="49" fillId="0" borderId="6" xfId="0" applyFont="1" applyBorder="1" applyAlignment="1">
      <alignment horizontal="left"/>
    </xf>
    <xf numFmtId="2" fontId="73" fillId="0" borderId="13" xfId="0" applyNumberFormat="1" applyFont="1" applyBorder="1" applyAlignment="1">
      <alignment horizontal="center" vertical="center"/>
    </xf>
    <xf numFmtId="2" fontId="73" fillId="0" borderId="12" xfId="0" applyNumberFormat="1" applyFont="1" applyBorder="1" applyAlignment="1">
      <alignment horizontal="center" vertical="center"/>
    </xf>
    <xf numFmtId="2" fontId="73" fillId="0" borderId="14" xfId="0" applyNumberFormat="1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68" fillId="0" borderId="18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7" xfId="0" applyFont="1" applyBorder="1" applyAlignment="1">
      <alignment horizontal="left"/>
    </xf>
    <xf numFmtId="0" fontId="68" fillId="0" borderId="1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46" fillId="0" borderId="5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7" xfId="0" applyFont="1" applyBorder="1" applyAlignment="1">
      <alignment horizontal="left"/>
    </xf>
    <xf numFmtId="0" fontId="46" fillId="0" borderId="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6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2" fontId="93" fillId="0" borderId="8" xfId="0" applyNumberFormat="1" applyFont="1" applyBorder="1" applyAlignment="1">
      <alignment horizontal="center" vertical="center"/>
    </xf>
    <xf numFmtId="2" fontId="93" fillId="0" borderId="11" xfId="0" applyNumberFormat="1" applyFont="1" applyBorder="1" applyAlignment="1">
      <alignment horizontal="center" vertical="center"/>
    </xf>
    <xf numFmtId="2" fontId="93" fillId="0" borderId="9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7" fillId="0" borderId="3" xfId="0" applyFont="1" applyBorder="1" applyAlignment="1">
      <alignment vertical="top"/>
    </xf>
    <xf numFmtId="166" fontId="70" fillId="0" borderId="5" xfId="0" applyNumberFormat="1" applyFont="1" applyBorder="1" applyAlignment="1">
      <alignment horizontal="left" vertical="center"/>
    </xf>
    <xf numFmtId="166" fontId="70" fillId="0" borderId="2" xfId="0" applyNumberFormat="1" applyFont="1" applyBorder="1" applyAlignment="1">
      <alignment horizontal="left" vertical="center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68" fillId="0" borderId="18" xfId="0" applyFont="1" applyBorder="1" applyAlignment="1">
      <alignment horizontal="left"/>
    </xf>
    <xf numFmtId="0" fontId="92" fillId="0" borderId="5" xfId="0" applyFont="1" applyBorder="1" applyAlignment="1">
      <alignment horizontal="left" vertical="top" wrapText="1"/>
    </xf>
    <xf numFmtId="0" fontId="92" fillId="0" borderId="2" xfId="0" applyFont="1" applyBorder="1" applyAlignment="1">
      <alignment horizontal="left" vertical="top" wrapText="1"/>
    </xf>
    <xf numFmtId="0" fontId="92" fillId="0" borderId="3" xfId="0" applyFont="1" applyBorder="1" applyAlignment="1">
      <alignment horizontal="left"/>
    </xf>
    <xf numFmtId="0" fontId="0" fillId="0" borderId="2" xfId="0" applyBorder="1"/>
    <xf numFmtId="0" fontId="0" fillId="0" borderId="6" xfId="0" applyBorder="1"/>
    <xf numFmtId="0" fontId="72" fillId="0" borderId="5" xfId="0" applyFont="1" applyBorder="1" applyAlignment="1">
      <alignment horizontal="right"/>
    </xf>
    <xf numFmtId="0" fontId="72" fillId="0" borderId="2" xfId="0" applyFont="1" applyBorder="1" applyAlignment="1">
      <alignment horizontal="right"/>
    </xf>
    <xf numFmtId="0" fontId="72" fillId="0" borderId="6" xfId="0" applyFont="1" applyBorder="1" applyAlignment="1">
      <alignment horizontal="right"/>
    </xf>
    <xf numFmtId="0" fontId="72" fillId="0" borderId="5" xfId="0" applyFont="1" applyBorder="1" applyAlignment="1">
      <alignment horizontal="left"/>
    </xf>
    <xf numFmtId="0" fontId="72" fillId="0" borderId="2" xfId="0" applyFont="1" applyBorder="1" applyAlignment="1">
      <alignment horizontal="left"/>
    </xf>
    <xf numFmtId="0" fontId="7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6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8" xfId="0" applyFont="1" applyBorder="1" applyAlignment="1"/>
    <xf numFmtId="0" fontId="12" fillId="0" borderId="7" xfId="0" applyFont="1" applyBorder="1" applyAlignment="1"/>
    <xf numFmtId="0" fontId="12" fillId="0" borderId="6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7" fillId="0" borderId="3" xfId="0" applyFont="1" applyBorder="1" applyAlignment="1"/>
    <xf numFmtId="0" fontId="37" fillId="0" borderId="7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vertical="top"/>
    </xf>
    <xf numFmtId="0" fontId="75" fillId="0" borderId="0" xfId="0" applyFont="1" applyAlignment="1">
      <alignment horizontal="left" vertical="center" wrapText="1"/>
    </xf>
    <xf numFmtId="2" fontId="65" fillId="0" borderId="3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37" fillId="0" borderId="5" xfId="0" applyFont="1" applyBorder="1" applyAlignment="1"/>
    <xf numFmtId="0" fontId="37" fillId="0" borderId="2" xfId="0" applyFont="1" applyBorder="1" applyAlignment="1"/>
    <xf numFmtId="0" fontId="69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2" fillId="0" borderId="7" xfId="0" applyFont="1" applyBorder="1" applyAlignment="1">
      <alignment horizontal="left"/>
    </xf>
    <xf numFmtId="0" fontId="42" fillId="0" borderId="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2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8" fillId="0" borderId="42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47" fillId="0" borderId="7" xfId="0" applyFont="1" applyBorder="1" applyAlignment="1">
      <alignment vertical="center"/>
    </xf>
    <xf numFmtId="0" fontId="47" fillId="0" borderId="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94" fillId="0" borderId="8" xfId="0" applyNumberFormat="1" applyFont="1" applyBorder="1" applyAlignment="1">
      <alignment horizontal="center" vertical="center"/>
    </xf>
    <xf numFmtId="2" fontId="94" fillId="0" borderId="11" xfId="0" applyNumberFormat="1" applyFont="1" applyBorder="1" applyAlignment="1">
      <alignment horizontal="center" vertical="center"/>
    </xf>
    <xf numFmtId="2" fontId="94" fillId="0" borderId="9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3" fillId="0" borderId="5" xfId="0" applyFont="1" applyBorder="1" applyAlignment="1">
      <alignment horizontal="left" vertical="top" wrapText="1"/>
    </xf>
    <xf numFmtId="0" fontId="53" fillId="0" borderId="2" xfId="0" applyFont="1" applyBorder="1" applyAlignment="1">
      <alignment horizontal="left" vertical="top" wrapText="1"/>
    </xf>
    <xf numFmtId="0" fontId="53" fillId="0" borderId="6" xfId="0" applyFont="1" applyBorder="1" applyAlignment="1">
      <alignment horizontal="left" vertical="top" wrapText="1"/>
    </xf>
    <xf numFmtId="0" fontId="47" fillId="0" borderId="5" xfId="0" applyFont="1" applyBorder="1" applyAlignment="1">
      <alignment horizontal="left" wrapText="1"/>
    </xf>
    <xf numFmtId="0" fontId="47" fillId="0" borderId="2" xfId="0" applyFont="1" applyBorder="1" applyAlignment="1">
      <alignment horizontal="left" wrapText="1"/>
    </xf>
    <xf numFmtId="0" fontId="47" fillId="0" borderId="6" xfId="0" applyFont="1" applyBorder="1" applyAlignment="1">
      <alignment horizontal="left" wrapText="1"/>
    </xf>
    <xf numFmtId="0" fontId="70" fillId="0" borderId="0" xfId="0" applyFont="1" applyAlignment="1">
      <alignment horizontal="center" wrapText="1"/>
    </xf>
    <xf numFmtId="0" fontId="46" fillId="0" borderId="6" xfId="0" applyFont="1" applyBorder="1" applyAlignment="1"/>
    <xf numFmtId="0" fontId="28" fillId="0" borderId="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47" fillId="0" borderId="3" xfId="0" applyFont="1" applyBorder="1" applyAlignment="1">
      <alignment horizontal="left" wrapText="1"/>
    </xf>
    <xf numFmtId="0" fontId="47" fillId="2" borderId="5" xfId="0" applyFont="1" applyFill="1" applyBorder="1" applyAlignment="1">
      <alignment horizontal="left"/>
    </xf>
    <xf numFmtId="0" fontId="47" fillId="2" borderId="2" xfId="0" applyFont="1" applyFill="1" applyBorder="1" applyAlignment="1">
      <alignment horizontal="left"/>
    </xf>
    <xf numFmtId="0" fontId="47" fillId="2" borderId="6" xfId="0" applyFont="1" applyFill="1" applyBorder="1" applyAlignment="1">
      <alignment horizontal="left"/>
    </xf>
    <xf numFmtId="0" fontId="45" fillId="0" borderId="0" xfId="0" applyFont="1" applyAlignment="1">
      <alignment horizontal="left" vertical="center"/>
    </xf>
    <xf numFmtId="0" fontId="72" fillId="0" borderId="38" xfId="0" applyFont="1" applyBorder="1" applyAlignment="1">
      <alignment horizontal="left"/>
    </xf>
    <xf numFmtId="0" fontId="72" fillId="0" borderId="48" xfId="0" applyFont="1" applyBorder="1" applyAlignment="1">
      <alignment horizontal="left"/>
    </xf>
    <xf numFmtId="0" fontId="48" fillId="0" borderId="8" xfId="0" applyFont="1" applyBorder="1" applyAlignment="1">
      <alignment horizontal="left" vertical="center"/>
    </xf>
    <xf numFmtId="0" fontId="48" fillId="0" borderId="7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wrapText="1"/>
    </xf>
    <xf numFmtId="0" fontId="49" fillId="0" borderId="1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8" fillId="0" borderId="5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/>
    <xf numFmtId="0" fontId="53" fillId="0" borderId="0" xfId="0" applyFont="1" applyBorder="1"/>
    <xf numFmtId="0" fontId="53" fillId="0" borderId="0" xfId="0" applyFont="1" applyBorder="1" applyAlignment="1">
      <alignment horizontal="left"/>
    </xf>
    <xf numFmtId="0" fontId="63" fillId="0" borderId="0" xfId="0" applyFont="1" applyBorder="1"/>
    <xf numFmtId="0" fontId="7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7" fillId="2" borderId="0" xfId="0" applyFont="1" applyFill="1"/>
    <xf numFmtId="0" fontId="29" fillId="2" borderId="0" xfId="0" applyFont="1" applyFill="1"/>
    <xf numFmtId="0" fontId="4" fillId="2" borderId="0" xfId="0" applyFont="1" applyFill="1"/>
    <xf numFmtId="0" fontId="53" fillId="2" borderId="0" xfId="0" applyFont="1" applyFill="1"/>
    <xf numFmtId="0" fontId="70" fillId="2" borderId="0" xfId="0" applyFont="1" applyFill="1"/>
    <xf numFmtId="0" fontId="70" fillId="2" borderId="0" xfId="0" applyFont="1" applyFill="1" applyAlignment="1">
      <alignment horizontal="left"/>
    </xf>
    <xf numFmtId="0" fontId="70" fillId="2" borderId="0" xfId="0" applyFont="1" applyFill="1" applyAlignment="1">
      <alignment vertical="center"/>
    </xf>
    <xf numFmtId="0" fontId="7" fillId="2" borderId="0" xfId="0" applyFont="1" applyFill="1"/>
    <xf numFmtId="0" fontId="46" fillId="2" borderId="0" xfId="0" applyFont="1" applyFill="1"/>
    <xf numFmtId="0" fontId="45" fillId="2" borderId="0" xfId="0" applyFont="1" applyFill="1"/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266701</xdr:colOff>
      <xdr:row>0</xdr:row>
      <xdr:rowOff>85725</xdr:rowOff>
    </xdr:from>
    <xdr:ext cx="15621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342901" y="85725"/>
          <a:ext cx="1562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65"/>
  <sheetViews>
    <sheetView workbookViewId="0">
      <selection activeCell="N21" sqref="N21"/>
    </sheetView>
  </sheetViews>
  <sheetFormatPr defaultRowHeight="14.4" x14ac:dyDescent="0.3"/>
  <cols>
    <col min="1" max="1" width="2.109375" customWidth="1"/>
    <col min="2" max="2" width="4.6640625" style="1" customWidth="1"/>
    <col min="3" max="3" width="7.88671875" customWidth="1"/>
    <col min="4" max="4" width="7.44140625" customWidth="1"/>
    <col min="5" max="5" width="2.88671875" bestFit="1" customWidth="1"/>
    <col min="6" max="6" width="7.33203125" customWidth="1"/>
    <col min="7" max="7" width="26.5546875" customWidth="1"/>
    <col min="8" max="8" width="7.5546875" style="47" customWidth="1"/>
    <col min="9" max="9" width="10.88671875" customWidth="1"/>
    <col min="10" max="10" width="12.6640625" customWidth="1"/>
    <col min="11" max="11" width="0.44140625" hidden="1" customWidth="1"/>
    <col min="13" max="24" width="8.88671875" style="442"/>
  </cols>
  <sheetData>
    <row r="1" spans="2:24" s="27" customFormat="1" ht="15.6" x14ac:dyDescent="0.3">
      <c r="B1" s="688" t="s">
        <v>22</v>
      </c>
      <c r="C1" s="698"/>
      <c r="D1" s="688"/>
      <c r="E1" s="195"/>
      <c r="F1" s="195"/>
      <c r="G1" s="195"/>
      <c r="H1" s="195" t="s">
        <v>49</v>
      </c>
      <c r="I1" s="195"/>
      <c r="J1" s="688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2:24" s="27" customFormat="1" ht="19.5" customHeight="1" x14ac:dyDescent="0.3">
      <c r="B2" s="197" t="s">
        <v>47</v>
      </c>
      <c r="C2" s="698"/>
      <c r="D2" s="698"/>
      <c r="E2" s="699"/>
      <c r="F2" s="699"/>
      <c r="G2" s="699"/>
      <c r="H2" s="197" t="s">
        <v>108</v>
      </c>
      <c r="I2" s="197"/>
      <c r="J2" s="425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</row>
    <row r="3" spans="2:24" s="27" customFormat="1" ht="15.6" x14ac:dyDescent="0.3">
      <c r="B3" s="197" t="s">
        <v>48</v>
      </c>
      <c r="C3" s="698"/>
      <c r="D3" s="688"/>
      <c r="E3" s="111"/>
      <c r="F3" s="111"/>
      <c r="G3" s="195"/>
      <c r="H3" s="197" t="s">
        <v>48</v>
      </c>
      <c r="I3" s="197"/>
      <c r="J3" s="689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</row>
    <row r="4" spans="2:24" s="27" customFormat="1" ht="15.6" x14ac:dyDescent="0.3">
      <c r="B4" s="197" t="s">
        <v>151</v>
      </c>
      <c r="C4" s="698"/>
      <c r="D4" s="689"/>
      <c r="E4" s="111"/>
      <c r="F4" s="111"/>
      <c r="G4" s="111"/>
      <c r="H4" s="197" t="s">
        <v>181</v>
      </c>
      <c r="I4" s="197"/>
      <c r="J4" s="70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</row>
    <row r="5" spans="2:24" s="27" customFormat="1" ht="15.6" x14ac:dyDescent="0.3">
      <c r="B5" s="197" t="s">
        <v>223</v>
      </c>
      <c r="C5" s="698"/>
      <c r="D5" s="688"/>
      <c r="E5" s="81"/>
      <c r="F5" s="81"/>
      <c r="G5" s="81"/>
      <c r="H5" s="197" t="s">
        <v>224</v>
      </c>
      <c r="I5" s="197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</row>
    <row r="6" spans="2:24" ht="18.75" customHeight="1" x14ac:dyDescent="0.35">
      <c r="B6" s="169"/>
      <c r="D6" s="2"/>
      <c r="E6" s="2"/>
      <c r="F6" s="2"/>
      <c r="G6" s="2"/>
      <c r="H6" s="243"/>
      <c r="I6" s="33"/>
    </row>
    <row r="7" spans="2:24" ht="18.75" customHeight="1" x14ac:dyDescent="0.35">
      <c r="B7" s="169"/>
      <c r="D7" s="2"/>
      <c r="E7" s="2"/>
      <c r="F7" s="2"/>
      <c r="G7" s="2"/>
      <c r="H7" s="243"/>
      <c r="I7" s="33"/>
    </row>
    <row r="8" spans="2:24" ht="16.8" x14ac:dyDescent="0.3">
      <c r="B8" s="1013" t="s">
        <v>0</v>
      </c>
      <c r="C8" s="1013"/>
      <c r="D8" s="1013"/>
      <c r="E8" s="1013"/>
      <c r="F8" s="1013"/>
      <c r="G8" s="1013"/>
      <c r="H8" s="1013"/>
      <c r="I8" s="1013"/>
      <c r="N8" s="945"/>
    </row>
    <row r="9" spans="2:24" ht="16.8" x14ac:dyDescent="0.3">
      <c r="B9" s="1013" t="s">
        <v>227</v>
      </c>
      <c r="C9" s="1013"/>
      <c r="D9" s="1013"/>
      <c r="E9" s="1013"/>
      <c r="F9" s="1013"/>
      <c r="G9" s="1013"/>
      <c r="H9" s="1013"/>
      <c r="I9" s="1013"/>
    </row>
    <row r="10" spans="2:24" ht="16.8" x14ac:dyDescent="0.3">
      <c r="B10" s="1013" t="s">
        <v>185</v>
      </c>
      <c r="C10" s="1013"/>
      <c r="D10" s="1013"/>
      <c r="E10" s="1013"/>
      <c r="F10" s="1013"/>
      <c r="G10" s="1013"/>
      <c r="H10" s="1013"/>
      <c r="I10" s="1013"/>
    </row>
    <row r="11" spans="2:24" s="47" customFormat="1" x14ac:dyDescent="0.3">
      <c r="B11" s="1014" t="s">
        <v>298</v>
      </c>
      <c r="C11" s="1014"/>
      <c r="D11" s="1014"/>
      <c r="E11" s="1014"/>
      <c r="F11" s="1014"/>
      <c r="G11" s="1014"/>
      <c r="H11" s="1014"/>
      <c r="I11" s="1014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</row>
    <row r="12" spans="2:24" s="47" customFormat="1" x14ac:dyDescent="0.3">
      <c r="B12" s="504"/>
      <c r="C12" s="504"/>
      <c r="D12" s="504"/>
      <c r="E12" s="504"/>
      <c r="F12" s="504"/>
      <c r="G12" s="504"/>
      <c r="H12" s="504"/>
      <c r="I12" s="504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</row>
    <row r="13" spans="2:24" ht="16.5" customHeight="1" x14ac:dyDescent="0.3">
      <c r="B13" s="210"/>
      <c r="C13" s="210"/>
      <c r="D13" s="210"/>
      <c r="E13" s="210"/>
      <c r="F13" s="210"/>
      <c r="G13" s="265"/>
      <c r="H13" s="1020" t="s">
        <v>167</v>
      </c>
      <c r="I13" s="1021"/>
      <c r="J13" s="308" t="s">
        <v>226</v>
      </c>
      <c r="M13" s="947"/>
      <c r="N13" s="947"/>
      <c r="O13" s="947"/>
      <c r="P13" s="947"/>
    </row>
    <row r="14" spans="2:24" x14ac:dyDescent="0.3">
      <c r="G14" s="307"/>
      <c r="H14" s="1022"/>
      <c r="I14" s="1023"/>
      <c r="J14" s="708"/>
      <c r="M14" s="947"/>
      <c r="N14" s="947"/>
      <c r="O14" s="947"/>
      <c r="P14" s="947"/>
    </row>
    <row r="15" spans="2:24" s="287" customFormat="1" ht="31.5" customHeight="1" x14ac:dyDescent="0.3">
      <c r="B15" s="257" t="s">
        <v>69</v>
      </c>
      <c r="C15" s="1018" t="s">
        <v>1</v>
      </c>
      <c r="D15" s="1019"/>
      <c r="E15" s="1019"/>
      <c r="F15" s="1019"/>
      <c r="G15" s="1019"/>
      <c r="H15" s="244" t="s">
        <v>92</v>
      </c>
      <c r="I15" s="257" t="s">
        <v>98</v>
      </c>
      <c r="J15" s="337" t="s">
        <v>105</v>
      </c>
      <c r="L15" s="288"/>
      <c r="M15" s="948"/>
      <c r="N15" s="948"/>
      <c r="O15" s="948"/>
      <c r="P15" s="948"/>
      <c r="Q15" s="949"/>
      <c r="R15" s="949"/>
      <c r="S15" s="949"/>
      <c r="T15" s="949"/>
      <c r="U15" s="949"/>
      <c r="V15" s="949"/>
      <c r="W15" s="949"/>
      <c r="X15" s="949"/>
    </row>
    <row r="16" spans="2:24" ht="15" hidden="1" customHeight="1" x14ac:dyDescent="0.3">
      <c r="B16" s="176"/>
      <c r="C16" s="986"/>
      <c r="D16" s="986"/>
      <c r="E16" s="986"/>
      <c r="F16" s="986"/>
      <c r="G16" s="986"/>
      <c r="H16" s="986"/>
      <c r="I16" s="36"/>
      <c r="J16" s="228"/>
      <c r="L16" s="11"/>
      <c r="M16" s="950"/>
      <c r="N16" s="950"/>
      <c r="O16" s="947"/>
      <c r="P16" s="947"/>
    </row>
    <row r="17" spans="2:24" ht="18.75" customHeight="1" x14ac:dyDescent="0.3">
      <c r="B17" s="444"/>
      <c r="C17" s="987" t="s">
        <v>26</v>
      </c>
      <c r="D17" s="987"/>
      <c r="E17" s="987"/>
      <c r="F17" s="987"/>
      <c r="G17" s="987"/>
      <c r="H17" s="19"/>
      <c r="I17" s="40">
        <f>I18+I21</f>
        <v>94.73</v>
      </c>
      <c r="J17" s="229"/>
      <c r="L17" s="10"/>
      <c r="M17" s="951"/>
      <c r="N17" s="951"/>
      <c r="O17" s="947"/>
      <c r="P17" s="947"/>
    </row>
    <row r="18" spans="2:24" ht="18.75" customHeight="1" x14ac:dyDescent="0.3">
      <c r="B18" s="53" t="s">
        <v>2</v>
      </c>
      <c r="C18" s="988" t="s">
        <v>35</v>
      </c>
      <c r="D18" s="988"/>
      <c r="E18" s="988"/>
      <c r="F18" s="988"/>
      <c r="G18" s="988"/>
      <c r="H18" s="274"/>
      <c r="I18" s="225">
        <f>I19+I20</f>
        <v>77.650000000000006</v>
      </c>
      <c r="J18" s="310"/>
      <c r="L18" s="18"/>
      <c r="M18" s="951"/>
      <c r="N18" s="951"/>
      <c r="O18" s="951"/>
      <c r="P18" s="951"/>
      <c r="Q18" s="951"/>
    </row>
    <row r="19" spans="2:24" ht="19.5" customHeight="1" x14ac:dyDescent="0.3">
      <c r="B19" s="55" t="s">
        <v>13</v>
      </c>
      <c r="C19" s="988" t="s">
        <v>33</v>
      </c>
      <c r="D19" s="988"/>
      <c r="E19" s="988"/>
      <c r="F19" s="988"/>
      <c r="G19" s="988"/>
      <c r="H19" s="284"/>
      <c r="I19" s="450">
        <v>68.72</v>
      </c>
      <c r="J19" s="309"/>
      <c r="L19" s="12"/>
      <c r="M19" s="951"/>
      <c r="N19" s="951"/>
      <c r="O19" s="950"/>
      <c r="P19" s="950"/>
      <c r="Q19" s="950"/>
    </row>
    <row r="20" spans="2:24" ht="15.6" x14ac:dyDescent="0.3">
      <c r="B20" s="56" t="s">
        <v>12</v>
      </c>
      <c r="C20" s="983" t="s">
        <v>34</v>
      </c>
      <c r="D20" s="984"/>
      <c r="E20" s="984"/>
      <c r="F20" s="984"/>
      <c r="G20" s="985"/>
      <c r="H20" s="254">
        <v>0.13</v>
      </c>
      <c r="I20" s="421">
        <f>I19*H20</f>
        <v>8.93</v>
      </c>
      <c r="J20" s="58"/>
      <c r="L20" s="12"/>
      <c r="M20" s="952"/>
      <c r="N20" s="952"/>
      <c r="O20" s="951"/>
      <c r="P20" s="951"/>
      <c r="Q20" s="951"/>
      <c r="S20" s="951"/>
    </row>
    <row r="21" spans="2:24" ht="15" customHeight="1" x14ac:dyDescent="0.3">
      <c r="B21" s="59" t="s">
        <v>50</v>
      </c>
      <c r="C21" s="989" t="s">
        <v>3</v>
      </c>
      <c r="D21" s="989"/>
      <c r="E21" s="989"/>
      <c r="F21" s="990"/>
      <c r="G21" s="990"/>
      <c r="H21" s="254">
        <v>0.22</v>
      </c>
      <c r="I21" s="58">
        <f>I18*H21</f>
        <v>17.079999999999998</v>
      </c>
      <c r="J21" s="58"/>
      <c r="L21" s="13"/>
      <c r="M21" s="951"/>
      <c r="N21" s="951"/>
      <c r="O21" s="951"/>
      <c r="P21" s="951"/>
      <c r="Q21" s="951"/>
    </row>
    <row r="22" spans="2:24" ht="15.6" x14ac:dyDescent="0.3">
      <c r="B22" s="61">
        <v>3</v>
      </c>
      <c r="C22" s="983" t="s">
        <v>4</v>
      </c>
      <c r="D22" s="984"/>
      <c r="E22" s="984"/>
      <c r="F22" s="984"/>
      <c r="G22" s="985"/>
      <c r="H22" s="17"/>
      <c r="I22" s="40"/>
      <c r="J22" s="448">
        <v>0.28999999999999998</v>
      </c>
      <c r="L22" s="13"/>
      <c r="M22" s="951"/>
      <c r="N22" s="951"/>
      <c r="O22" s="951"/>
      <c r="P22" s="951"/>
      <c r="Q22" s="951"/>
    </row>
    <row r="23" spans="2:24" ht="15.6" x14ac:dyDescent="0.3">
      <c r="B23" s="63" t="s">
        <v>45</v>
      </c>
      <c r="C23" s="983" t="s">
        <v>65</v>
      </c>
      <c r="D23" s="984"/>
      <c r="E23" s="984"/>
      <c r="F23" s="984"/>
      <c r="G23" s="985"/>
      <c r="H23" s="274"/>
      <c r="I23" s="40"/>
      <c r="J23" s="58">
        <f>J24+J27</f>
        <v>3.09</v>
      </c>
      <c r="K23" s="43"/>
      <c r="L23" s="44"/>
      <c r="M23" s="953"/>
      <c r="N23" s="953"/>
      <c r="O23" s="953"/>
      <c r="P23" s="953"/>
      <c r="Q23" s="953"/>
      <c r="R23" s="796"/>
    </row>
    <row r="24" spans="2:24" ht="15.6" x14ac:dyDescent="0.3">
      <c r="B24" s="1015" t="s">
        <v>29</v>
      </c>
      <c r="C24" s="991" t="s">
        <v>64</v>
      </c>
      <c r="D24" s="992"/>
      <c r="E24" s="992"/>
      <c r="F24" s="992"/>
      <c r="G24" s="993"/>
      <c r="H24" s="980"/>
      <c r="I24" s="64"/>
      <c r="J24" s="1012">
        <f>C25*F25</f>
        <v>3.09</v>
      </c>
      <c r="K24" s="138" t="s">
        <v>62</v>
      </c>
      <c r="L24" s="44"/>
      <c r="M24" s="953"/>
      <c r="N24" s="953"/>
      <c r="O24" s="953"/>
      <c r="P24" s="953"/>
      <c r="Q24" s="954"/>
      <c r="R24" s="796"/>
    </row>
    <row r="25" spans="2:24" ht="16.5" customHeight="1" x14ac:dyDescent="0.3">
      <c r="B25" s="1016"/>
      <c r="C25" s="171">
        <v>39.17</v>
      </c>
      <c r="D25" s="1024">
        <v>7.9</v>
      </c>
      <c r="E25" s="1025"/>
      <c r="F25" s="704">
        <v>7.9000000000000001E-2</v>
      </c>
      <c r="G25" s="24"/>
      <c r="H25" s="981"/>
      <c r="I25" s="226"/>
      <c r="J25" s="1012"/>
      <c r="L25" s="14"/>
      <c r="M25" s="951"/>
      <c r="N25" s="953"/>
      <c r="O25" s="953"/>
      <c r="P25" s="953"/>
      <c r="Q25" s="954"/>
      <c r="R25" s="796"/>
      <c r="S25" s="796"/>
      <c r="T25" s="796"/>
      <c r="U25" s="796"/>
      <c r="V25" s="955"/>
    </row>
    <row r="26" spans="2:24" s="506" customFormat="1" ht="15" customHeight="1" x14ac:dyDescent="0.3">
      <c r="B26" s="1017"/>
      <c r="C26" s="293" t="s">
        <v>58</v>
      </c>
      <c r="D26" s="994" t="s">
        <v>60</v>
      </c>
      <c r="E26" s="995"/>
      <c r="F26" s="295" t="s">
        <v>104</v>
      </c>
      <c r="G26" s="199"/>
      <c r="H26" s="982"/>
      <c r="I26" s="505"/>
      <c r="J26" s="1012"/>
      <c r="L26" s="507"/>
      <c r="M26" s="956"/>
      <c r="N26" s="956"/>
      <c r="O26" s="957"/>
      <c r="P26" s="957"/>
      <c r="Q26" s="958"/>
      <c r="R26" s="959"/>
      <c r="S26" s="959"/>
      <c r="T26" s="959"/>
      <c r="U26" s="959"/>
      <c r="V26" s="959"/>
      <c r="W26" s="959"/>
      <c r="X26" s="959"/>
    </row>
    <row r="27" spans="2:24" ht="15.6" hidden="1" x14ac:dyDescent="0.3">
      <c r="B27" s="54" t="s">
        <v>54</v>
      </c>
      <c r="C27" s="983" t="s">
        <v>184</v>
      </c>
      <c r="D27" s="984"/>
      <c r="E27" s="984"/>
      <c r="F27" s="984"/>
      <c r="G27" s="984"/>
      <c r="H27" s="980"/>
      <c r="I27" s="1006"/>
      <c r="J27" s="1009"/>
      <c r="L27" s="10"/>
      <c r="M27" s="960"/>
      <c r="N27" s="960"/>
      <c r="O27" s="951"/>
      <c r="P27" s="951"/>
      <c r="Q27" s="961"/>
    </row>
    <row r="28" spans="2:24" ht="15.6" hidden="1" x14ac:dyDescent="0.3">
      <c r="B28" s="54"/>
      <c r="C28" s="189">
        <v>61</v>
      </c>
      <c r="D28" s="702">
        <v>7.1999999999999998E-3</v>
      </c>
      <c r="E28" s="213"/>
      <c r="F28" s="213"/>
      <c r="G28" s="213"/>
      <c r="H28" s="981"/>
      <c r="I28" s="1007"/>
      <c r="J28" s="1010"/>
      <c r="L28" s="18"/>
      <c r="M28" s="960"/>
      <c r="N28" s="960"/>
      <c r="O28" s="951"/>
      <c r="P28" s="951"/>
      <c r="Q28" s="961"/>
    </row>
    <row r="29" spans="2:24" ht="15.6" hidden="1" x14ac:dyDescent="0.3">
      <c r="B29" s="54"/>
      <c r="C29" s="200" t="s">
        <v>8</v>
      </c>
      <c r="D29" s="703" t="s">
        <v>104</v>
      </c>
      <c r="E29" s="690"/>
      <c r="F29" s="690"/>
      <c r="G29" s="691"/>
      <c r="H29" s="982"/>
      <c r="I29" s="1008"/>
      <c r="J29" s="1011"/>
      <c r="L29" s="18"/>
      <c r="M29" s="960"/>
      <c r="N29" s="796"/>
      <c r="O29" s="796"/>
      <c r="P29" s="796"/>
      <c r="Q29" s="796"/>
      <c r="R29" s="796"/>
    </row>
    <row r="30" spans="2:24" ht="15.6" hidden="1" x14ac:dyDescent="0.3">
      <c r="B30" s="940"/>
      <c r="C30" s="983" t="s">
        <v>52</v>
      </c>
      <c r="D30" s="984"/>
      <c r="E30" s="984"/>
      <c r="F30" s="984"/>
      <c r="G30" s="985"/>
      <c r="H30" s="937"/>
      <c r="I30" s="938"/>
      <c r="J30" s="939"/>
      <c r="L30" s="18"/>
      <c r="M30" s="960"/>
      <c r="N30" s="796"/>
      <c r="O30" s="796"/>
      <c r="P30" s="796"/>
      <c r="Q30" s="796"/>
      <c r="R30" s="796"/>
    </row>
    <row r="31" spans="2:24" ht="15.6" x14ac:dyDescent="0.3">
      <c r="B31" s="52" t="s">
        <v>38</v>
      </c>
      <c r="C31" s="977" t="s">
        <v>152</v>
      </c>
      <c r="D31" s="978"/>
      <c r="E31" s="978"/>
      <c r="F31" s="978"/>
      <c r="G31" s="979"/>
      <c r="H31" s="19"/>
      <c r="I31" s="40">
        <f>I22+I17+I23</f>
        <v>94.73</v>
      </c>
      <c r="J31" s="40">
        <f>J22+J23</f>
        <v>3.38</v>
      </c>
      <c r="L31" s="18"/>
      <c r="M31" s="960"/>
      <c r="N31" s="960"/>
      <c r="O31" s="951"/>
      <c r="P31" s="951"/>
      <c r="Q31" s="951"/>
    </row>
    <row r="32" spans="2:24" s="165" customFormat="1" ht="15.6" x14ac:dyDescent="0.3">
      <c r="B32" s="142" t="s">
        <v>39</v>
      </c>
      <c r="C32" s="977" t="s">
        <v>87</v>
      </c>
      <c r="D32" s="978"/>
      <c r="E32" s="978"/>
      <c r="F32" s="978"/>
      <c r="G32" s="979"/>
      <c r="H32" s="707">
        <f>H42+H43</f>
        <v>0.58730000000000004</v>
      </c>
      <c r="I32" s="40">
        <f>I42+I43</f>
        <v>45.61</v>
      </c>
      <c r="J32" s="58"/>
      <c r="L32" s="172"/>
      <c r="M32" s="962"/>
      <c r="N32" s="962"/>
      <c r="O32" s="963"/>
      <c r="P32" s="963"/>
      <c r="Q32" s="963"/>
      <c r="R32" s="964"/>
      <c r="S32" s="964"/>
      <c r="T32" s="964"/>
      <c r="U32" s="964"/>
      <c r="V32" s="964"/>
      <c r="W32" s="964"/>
      <c r="X32" s="964"/>
    </row>
    <row r="33" spans="2:18" ht="1.5" hidden="1" customHeight="1" x14ac:dyDescent="0.3">
      <c r="B33" s="68"/>
      <c r="C33" s="69"/>
      <c r="D33" s="1000"/>
      <c r="E33" s="1000"/>
      <c r="F33" s="1000"/>
      <c r="G33" s="1000"/>
      <c r="H33" s="1001"/>
      <c r="I33" s="40">
        <f>I19*96.3%</f>
        <v>66.180000000000007</v>
      </c>
      <c r="J33" s="58">
        <v>0.26</v>
      </c>
      <c r="L33" s="11"/>
      <c r="M33" s="950"/>
      <c r="N33" s="951"/>
      <c r="O33" s="960"/>
      <c r="P33" s="960"/>
      <c r="Q33" s="960"/>
      <c r="R33" s="947"/>
    </row>
    <row r="34" spans="2:18" ht="1.5" hidden="1" customHeight="1" x14ac:dyDescent="0.3">
      <c r="B34" s="68"/>
      <c r="C34" s="70"/>
      <c r="D34" s="1004"/>
      <c r="E34" s="1004"/>
      <c r="F34" s="1004"/>
      <c r="G34" s="1004"/>
      <c r="H34" s="1004"/>
      <c r="I34" s="40">
        <f t="shared" ref="I34:I40" si="0">I20*96.3%</f>
        <v>8.6</v>
      </c>
      <c r="J34" s="58"/>
      <c r="L34" s="11"/>
      <c r="M34" s="950"/>
      <c r="N34" s="950"/>
      <c r="O34" s="962"/>
      <c r="P34" s="962"/>
      <c r="Q34" s="962"/>
      <c r="R34" s="947"/>
    </row>
    <row r="35" spans="2:18" ht="15.6" hidden="1" x14ac:dyDescent="0.3">
      <c r="B35" s="152"/>
      <c r="C35" s="1000" t="s">
        <v>5</v>
      </c>
      <c r="D35" s="1000"/>
      <c r="E35" s="1000"/>
      <c r="F35" s="1000"/>
      <c r="G35" s="1000"/>
      <c r="H35" s="1004"/>
      <c r="I35" s="40">
        <f t="shared" si="0"/>
        <v>16.45</v>
      </c>
      <c r="J35" s="40">
        <f>J29+J33+J22</f>
        <v>0.55000000000000004</v>
      </c>
      <c r="L35" s="11"/>
      <c r="M35" s="951"/>
      <c r="N35" s="951"/>
      <c r="O35" s="951"/>
      <c r="P35" s="951"/>
      <c r="Q35" s="951"/>
      <c r="R35" s="965"/>
    </row>
    <row r="36" spans="2:18" ht="16.5" hidden="1" customHeight="1" x14ac:dyDescent="0.3">
      <c r="B36" s="152"/>
      <c r="C36" s="72">
        <v>57.33</v>
      </c>
      <c r="D36" s="48">
        <v>2.29</v>
      </c>
      <c r="E36" s="73" t="s">
        <v>11</v>
      </c>
      <c r="F36" s="73"/>
      <c r="G36" s="48">
        <f>C36+D36</f>
        <v>59.62</v>
      </c>
      <c r="H36" s="289"/>
      <c r="I36" s="40">
        <f t="shared" si="0"/>
        <v>0</v>
      </c>
      <c r="J36" s="453"/>
      <c r="L36" s="11"/>
      <c r="M36" s="966"/>
      <c r="N36" s="966"/>
      <c r="O36" s="951"/>
      <c r="P36" s="951"/>
      <c r="Q36" s="951"/>
      <c r="R36" s="965"/>
    </row>
    <row r="37" spans="2:18" ht="15.6" hidden="1" x14ac:dyDescent="0.3">
      <c r="B37" s="152"/>
      <c r="C37" s="74" t="s">
        <v>6</v>
      </c>
      <c r="D37" s="49" t="s">
        <v>7</v>
      </c>
      <c r="E37" s="1005"/>
      <c r="F37" s="1000"/>
      <c r="G37" s="1000"/>
      <c r="H37" s="1001"/>
      <c r="I37" s="40">
        <f t="shared" si="0"/>
        <v>0</v>
      </c>
      <c r="J37" s="453"/>
      <c r="L37" s="11"/>
      <c r="M37" s="950"/>
      <c r="N37" s="950"/>
      <c r="O37" s="950"/>
      <c r="P37" s="950"/>
      <c r="Q37" s="950"/>
      <c r="R37" s="947"/>
    </row>
    <row r="38" spans="2:18" ht="15.6" hidden="1" x14ac:dyDescent="0.3">
      <c r="B38" s="152"/>
      <c r="C38" s="1001" t="s">
        <v>9</v>
      </c>
      <c r="D38" s="1002"/>
      <c r="E38" s="1002"/>
      <c r="F38" s="1002"/>
      <c r="G38" s="1002"/>
      <c r="H38" s="1003"/>
      <c r="I38" s="40">
        <f t="shared" si="0"/>
        <v>0</v>
      </c>
      <c r="J38" s="453"/>
      <c r="L38" s="11"/>
      <c r="M38" s="951"/>
      <c r="N38" s="951"/>
      <c r="O38" s="951"/>
      <c r="P38" s="951"/>
      <c r="Q38" s="951"/>
      <c r="R38" s="951"/>
    </row>
    <row r="39" spans="2:18" ht="18" hidden="1" x14ac:dyDescent="0.3">
      <c r="B39" s="152"/>
      <c r="C39" s="50">
        <f>C33</f>
        <v>0</v>
      </c>
      <c r="D39" s="74">
        <f>G36</f>
        <v>59.62</v>
      </c>
      <c r="E39" s="75" t="s">
        <v>10</v>
      </c>
      <c r="F39" s="286"/>
      <c r="G39" s="49">
        <f>C39+D39</f>
        <v>59.62</v>
      </c>
      <c r="H39" s="289"/>
      <c r="I39" s="40">
        <f t="shared" si="0"/>
        <v>0</v>
      </c>
      <c r="J39" s="453"/>
      <c r="L39" s="11"/>
      <c r="M39" s="947"/>
      <c r="N39" s="947"/>
      <c r="O39" s="967"/>
      <c r="P39" s="968"/>
      <c r="Q39" s="951"/>
      <c r="R39" s="969"/>
    </row>
    <row r="40" spans="2:18" ht="15.6" hidden="1" x14ac:dyDescent="0.3">
      <c r="B40" s="152"/>
      <c r="C40" s="985" t="s">
        <v>3</v>
      </c>
      <c r="D40" s="988"/>
      <c r="E40" s="988"/>
      <c r="F40" s="988"/>
      <c r="G40" s="988"/>
      <c r="H40" s="1003"/>
      <c r="I40" s="40">
        <f t="shared" si="0"/>
        <v>0</v>
      </c>
      <c r="J40" s="453"/>
      <c r="L40" s="11"/>
      <c r="M40" s="951"/>
      <c r="N40" s="951"/>
      <c r="O40" s="951"/>
      <c r="P40" s="951"/>
      <c r="Q40" s="951"/>
      <c r="R40" s="969"/>
    </row>
    <row r="41" spans="2:18" ht="14.25" hidden="1" customHeight="1" x14ac:dyDescent="0.3">
      <c r="B41" s="152"/>
      <c r="C41" s="76">
        <f>G39</f>
        <v>59.62</v>
      </c>
      <c r="D41" s="77">
        <v>0.22</v>
      </c>
      <c r="E41" s="78" t="s">
        <v>10</v>
      </c>
      <c r="F41" s="78"/>
      <c r="G41" s="79">
        <f>C41*D41</f>
        <v>13.12</v>
      </c>
      <c r="H41" s="289"/>
      <c r="I41" s="40">
        <f t="shared" ref="I41" si="1">I27*96.3%</f>
        <v>0</v>
      </c>
      <c r="J41" s="453"/>
      <c r="L41" s="11"/>
      <c r="M41" s="947"/>
      <c r="N41" s="970"/>
      <c r="O41" s="951"/>
      <c r="P41" s="951"/>
      <c r="Q41" s="951"/>
      <c r="R41" s="971"/>
    </row>
    <row r="42" spans="2:18" ht="14.25" customHeight="1" x14ac:dyDescent="0.3">
      <c r="B42" s="555" t="s">
        <v>78</v>
      </c>
      <c r="C42" s="157" t="s">
        <v>90</v>
      </c>
      <c r="D42" s="173"/>
      <c r="E42" s="174"/>
      <c r="F42" s="174"/>
      <c r="G42" s="175"/>
      <c r="H42" s="705">
        <v>0.33389999999999997</v>
      </c>
      <c r="I42" s="58">
        <f>I18*H42</f>
        <v>25.93</v>
      </c>
      <c r="J42" s="453"/>
      <c r="L42" s="11"/>
      <c r="M42" s="947"/>
      <c r="N42" s="970"/>
      <c r="O42" s="951"/>
      <c r="P42" s="951"/>
      <c r="Q42" s="951"/>
      <c r="R42" s="971"/>
    </row>
    <row r="43" spans="2:18" ht="14.25" customHeight="1" x14ac:dyDescent="0.3">
      <c r="B43" s="556" t="s">
        <v>79</v>
      </c>
      <c r="C43" s="157" t="s">
        <v>84</v>
      </c>
      <c r="D43" s="173"/>
      <c r="E43" s="174"/>
      <c r="F43" s="174"/>
      <c r="G43" s="175"/>
      <c r="H43" s="706">
        <v>0.25340000000000001</v>
      </c>
      <c r="I43" s="58">
        <f>I18*H43</f>
        <v>19.68</v>
      </c>
      <c r="J43" s="453"/>
      <c r="L43" s="11"/>
      <c r="M43" s="947"/>
      <c r="N43" s="970"/>
      <c r="O43" s="951"/>
      <c r="P43" s="951"/>
      <c r="Q43" s="951"/>
      <c r="R43" s="971"/>
    </row>
    <row r="44" spans="2:18" ht="15.6" x14ac:dyDescent="0.3">
      <c r="B44" s="52" t="s">
        <v>40</v>
      </c>
      <c r="C44" s="977" t="s">
        <v>20</v>
      </c>
      <c r="D44" s="978"/>
      <c r="E44" s="978"/>
      <c r="F44" s="978"/>
      <c r="G44" s="978"/>
      <c r="H44" s="19"/>
      <c r="I44" s="40">
        <f>I32+I31</f>
        <v>140.34</v>
      </c>
      <c r="J44" s="230">
        <f>J31</f>
        <v>3.38</v>
      </c>
      <c r="L44" s="503"/>
      <c r="M44" s="947"/>
      <c r="N44" s="970"/>
      <c r="O44" s="972"/>
      <c r="P44" s="951"/>
      <c r="Q44" s="951"/>
      <c r="R44" s="971"/>
    </row>
    <row r="45" spans="2:18" ht="15.6" x14ac:dyDescent="0.3">
      <c r="B45" s="555" t="s">
        <v>41</v>
      </c>
      <c r="C45" s="988" t="s">
        <v>100</v>
      </c>
      <c r="D45" s="988"/>
      <c r="E45" s="988"/>
      <c r="F45" s="988"/>
      <c r="G45" s="988"/>
      <c r="H45" s="254">
        <v>0.12</v>
      </c>
      <c r="I45" s="58">
        <f>I44*H45</f>
        <v>16.84</v>
      </c>
      <c r="J45" s="58">
        <f>J44*H45</f>
        <v>0.41</v>
      </c>
      <c r="L45" s="11"/>
      <c r="M45" s="947"/>
      <c r="N45" s="970"/>
      <c r="O45" s="951"/>
      <c r="P45" s="951"/>
      <c r="Q45" s="951"/>
      <c r="R45" s="969"/>
    </row>
    <row r="46" spans="2:18" ht="15.75" customHeight="1" x14ac:dyDescent="0.3">
      <c r="B46" s="52" t="s">
        <v>42</v>
      </c>
      <c r="C46" s="997" t="s">
        <v>36</v>
      </c>
      <c r="D46" s="998"/>
      <c r="E46" s="998"/>
      <c r="F46" s="998"/>
      <c r="G46" s="998"/>
      <c r="H46" s="19"/>
      <c r="I46" s="80">
        <f>I45+I44</f>
        <v>157.18</v>
      </c>
      <c r="J46" s="80">
        <f>J45+J44</f>
        <v>3.79</v>
      </c>
      <c r="L46" s="11" t="s">
        <v>144</v>
      </c>
      <c r="M46" s="962"/>
      <c r="N46" s="962"/>
      <c r="O46" s="972"/>
      <c r="P46" s="973"/>
      <c r="Q46" s="951"/>
      <c r="R46" s="947"/>
    </row>
    <row r="47" spans="2:18" ht="15.75" customHeight="1" x14ac:dyDescent="0.3">
      <c r="B47" s="555" t="s">
        <v>43</v>
      </c>
      <c r="C47" s="999" t="s">
        <v>24</v>
      </c>
      <c r="D47" s="999"/>
      <c r="E47" s="999"/>
      <c r="F47" s="999"/>
      <c r="G47" s="999"/>
      <c r="H47" s="254">
        <v>0.2</v>
      </c>
      <c r="I47" s="58">
        <f>I46*H47</f>
        <v>31.44</v>
      </c>
      <c r="J47" s="58">
        <f>J46*H47</f>
        <v>0.76</v>
      </c>
      <c r="L47" s="11"/>
      <c r="M47" s="962"/>
      <c r="N47" s="962"/>
      <c r="O47" s="972"/>
      <c r="P47" s="973"/>
      <c r="Q47" s="951"/>
      <c r="R47" s="950"/>
    </row>
    <row r="48" spans="2:18" ht="15.75" customHeight="1" x14ac:dyDescent="0.3">
      <c r="B48" s="52" t="s">
        <v>44</v>
      </c>
      <c r="C48" s="996" t="s">
        <v>37</v>
      </c>
      <c r="D48" s="996"/>
      <c r="E48" s="996"/>
      <c r="F48" s="996"/>
      <c r="G48" s="996"/>
      <c r="H48" s="19"/>
      <c r="I48" s="40">
        <f>I47+I46</f>
        <v>188.62</v>
      </c>
      <c r="J48" s="40">
        <f>J47+J46</f>
        <v>4.55</v>
      </c>
      <c r="L48" s="11"/>
      <c r="M48" s="962"/>
      <c r="N48" s="962"/>
      <c r="O48" s="972"/>
      <c r="P48" s="973"/>
      <c r="Q48" s="951"/>
      <c r="R48" s="950"/>
    </row>
    <row r="49" spans="2:24" ht="15.75" customHeight="1" x14ac:dyDescent="0.3">
      <c r="B49" s="127"/>
      <c r="C49" s="126"/>
      <c r="D49" s="126"/>
      <c r="E49" s="126"/>
      <c r="F49" s="126"/>
      <c r="G49" s="126"/>
      <c r="H49" s="29"/>
      <c r="I49" s="127"/>
      <c r="J49" s="290"/>
      <c r="L49" s="11"/>
      <c r="M49" s="962"/>
      <c r="N49" s="962"/>
      <c r="O49" s="972"/>
      <c r="P49" s="973"/>
      <c r="Q49" s="951"/>
      <c r="R49" s="950"/>
    </row>
    <row r="50" spans="2:24" s="81" customFormat="1" ht="15.6" x14ac:dyDescent="0.3">
      <c r="B50" s="177"/>
      <c r="H50" s="129"/>
      <c r="J50" s="102"/>
      <c r="M50" s="139"/>
      <c r="N50" s="139"/>
      <c r="O50" s="974"/>
      <c r="P50" s="974"/>
      <c r="Q50" s="974"/>
      <c r="R50" s="440"/>
      <c r="S50" s="139"/>
      <c r="T50" s="139"/>
      <c r="U50" s="139"/>
      <c r="V50" s="139"/>
      <c r="W50" s="139"/>
      <c r="X50" s="139"/>
    </row>
    <row r="51" spans="2:24" s="81" customFormat="1" ht="15.6" x14ac:dyDescent="0.3">
      <c r="B51" s="177"/>
      <c r="H51" s="129"/>
      <c r="J51" s="291"/>
      <c r="M51" s="139"/>
      <c r="N51" s="139"/>
      <c r="O51" s="974"/>
      <c r="P51" s="974"/>
      <c r="Q51" s="974"/>
      <c r="R51" s="440"/>
      <c r="S51" s="139"/>
      <c r="T51" s="139"/>
      <c r="U51" s="139"/>
      <c r="V51" s="139"/>
      <c r="W51" s="139"/>
      <c r="X51" s="139"/>
    </row>
    <row r="52" spans="2:24" s="81" customFormat="1" ht="15.6" x14ac:dyDescent="0.3">
      <c r="B52" s="177"/>
      <c r="C52" s="81" t="s">
        <v>183</v>
      </c>
      <c r="G52" s="499"/>
      <c r="H52" s="129"/>
      <c r="J52" s="102"/>
      <c r="M52" s="139"/>
      <c r="N52" s="139"/>
      <c r="O52" s="139"/>
      <c r="P52" s="139"/>
      <c r="Q52" s="139"/>
      <c r="R52" s="440"/>
      <c r="S52" s="139"/>
      <c r="T52" s="139"/>
      <c r="U52" s="139"/>
      <c r="V52" s="139"/>
      <c r="W52" s="139"/>
      <c r="X52" s="139"/>
    </row>
    <row r="53" spans="2:24" s="81" customFormat="1" ht="15.6" x14ac:dyDescent="0.3">
      <c r="B53" s="177"/>
      <c r="H53" s="129"/>
      <c r="M53" s="139"/>
      <c r="N53" s="139"/>
      <c r="O53" s="139"/>
      <c r="P53" s="139"/>
      <c r="Q53" s="139"/>
      <c r="R53" s="440"/>
      <c r="S53" s="139"/>
      <c r="T53" s="139"/>
      <c r="U53" s="139"/>
      <c r="V53" s="139"/>
      <c r="W53" s="139"/>
      <c r="X53" s="139"/>
    </row>
    <row r="54" spans="2:24" s="81" customFormat="1" ht="15.6" x14ac:dyDescent="0.3">
      <c r="B54" s="177"/>
      <c r="C54" s="81" t="s">
        <v>172</v>
      </c>
      <c r="H54" s="129"/>
      <c r="M54" s="139"/>
      <c r="N54" s="139"/>
      <c r="O54" s="139"/>
      <c r="P54" s="139"/>
      <c r="Q54" s="139"/>
      <c r="R54" s="440"/>
      <c r="S54" s="139"/>
      <c r="T54" s="139"/>
      <c r="U54" s="139"/>
      <c r="V54" s="139"/>
      <c r="W54" s="139"/>
      <c r="X54" s="139"/>
    </row>
    <row r="55" spans="2:24" s="81" customFormat="1" ht="15.6" x14ac:dyDescent="0.3">
      <c r="B55" s="177"/>
      <c r="C55" s="81" t="s">
        <v>173</v>
      </c>
      <c r="G55" s="499"/>
      <c r="H55" s="129"/>
      <c r="M55" s="139"/>
      <c r="N55" s="139"/>
      <c r="O55" s="139"/>
      <c r="P55" s="139"/>
      <c r="Q55" s="139"/>
      <c r="R55" s="440"/>
      <c r="S55" s="139"/>
      <c r="T55" s="139"/>
      <c r="U55" s="139"/>
      <c r="V55" s="139"/>
      <c r="W55" s="139"/>
      <c r="X55" s="139"/>
    </row>
    <row r="56" spans="2:24" s="81" customFormat="1" ht="15.6" x14ac:dyDescent="0.3">
      <c r="B56" s="177"/>
      <c r="G56" s="912"/>
      <c r="H56" s="129"/>
      <c r="M56" s="139"/>
      <c r="N56" s="139"/>
      <c r="O56" s="139"/>
      <c r="P56" s="139"/>
      <c r="Q56" s="139"/>
      <c r="R56" s="440"/>
      <c r="S56" s="139"/>
      <c r="T56" s="139"/>
      <c r="U56" s="139"/>
      <c r="V56" s="139"/>
      <c r="W56" s="139"/>
      <c r="X56" s="139"/>
    </row>
    <row r="57" spans="2:24" ht="15.6" x14ac:dyDescent="0.3">
      <c r="C57" s="129"/>
      <c r="D57" s="47"/>
      <c r="E57" s="47"/>
      <c r="F57" s="47"/>
      <c r="G57" s="27"/>
      <c r="I57" s="27"/>
      <c r="J57" s="27"/>
      <c r="R57" s="947"/>
    </row>
    <row r="58" spans="2:24" ht="15.6" x14ac:dyDescent="0.3">
      <c r="C58" s="129"/>
      <c r="D58" s="47"/>
      <c r="E58" s="47"/>
      <c r="F58" s="47"/>
      <c r="G58" s="27"/>
      <c r="I58" s="27"/>
      <c r="J58" s="27"/>
      <c r="R58" s="947"/>
    </row>
    <row r="59" spans="2:24" x14ac:dyDescent="0.3">
      <c r="C59" s="129"/>
      <c r="D59" s="129"/>
      <c r="E59" s="129"/>
      <c r="F59" s="129"/>
      <c r="R59" s="947"/>
    </row>
    <row r="60" spans="2:24" x14ac:dyDescent="0.3">
      <c r="R60" s="969"/>
    </row>
    <row r="61" spans="2:24" x14ac:dyDescent="0.3">
      <c r="R61" s="969"/>
    </row>
    <row r="62" spans="2:24" x14ac:dyDescent="0.3">
      <c r="R62" s="969"/>
    </row>
    <row r="63" spans="2:24" x14ac:dyDescent="0.3">
      <c r="R63" s="969"/>
    </row>
    <row r="64" spans="2:24" x14ac:dyDescent="0.3">
      <c r="R64" s="969"/>
    </row>
    <row r="65" spans="18:18" x14ac:dyDescent="0.3">
      <c r="R65" s="969"/>
    </row>
  </sheetData>
  <mergeCells count="39">
    <mergeCell ref="I27:I29"/>
    <mergeCell ref="J27:J29"/>
    <mergeCell ref="J24:J26"/>
    <mergeCell ref="B8:I8"/>
    <mergeCell ref="B9:I9"/>
    <mergeCell ref="B11:I11"/>
    <mergeCell ref="B24:B26"/>
    <mergeCell ref="C15:G15"/>
    <mergeCell ref="H13:I13"/>
    <mergeCell ref="H14:I14"/>
    <mergeCell ref="D25:E25"/>
    <mergeCell ref="B10:I10"/>
    <mergeCell ref="C48:G48"/>
    <mergeCell ref="C46:G46"/>
    <mergeCell ref="C44:G44"/>
    <mergeCell ref="C32:G32"/>
    <mergeCell ref="C47:G47"/>
    <mergeCell ref="C45:G45"/>
    <mergeCell ref="D33:H33"/>
    <mergeCell ref="C38:H38"/>
    <mergeCell ref="C40:H40"/>
    <mergeCell ref="C35:H35"/>
    <mergeCell ref="D34:H34"/>
    <mergeCell ref="E37:H37"/>
    <mergeCell ref="C31:G31"/>
    <mergeCell ref="H24:H26"/>
    <mergeCell ref="C20:G20"/>
    <mergeCell ref="C16:H16"/>
    <mergeCell ref="C17:G17"/>
    <mergeCell ref="C18:G18"/>
    <mergeCell ref="C19:G19"/>
    <mergeCell ref="C21:G21"/>
    <mergeCell ref="C23:G23"/>
    <mergeCell ref="C24:G24"/>
    <mergeCell ref="C27:G27"/>
    <mergeCell ref="C22:G22"/>
    <mergeCell ref="D26:E26"/>
    <mergeCell ref="H27:H29"/>
    <mergeCell ref="C30:G30"/>
  </mergeCells>
  <pageMargins left="0.9055118110236221" right="0.35433070866141736" top="0.74803149606299213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workbookViewId="0">
      <selection activeCell="M11" sqref="M11"/>
    </sheetView>
  </sheetViews>
  <sheetFormatPr defaultRowHeight="14.4" x14ac:dyDescent="0.3"/>
  <cols>
    <col min="1" max="1" width="5.88671875" customWidth="1"/>
    <col min="2" max="2" width="7.5546875" customWidth="1"/>
    <col min="3" max="3" width="8.109375" customWidth="1"/>
    <col min="4" max="4" width="8" customWidth="1"/>
    <col min="5" max="5" width="7.33203125" customWidth="1"/>
    <col min="6" max="6" width="18.5546875" customWidth="1"/>
    <col min="7" max="7" width="7.88671875" customWidth="1"/>
    <col min="8" max="8" width="10.5546875" customWidth="1"/>
    <col min="9" max="9" width="9.6640625" customWidth="1"/>
    <col min="11" max="11" width="8.88671875" style="11"/>
  </cols>
  <sheetData>
    <row r="1" spans="1:11" s="47" customFormat="1" ht="18" x14ac:dyDescent="0.35">
      <c r="A1" s="195" t="s">
        <v>22</v>
      </c>
      <c r="C1" s="4"/>
      <c r="D1" s="4"/>
      <c r="E1" s="4"/>
      <c r="F1" s="4"/>
      <c r="G1" s="195" t="s">
        <v>49</v>
      </c>
      <c r="H1" s="195"/>
      <c r="I1" s="8"/>
      <c r="K1" s="975"/>
    </row>
    <row r="2" spans="1:11" s="47" customFormat="1" ht="18" x14ac:dyDescent="0.35">
      <c r="A2" s="196" t="s">
        <v>47</v>
      </c>
      <c r="C2" s="3"/>
      <c r="D2" s="6"/>
      <c r="E2" s="6"/>
      <c r="F2" s="6"/>
      <c r="G2" s="197" t="s">
        <v>180</v>
      </c>
      <c r="H2" s="197"/>
      <c r="I2" s="35"/>
      <c r="K2" s="975"/>
    </row>
    <row r="3" spans="1:11" s="47" customFormat="1" ht="18" x14ac:dyDescent="0.35">
      <c r="A3" s="196" t="s">
        <v>48</v>
      </c>
      <c r="C3" s="4"/>
      <c r="D3" s="5"/>
      <c r="E3" s="5"/>
      <c r="F3" s="4"/>
      <c r="G3" s="197" t="s">
        <v>48</v>
      </c>
      <c r="H3" s="197"/>
      <c r="I3" s="30"/>
      <c r="K3" s="975"/>
    </row>
    <row r="4" spans="1:11" s="47" customFormat="1" ht="18" x14ac:dyDescent="0.35">
      <c r="A4" s="196" t="s">
        <v>155</v>
      </c>
      <c r="C4" s="5"/>
      <c r="D4" s="5"/>
      <c r="E4" s="5"/>
      <c r="F4" s="5"/>
      <c r="G4" s="197" t="s">
        <v>181</v>
      </c>
      <c r="H4" s="197"/>
      <c r="I4" s="31"/>
      <c r="K4" s="975"/>
    </row>
    <row r="5" spans="1:11" s="47" customFormat="1" ht="18" x14ac:dyDescent="0.35">
      <c r="A5" s="196" t="s">
        <v>312</v>
      </c>
      <c r="C5" s="2"/>
      <c r="D5" s="2"/>
      <c r="E5" s="2"/>
      <c r="F5" s="2"/>
      <c r="G5" s="197" t="s">
        <v>312</v>
      </c>
      <c r="H5" s="197"/>
      <c r="K5" s="975"/>
    </row>
    <row r="6" spans="1:11" s="47" customFormat="1" ht="18" x14ac:dyDescent="0.35">
      <c r="A6" s="196"/>
      <c r="C6" s="2"/>
      <c r="D6" s="2"/>
      <c r="E6" s="2"/>
      <c r="F6" s="2"/>
      <c r="G6" s="197"/>
      <c r="H6" s="197"/>
      <c r="K6" s="975"/>
    </row>
    <row r="7" spans="1:11" ht="18" hidden="1" x14ac:dyDescent="0.35">
      <c r="A7" s="34"/>
      <c r="C7" s="2"/>
      <c r="D7" s="2"/>
      <c r="E7" s="2"/>
      <c r="F7" s="2"/>
      <c r="G7" s="33"/>
      <c r="H7" s="33"/>
    </row>
    <row r="8" spans="1:11" ht="15.75" customHeight="1" x14ac:dyDescent="0.3">
      <c r="A8" s="1093" t="s">
        <v>0</v>
      </c>
      <c r="B8" s="1093"/>
      <c r="C8" s="1093"/>
      <c r="D8" s="1093"/>
      <c r="E8" s="1093"/>
      <c r="F8" s="1093"/>
      <c r="G8" s="1093"/>
      <c r="H8" s="1093"/>
    </row>
    <row r="9" spans="1:11" ht="15.75" customHeight="1" x14ac:dyDescent="0.3">
      <c r="A9" s="1093" t="s">
        <v>227</v>
      </c>
      <c r="B9" s="1093"/>
      <c r="C9" s="1093"/>
      <c r="D9" s="1093"/>
      <c r="E9" s="1093"/>
      <c r="F9" s="1093"/>
      <c r="G9" s="1093"/>
      <c r="H9" s="1093"/>
    </row>
    <row r="10" spans="1:11" ht="8.25" hidden="1" customHeight="1" x14ac:dyDescent="0.3">
      <c r="A10" s="27"/>
      <c r="B10" s="27"/>
      <c r="C10" s="566"/>
      <c r="D10" s="81"/>
      <c r="E10" s="81"/>
      <c r="F10" s="81"/>
      <c r="G10" s="81"/>
      <c r="H10" s="81"/>
    </row>
    <row r="11" spans="1:11" ht="16.5" customHeight="1" x14ac:dyDescent="0.3">
      <c r="A11" s="1093" t="s">
        <v>195</v>
      </c>
      <c r="B11" s="1093"/>
      <c r="C11" s="1093"/>
      <c r="D11" s="1093"/>
      <c r="E11" s="1093"/>
      <c r="F11" s="1093"/>
      <c r="G11" s="1093"/>
      <c r="H11" s="1093"/>
    </row>
    <row r="12" spans="1:11" s="47" customFormat="1" ht="15.75" customHeight="1" x14ac:dyDescent="0.3">
      <c r="B12" s="1185" t="s">
        <v>194</v>
      </c>
      <c r="C12" s="1185"/>
      <c r="D12" s="1185"/>
      <c r="E12" s="1185"/>
      <c r="F12" s="1185"/>
      <c r="G12" s="1185"/>
      <c r="H12" s="1185"/>
      <c r="I12" s="1185"/>
      <c r="K12" s="975"/>
    </row>
    <row r="13" spans="1:11" s="563" customFormat="1" ht="15" customHeight="1" x14ac:dyDescent="0.3">
      <c r="A13" s="560"/>
      <c r="B13" s="560"/>
      <c r="C13" s="560"/>
      <c r="D13" s="560"/>
      <c r="E13" s="560"/>
      <c r="F13" s="561"/>
      <c r="G13" s="1193" t="s">
        <v>167</v>
      </c>
      <c r="H13" s="1194"/>
      <c r="I13" s="562" t="s">
        <v>226</v>
      </c>
      <c r="K13" s="1317"/>
    </row>
    <row r="14" spans="1:11" x14ac:dyDescent="0.3">
      <c r="F14" s="307"/>
      <c r="G14" s="1196" t="s">
        <v>188</v>
      </c>
      <c r="H14" s="1197"/>
      <c r="I14" s="267" t="s">
        <v>262</v>
      </c>
    </row>
    <row r="15" spans="1:11" s="255" customFormat="1" ht="38.25" customHeight="1" x14ac:dyDescent="0.3">
      <c r="A15" s="279" t="s">
        <v>69</v>
      </c>
      <c r="B15" s="1115" t="s">
        <v>1</v>
      </c>
      <c r="C15" s="1116"/>
      <c r="D15" s="1116"/>
      <c r="E15" s="1116"/>
      <c r="F15" s="1117"/>
      <c r="G15" s="244" t="s">
        <v>92</v>
      </c>
      <c r="H15" s="232" t="s">
        <v>109</v>
      </c>
      <c r="I15" s="274" t="s">
        <v>105</v>
      </c>
      <c r="K15" s="528"/>
    </row>
    <row r="16" spans="1:11" s="36" customFormat="1" ht="15.6" x14ac:dyDescent="0.3">
      <c r="A16" s="163"/>
      <c r="B16" s="987" t="s">
        <v>26</v>
      </c>
      <c r="C16" s="987"/>
      <c r="D16" s="987"/>
      <c r="E16" s="987"/>
      <c r="F16" s="987"/>
      <c r="G16" s="52"/>
      <c r="H16" s="40">
        <f>H17+H21</f>
        <v>144.63</v>
      </c>
      <c r="I16" s="41"/>
      <c r="K16" s="137"/>
    </row>
    <row r="17" spans="1:11" s="36" customFormat="1" ht="15.6" x14ac:dyDescent="0.3">
      <c r="A17" s="53" t="s">
        <v>2</v>
      </c>
      <c r="B17" s="988" t="s">
        <v>74</v>
      </c>
      <c r="C17" s="988"/>
      <c r="D17" s="988"/>
      <c r="E17" s="988"/>
      <c r="F17" s="988"/>
      <c r="G17" s="274"/>
      <c r="H17" s="225">
        <f>H18+H20+H19</f>
        <v>118.55</v>
      </c>
      <c r="I17" s="41"/>
      <c r="K17" s="137"/>
    </row>
    <row r="18" spans="1:11" s="36" customFormat="1" ht="15.6" x14ac:dyDescent="0.3">
      <c r="A18" s="55" t="s">
        <v>13</v>
      </c>
      <c r="B18" s="988" t="s">
        <v>33</v>
      </c>
      <c r="C18" s="988"/>
      <c r="D18" s="988"/>
      <c r="E18" s="988"/>
      <c r="F18" s="988"/>
      <c r="G18" s="284"/>
      <c r="H18" s="778">
        <v>85.9</v>
      </c>
      <c r="I18" s="41"/>
      <c r="K18" s="137"/>
    </row>
    <row r="19" spans="1:11" s="36" customFormat="1" ht="15.6" x14ac:dyDescent="0.3">
      <c r="A19" s="55" t="s">
        <v>12</v>
      </c>
      <c r="B19" s="983" t="s">
        <v>73</v>
      </c>
      <c r="C19" s="984"/>
      <c r="D19" s="984"/>
      <c r="E19" s="984"/>
      <c r="F19" s="985"/>
      <c r="G19" s="285">
        <v>0.25</v>
      </c>
      <c r="H19" s="421">
        <f>H18*G19</f>
        <v>21.48</v>
      </c>
      <c r="I19" s="41"/>
      <c r="K19" s="1318"/>
    </row>
    <row r="20" spans="1:11" s="36" customFormat="1" ht="15.6" x14ac:dyDescent="0.3">
      <c r="A20" s="56" t="s">
        <v>14</v>
      </c>
      <c r="B20" s="983" t="s">
        <v>34</v>
      </c>
      <c r="C20" s="984"/>
      <c r="D20" s="984"/>
      <c r="E20" s="984"/>
      <c r="F20" s="985"/>
      <c r="G20" s="254">
        <v>0.13</v>
      </c>
      <c r="H20" s="421">
        <f>H18*G20</f>
        <v>11.17</v>
      </c>
      <c r="I20" s="41"/>
      <c r="K20" s="137"/>
    </row>
    <row r="21" spans="1:11" s="36" customFormat="1" ht="15.75" customHeight="1" x14ac:dyDescent="0.3">
      <c r="A21" s="59"/>
      <c r="B21" s="989" t="s">
        <v>3</v>
      </c>
      <c r="C21" s="989"/>
      <c r="D21" s="989"/>
      <c r="E21" s="990"/>
      <c r="F21" s="990"/>
      <c r="G21" s="254">
        <v>0.22</v>
      </c>
      <c r="H21" s="58">
        <f>H17*G21</f>
        <v>26.08</v>
      </c>
      <c r="I21" s="41"/>
      <c r="K21" s="137"/>
    </row>
    <row r="22" spans="1:11" s="36" customFormat="1" ht="15.6" hidden="1" x14ac:dyDescent="0.3">
      <c r="A22" s="61">
        <v>2</v>
      </c>
      <c r="B22" s="1199" t="s">
        <v>4</v>
      </c>
      <c r="C22" s="1200"/>
      <c r="D22" s="1200"/>
      <c r="E22" s="1200"/>
      <c r="F22" s="1200"/>
      <c r="G22" s="17"/>
      <c r="H22" s="40">
        <v>0</v>
      </c>
      <c r="I22" s="41"/>
      <c r="K22" s="137"/>
    </row>
    <row r="23" spans="1:11" s="36" customFormat="1" ht="15.6" x14ac:dyDescent="0.3">
      <c r="A23" s="141" t="s">
        <v>50</v>
      </c>
      <c r="B23" s="977" t="s">
        <v>4</v>
      </c>
      <c r="C23" s="978"/>
      <c r="D23" s="978"/>
      <c r="E23" s="978"/>
      <c r="F23" s="979"/>
      <c r="G23" s="17"/>
      <c r="H23" s="40"/>
      <c r="I23" s="781">
        <v>0.06</v>
      </c>
      <c r="K23" s="1319"/>
    </row>
    <row r="24" spans="1:11" s="36" customFormat="1" ht="15.6" x14ac:dyDescent="0.3">
      <c r="A24" s="133" t="s">
        <v>45</v>
      </c>
      <c r="B24" s="977" t="s">
        <v>66</v>
      </c>
      <c r="C24" s="978"/>
      <c r="D24" s="978"/>
      <c r="E24" s="978"/>
      <c r="F24" s="979"/>
      <c r="G24" s="19"/>
      <c r="H24" s="40"/>
      <c r="I24" s="40">
        <f>I25+I29</f>
        <v>10.36</v>
      </c>
      <c r="K24" s="137"/>
    </row>
    <row r="25" spans="1:11" s="36" customFormat="1" ht="15.6" x14ac:dyDescent="0.3">
      <c r="A25" s="1015" t="s">
        <v>29</v>
      </c>
      <c r="B25" s="991" t="s">
        <v>141</v>
      </c>
      <c r="C25" s="992"/>
      <c r="D25" s="992"/>
      <c r="E25" s="992"/>
      <c r="F25" s="993"/>
      <c r="G25" s="980"/>
      <c r="H25" s="64"/>
      <c r="I25" s="1026">
        <f>B26*D26</f>
        <v>10.26</v>
      </c>
      <c r="K25" s="137"/>
    </row>
    <row r="26" spans="1:11" s="36" customFormat="1" ht="15.6" x14ac:dyDescent="0.3">
      <c r="A26" s="1016"/>
      <c r="B26" s="171">
        <v>39.17</v>
      </c>
      <c r="C26" s="51">
        <v>26.2</v>
      </c>
      <c r="D26" s="23">
        <v>0.26200000000000001</v>
      </c>
      <c r="E26" s="24"/>
      <c r="F26" s="24"/>
      <c r="G26" s="981"/>
      <c r="H26" s="226"/>
      <c r="I26" s="1027"/>
      <c r="K26" s="1319"/>
    </row>
    <row r="27" spans="1:11" s="36" customFormat="1" ht="14.25" customHeight="1" x14ac:dyDescent="0.3">
      <c r="A27" s="1017"/>
      <c r="B27" s="130" t="s">
        <v>8</v>
      </c>
      <c r="C27" s="131" t="s">
        <v>61</v>
      </c>
      <c r="D27" s="252" t="s">
        <v>107</v>
      </c>
      <c r="E27" s="130"/>
      <c r="F27" s="24"/>
      <c r="G27" s="982"/>
      <c r="H27" s="227"/>
      <c r="I27" s="1028"/>
      <c r="K27" s="137"/>
    </row>
    <row r="28" spans="1:11" s="36" customFormat="1" ht="15.75" customHeight="1" x14ac:dyDescent="0.3">
      <c r="A28" s="54" t="s">
        <v>30</v>
      </c>
      <c r="B28" s="983" t="s">
        <v>187</v>
      </c>
      <c r="C28" s="984"/>
      <c r="D28" s="984"/>
      <c r="E28" s="984"/>
      <c r="F28" s="984"/>
      <c r="G28" s="274"/>
      <c r="H28" s="58"/>
      <c r="I28" s="462"/>
      <c r="K28" s="137"/>
    </row>
    <row r="29" spans="1:11" s="36" customFormat="1" ht="15.75" customHeight="1" x14ac:dyDescent="0.3">
      <c r="A29" s="54"/>
      <c r="B29" s="38">
        <v>75</v>
      </c>
      <c r="C29" s="209">
        <v>5.0000000000000001E-3</v>
      </c>
      <c r="D29" s="23">
        <v>0.26200000000000001</v>
      </c>
      <c r="E29" s="910"/>
      <c r="F29" s="213"/>
      <c r="G29" s="274"/>
      <c r="H29" s="58"/>
      <c r="I29" s="914">
        <f>ROUND(0.262*0.005*75,2)</f>
        <v>0.1</v>
      </c>
      <c r="K29" s="1320"/>
    </row>
    <row r="30" spans="1:11" s="36" customFormat="1" ht="15.75" customHeight="1" x14ac:dyDescent="0.3">
      <c r="A30" s="54"/>
      <c r="B30" s="209" t="s">
        <v>8</v>
      </c>
      <c r="C30" s="192" t="s">
        <v>104</v>
      </c>
      <c r="D30" s="252" t="s">
        <v>107</v>
      </c>
      <c r="E30" s="905"/>
      <c r="F30" s="213"/>
      <c r="G30" s="274"/>
      <c r="H30" s="58"/>
      <c r="I30" s="41"/>
      <c r="K30" s="976"/>
    </row>
    <row r="31" spans="1:11" s="36" customFormat="1" ht="15.6" x14ac:dyDescent="0.3">
      <c r="A31" s="52">
        <v>4</v>
      </c>
      <c r="B31" s="977" t="s">
        <v>152</v>
      </c>
      <c r="C31" s="978"/>
      <c r="D31" s="978"/>
      <c r="E31" s="978"/>
      <c r="F31" s="979"/>
      <c r="G31" s="19"/>
      <c r="H31" s="40">
        <f>H16</f>
        <v>144.63</v>
      </c>
      <c r="I31" s="40">
        <f>I23+I24</f>
        <v>10.42</v>
      </c>
      <c r="K31" s="137"/>
    </row>
    <row r="32" spans="1:11" s="108" customFormat="1" ht="15.6" x14ac:dyDescent="0.3">
      <c r="A32" s="142" t="s">
        <v>39</v>
      </c>
      <c r="B32" s="1201" t="s">
        <v>87</v>
      </c>
      <c r="C32" s="1202"/>
      <c r="D32" s="1202"/>
      <c r="E32" s="1202"/>
      <c r="F32" s="1203"/>
      <c r="G32" s="577">
        <f>G33+G34</f>
        <v>0.58730000000000004</v>
      </c>
      <c r="H32" s="178">
        <f>H17*G32</f>
        <v>69.62</v>
      </c>
      <c r="I32" s="19"/>
      <c r="K32" s="389"/>
    </row>
    <row r="33" spans="1:11" s="36" customFormat="1" ht="15.6" x14ac:dyDescent="0.3">
      <c r="A33" s="67" t="s">
        <v>78</v>
      </c>
      <c r="B33" s="156" t="s">
        <v>90</v>
      </c>
      <c r="C33" s="157"/>
      <c r="D33" s="157"/>
      <c r="E33" s="214"/>
      <c r="F33" s="157"/>
      <c r="G33" s="782">
        <v>0.33389999999999997</v>
      </c>
      <c r="H33" s="225">
        <f>H17*G33</f>
        <v>39.58</v>
      </c>
      <c r="I33" s="283"/>
      <c r="K33" s="137"/>
    </row>
    <row r="34" spans="1:11" s="36" customFormat="1" ht="15.6" x14ac:dyDescent="0.3">
      <c r="A34" s="67" t="s">
        <v>79</v>
      </c>
      <c r="B34" s="156" t="s">
        <v>84</v>
      </c>
      <c r="C34" s="157"/>
      <c r="D34" s="157"/>
      <c r="E34" s="214"/>
      <c r="F34" s="157"/>
      <c r="G34" s="782">
        <v>0.25340000000000001</v>
      </c>
      <c r="H34" s="225">
        <f>H17*G34</f>
        <v>30.04</v>
      </c>
      <c r="I34" s="283"/>
      <c r="K34" s="137"/>
    </row>
    <row r="35" spans="1:11" s="36" customFormat="1" ht="15.6" x14ac:dyDescent="0.3">
      <c r="A35" s="54" t="s">
        <v>40</v>
      </c>
      <c r="B35" s="977" t="s">
        <v>20</v>
      </c>
      <c r="C35" s="978"/>
      <c r="D35" s="978"/>
      <c r="E35" s="978"/>
      <c r="F35" s="978"/>
      <c r="G35" s="19"/>
      <c r="H35" s="40">
        <f>H32+H31</f>
        <v>214.25</v>
      </c>
      <c r="I35" s="40">
        <f>I31</f>
        <v>10.42</v>
      </c>
      <c r="K35" s="137"/>
    </row>
    <row r="36" spans="1:11" s="36" customFormat="1" ht="15.6" x14ac:dyDescent="0.3">
      <c r="A36" s="54" t="s">
        <v>41</v>
      </c>
      <c r="B36" s="988" t="s">
        <v>100</v>
      </c>
      <c r="C36" s="988"/>
      <c r="D36" s="988"/>
      <c r="E36" s="988"/>
      <c r="F36" s="988"/>
      <c r="G36" s="254">
        <v>0.12</v>
      </c>
      <c r="H36" s="58">
        <f>H35*12%</f>
        <v>25.71</v>
      </c>
      <c r="I36" s="58">
        <f>I35*12%</f>
        <v>1.25</v>
      </c>
      <c r="K36" s="137"/>
    </row>
    <row r="37" spans="1:11" s="36" customFormat="1" ht="15.6" x14ac:dyDescent="0.3">
      <c r="A37" s="54" t="s">
        <v>42</v>
      </c>
      <c r="B37" s="997" t="s">
        <v>36</v>
      </c>
      <c r="C37" s="998"/>
      <c r="D37" s="998"/>
      <c r="E37" s="998"/>
      <c r="F37" s="998"/>
      <c r="G37" s="19"/>
      <c r="H37" s="80">
        <f>H36+H35</f>
        <v>239.96</v>
      </c>
      <c r="I37" s="80">
        <f>I36+I35</f>
        <v>11.67</v>
      </c>
      <c r="K37" s="137"/>
    </row>
    <row r="38" spans="1:11" s="36" customFormat="1" ht="15.6" x14ac:dyDescent="0.3">
      <c r="A38" s="54" t="s">
        <v>43</v>
      </c>
      <c r="B38" s="999" t="s">
        <v>24</v>
      </c>
      <c r="C38" s="999"/>
      <c r="D38" s="999"/>
      <c r="E38" s="999"/>
      <c r="F38" s="999"/>
      <c r="G38" s="254">
        <v>0.2</v>
      </c>
      <c r="H38" s="58">
        <f>H37*G38</f>
        <v>47.99</v>
      </c>
      <c r="I38" s="58">
        <f>I37*G38</f>
        <v>2.33</v>
      </c>
      <c r="K38" s="137"/>
    </row>
    <row r="39" spans="1:11" s="36" customFormat="1" ht="15.6" x14ac:dyDescent="0.3">
      <c r="A39" s="54" t="s">
        <v>44</v>
      </c>
      <c r="B39" s="996" t="s">
        <v>37</v>
      </c>
      <c r="C39" s="996"/>
      <c r="D39" s="996"/>
      <c r="E39" s="996"/>
      <c r="F39" s="996"/>
      <c r="G39" s="19"/>
      <c r="H39" s="40">
        <f>H38+H37</f>
        <v>287.95</v>
      </c>
      <c r="I39" s="40">
        <f>I38+I37</f>
        <v>14</v>
      </c>
      <c r="K39" s="137"/>
    </row>
    <row r="40" spans="1:11" s="36" customFormat="1" ht="15.6" x14ac:dyDescent="0.3">
      <c r="A40" s="66"/>
      <c r="B40" s="126"/>
      <c r="C40" s="126"/>
      <c r="D40" s="126"/>
      <c r="E40" s="126"/>
      <c r="F40" s="126"/>
      <c r="G40" s="127"/>
      <c r="H40" s="127"/>
      <c r="K40" s="137"/>
    </row>
    <row r="41" spans="1:11" s="81" customFormat="1" ht="10.199999999999999" customHeight="1" x14ac:dyDescent="0.3">
      <c r="K41" s="82"/>
    </row>
    <row r="42" spans="1:11" s="81" customFormat="1" ht="15.6" x14ac:dyDescent="0.3">
      <c r="B42" s="81" t="s">
        <v>77</v>
      </c>
      <c r="G42" s="1192"/>
      <c r="H42" s="1192"/>
      <c r="I42" s="1192"/>
      <c r="K42" s="82"/>
    </row>
    <row r="43" spans="1:11" s="81" customFormat="1" ht="9.6" customHeight="1" x14ac:dyDescent="0.3">
      <c r="K43" s="82"/>
    </row>
    <row r="44" spans="1:11" s="81" customFormat="1" ht="15.6" x14ac:dyDescent="0.3">
      <c r="B44" s="195" t="s">
        <v>172</v>
      </c>
      <c r="C44" s="195"/>
      <c r="D44" s="195"/>
      <c r="E44" s="195"/>
      <c r="K44" s="82"/>
    </row>
    <row r="45" spans="1:11" s="81" customFormat="1" ht="15.6" x14ac:dyDescent="0.3">
      <c r="B45" s="1058" t="s">
        <v>173</v>
      </c>
      <c r="C45" s="1058"/>
      <c r="D45" s="1058"/>
      <c r="E45" s="1058"/>
      <c r="F45" s="195"/>
      <c r="I45" s="499"/>
      <c r="K45" s="82"/>
    </row>
    <row r="46" spans="1:11" s="81" customFormat="1" ht="15.6" x14ac:dyDescent="0.3">
      <c r="B46" s="906"/>
      <c r="C46" s="906"/>
      <c r="D46" s="906"/>
      <c r="E46" s="906"/>
      <c r="F46" s="195"/>
      <c r="I46" s="912"/>
      <c r="K46" s="82"/>
    </row>
    <row r="47" spans="1:11" x14ac:dyDescent="0.3">
      <c r="B47" s="129"/>
      <c r="C47" s="47"/>
      <c r="D47" s="47"/>
      <c r="E47" s="47"/>
    </row>
    <row r="48" spans="1:11" x14ac:dyDescent="0.3">
      <c r="B48" s="129"/>
      <c r="C48" s="47"/>
      <c r="D48" s="47"/>
      <c r="E48" s="47"/>
    </row>
    <row r="49" spans="2:5" x14ac:dyDescent="0.3">
      <c r="B49" s="129"/>
      <c r="C49" s="129"/>
      <c r="D49" s="129"/>
      <c r="E49" s="129"/>
    </row>
  </sheetData>
  <mergeCells count="30">
    <mergeCell ref="B45:E45"/>
    <mergeCell ref="B28:F28"/>
    <mergeCell ref="B39:F39"/>
    <mergeCell ref="B31:F31"/>
    <mergeCell ref="B32:F32"/>
    <mergeCell ref="B35:F35"/>
    <mergeCell ref="B36:F36"/>
    <mergeCell ref="B37:F37"/>
    <mergeCell ref="B38:F38"/>
    <mergeCell ref="B23:F23"/>
    <mergeCell ref="I25:I27"/>
    <mergeCell ref="A25:A27"/>
    <mergeCell ref="B25:F25"/>
    <mergeCell ref="G25:G27"/>
    <mergeCell ref="B12:I12"/>
    <mergeCell ref="G42:I42"/>
    <mergeCell ref="A8:H8"/>
    <mergeCell ref="A9:H9"/>
    <mergeCell ref="A11:H11"/>
    <mergeCell ref="B16:F16"/>
    <mergeCell ref="G13:H13"/>
    <mergeCell ref="G14:H14"/>
    <mergeCell ref="B21:F21"/>
    <mergeCell ref="B22:F22"/>
    <mergeCell ref="B24:F24"/>
    <mergeCell ref="B15:F15"/>
    <mergeCell ref="B17:F17"/>
    <mergeCell ref="B18:F18"/>
    <mergeCell ref="B20:F20"/>
    <mergeCell ref="B19:F19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8"/>
  <sheetViews>
    <sheetView topLeftCell="A22" workbookViewId="0">
      <selection activeCell="M19" sqref="M19"/>
    </sheetView>
  </sheetViews>
  <sheetFormatPr defaultRowHeight="14.4" x14ac:dyDescent="0.3"/>
  <cols>
    <col min="1" max="1" width="2.44140625" customWidth="1"/>
    <col min="2" max="2" width="4.5546875" customWidth="1"/>
    <col min="3" max="3" width="6.6640625" customWidth="1"/>
    <col min="4" max="4" width="9.109375" customWidth="1"/>
    <col min="5" max="5" width="6.44140625" customWidth="1"/>
    <col min="6" max="6" width="6.109375" customWidth="1"/>
    <col min="7" max="7" width="20" customWidth="1"/>
    <col min="8" max="8" width="7.109375" customWidth="1"/>
    <col min="9" max="9" width="11.33203125" customWidth="1"/>
    <col min="10" max="10" width="10.109375" style="167" customWidth="1"/>
  </cols>
  <sheetData>
    <row r="1" spans="1:16" s="47" customFormat="1" ht="18" x14ac:dyDescent="0.35">
      <c r="A1" s="47" t="s">
        <v>16</v>
      </c>
      <c r="B1" s="195" t="s">
        <v>22</v>
      </c>
      <c r="D1" s="4"/>
      <c r="E1" s="4"/>
      <c r="F1" s="4"/>
      <c r="G1" s="4"/>
      <c r="H1" s="195" t="s">
        <v>49</v>
      </c>
      <c r="I1" s="195"/>
      <c r="J1" s="281"/>
    </row>
    <row r="2" spans="1:16" s="47" customFormat="1" ht="18" x14ac:dyDescent="0.35">
      <c r="B2" s="196" t="s">
        <v>47</v>
      </c>
      <c r="D2" s="3"/>
      <c r="E2" s="6"/>
      <c r="F2" s="6"/>
      <c r="G2" s="6"/>
      <c r="H2" s="197" t="s">
        <v>108</v>
      </c>
      <c r="I2" s="197"/>
      <c r="J2" s="280"/>
    </row>
    <row r="3" spans="1:16" s="47" customFormat="1" ht="18" x14ac:dyDescent="0.35">
      <c r="B3" s="196" t="s">
        <v>48</v>
      </c>
      <c r="D3" s="4"/>
      <c r="E3" s="5"/>
      <c r="F3" s="5"/>
      <c r="G3" s="4"/>
      <c r="H3" s="197" t="s">
        <v>48</v>
      </c>
      <c r="I3" s="197"/>
      <c r="J3" s="281"/>
    </row>
    <row r="4" spans="1:16" s="47" customFormat="1" ht="18" x14ac:dyDescent="0.35">
      <c r="B4" s="196" t="s">
        <v>156</v>
      </c>
      <c r="D4" s="5"/>
      <c r="E4" s="5"/>
      <c r="F4" s="5"/>
      <c r="G4" s="5"/>
      <c r="H4" s="197" t="s">
        <v>181</v>
      </c>
      <c r="I4" s="197"/>
      <c r="J4" s="282"/>
    </row>
    <row r="5" spans="1:16" s="47" customFormat="1" ht="18" x14ac:dyDescent="0.35">
      <c r="B5" s="196" t="s">
        <v>314</v>
      </c>
      <c r="D5" s="2"/>
      <c r="E5" s="2"/>
      <c r="F5" s="2"/>
      <c r="G5" s="2"/>
      <c r="H5" s="197" t="s">
        <v>313</v>
      </c>
      <c r="I5" s="197"/>
      <c r="J5" s="262"/>
    </row>
    <row r="6" spans="1:16" ht="18" customHeight="1" x14ac:dyDescent="0.35">
      <c r="B6" s="34"/>
      <c r="D6" s="2"/>
      <c r="E6" s="2"/>
      <c r="F6" s="2"/>
      <c r="G6" s="2"/>
      <c r="H6" s="33"/>
      <c r="I6" s="33"/>
    </row>
    <row r="7" spans="1:16" ht="16.8" x14ac:dyDescent="0.3">
      <c r="B7" s="1013" t="s">
        <v>0</v>
      </c>
      <c r="C7" s="1013"/>
      <c r="D7" s="1013"/>
      <c r="E7" s="1013"/>
      <c r="F7" s="1013"/>
      <c r="G7" s="1013"/>
      <c r="H7" s="1013"/>
      <c r="I7" s="1013"/>
    </row>
    <row r="8" spans="1:16" ht="16.8" x14ac:dyDescent="0.3">
      <c r="B8" s="1013" t="s">
        <v>261</v>
      </c>
      <c r="C8" s="1013"/>
      <c r="D8" s="1013"/>
      <c r="E8" s="1013"/>
      <c r="F8" s="1013"/>
      <c r="G8" s="1013"/>
      <c r="H8" s="1013"/>
      <c r="I8" s="1013"/>
    </row>
    <row r="9" spans="1:16" ht="16.8" x14ac:dyDescent="0.3">
      <c r="B9" s="1013" t="s">
        <v>196</v>
      </c>
      <c r="C9" s="1013"/>
      <c r="D9" s="1013"/>
      <c r="E9" s="1013"/>
      <c r="F9" s="1013"/>
      <c r="G9" s="1013"/>
      <c r="H9" s="1013"/>
      <c r="I9" s="1013"/>
    </row>
    <row r="10" spans="1:16" s="47" customFormat="1" ht="12.75" customHeight="1" x14ac:dyDescent="0.3">
      <c r="B10" s="241" t="s">
        <v>194</v>
      </c>
      <c r="C10" s="241"/>
      <c r="D10" s="241"/>
      <c r="E10" s="241"/>
      <c r="F10" s="241"/>
      <c r="G10" s="241"/>
      <c r="H10" s="241"/>
      <c r="I10" s="241"/>
    </row>
    <row r="11" spans="1:16" s="47" customFormat="1" ht="12.75" customHeight="1" x14ac:dyDescent="0.3">
      <c r="B11" s="550"/>
      <c r="C11" s="550"/>
      <c r="D11" s="550"/>
      <c r="E11" s="550"/>
      <c r="F11" s="550"/>
      <c r="G11" s="550"/>
      <c r="H11" s="550"/>
      <c r="I11" s="550"/>
    </row>
    <row r="12" spans="1:16" ht="15.75" customHeight="1" x14ac:dyDescent="0.3">
      <c r="B12" s="210"/>
      <c r="C12" s="210"/>
      <c r="D12" s="210"/>
      <c r="E12" s="210"/>
      <c r="F12" s="210"/>
      <c r="G12" s="265"/>
      <c r="H12" s="1205" t="s">
        <v>167</v>
      </c>
      <c r="I12" s="1206"/>
      <c r="J12" s="514" t="s">
        <v>226</v>
      </c>
    </row>
    <row r="13" spans="1:16" x14ac:dyDescent="0.3">
      <c r="G13" s="307"/>
      <c r="H13" s="1197" t="s">
        <v>188</v>
      </c>
      <c r="I13" s="1197"/>
      <c r="J13" s="267" t="s">
        <v>232</v>
      </c>
    </row>
    <row r="14" spans="1:16" s="255" customFormat="1" ht="42" customHeight="1" x14ac:dyDescent="0.3">
      <c r="B14" s="244" t="s">
        <v>69</v>
      </c>
      <c r="C14" s="1115" t="s">
        <v>1</v>
      </c>
      <c r="D14" s="1116"/>
      <c r="E14" s="1116"/>
      <c r="F14" s="1116"/>
      <c r="G14" s="1117"/>
      <c r="H14" s="244" t="s">
        <v>92</v>
      </c>
      <c r="I14" s="232" t="s">
        <v>109</v>
      </c>
      <c r="J14" s="274" t="s">
        <v>105</v>
      </c>
      <c r="P14" s="528"/>
    </row>
    <row r="15" spans="1:16" ht="15.6" x14ac:dyDescent="0.3">
      <c r="B15" s="163"/>
      <c r="C15" s="987" t="s">
        <v>26</v>
      </c>
      <c r="D15" s="987"/>
      <c r="E15" s="987"/>
      <c r="F15" s="987"/>
      <c r="G15" s="987"/>
      <c r="H15" s="19"/>
      <c r="I15" s="40">
        <f>I16+I20</f>
        <v>128.91</v>
      </c>
      <c r="J15" s="41"/>
    </row>
    <row r="16" spans="1:16" ht="15.6" x14ac:dyDescent="0.3">
      <c r="B16" s="53" t="s">
        <v>2</v>
      </c>
      <c r="C16" s="988" t="s">
        <v>74</v>
      </c>
      <c r="D16" s="988"/>
      <c r="E16" s="988"/>
      <c r="F16" s="988"/>
      <c r="G16" s="988"/>
      <c r="H16" s="274"/>
      <c r="I16" s="225">
        <f>I17+I19+I18</f>
        <v>105.66</v>
      </c>
      <c r="J16" s="41"/>
    </row>
    <row r="17" spans="2:16" ht="15.6" x14ac:dyDescent="0.3">
      <c r="B17" s="55" t="s">
        <v>13</v>
      </c>
      <c r="C17" s="988" t="s">
        <v>33</v>
      </c>
      <c r="D17" s="988"/>
      <c r="E17" s="988"/>
      <c r="F17" s="988"/>
      <c r="G17" s="988"/>
      <c r="H17" s="284"/>
      <c r="I17" s="779">
        <v>85.9</v>
      </c>
      <c r="J17" s="41"/>
    </row>
    <row r="18" spans="2:16" ht="15.6" x14ac:dyDescent="0.3">
      <c r="B18" s="55" t="s">
        <v>12</v>
      </c>
      <c r="C18" s="983" t="s">
        <v>75</v>
      </c>
      <c r="D18" s="984"/>
      <c r="E18" s="984"/>
      <c r="F18" s="984"/>
      <c r="G18" s="985"/>
      <c r="H18" s="285">
        <v>0.1</v>
      </c>
      <c r="I18" s="421">
        <f>I17*H18</f>
        <v>8.59</v>
      </c>
      <c r="J18" s="41"/>
      <c r="M18" s="338"/>
    </row>
    <row r="19" spans="2:16" ht="15.6" x14ac:dyDescent="0.3">
      <c r="B19" s="56" t="s">
        <v>14</v>
      </c>
      <c r="C19" s="983" t="s">
        <v>34</v>
      </c>
      <c r="D19" s="984"/>
      <c r="E19" s="984"/>
      <c r="F19" s="984"/>
      <c r="G19" s="985"/>
      <c r="H19" s="254">
        <v>0.13</v>
      </c>
      <c r="I19" s="421">
        <f>I17*H19</f>
        <v>11.17</v>
      </c>
      <c r="J19" s="41"/>
    </row>
    <row r="20" spans="2:16" ht="15.6" x14ac:dyDescent="0.3">
      <c r="B20" s="59"/>
      <c r="C20" s="989" t="s">
        <v>3</v>
      </c>
      <c r="D20" s="989"/>
      <c r="E20" s="989"/>
      <c r="F20" s="990"/>
      <c r="G20" s="990"/>
      <c r="H20" s="254">
        <v>0.22</v>
      </c>
      <c r="I20" s="58">
        <f>I16*H20</f>
        <v>23.25</v>
      </c>
      <c r="J20" s="41"/>
    </row>
    <row r="21" spans="2:16" ht="15.6" hidden="1" x14ac:dyDescent="0.3">
      <c r="B21" s="61">
        <v>2</v>
      </c>
      <c r="C21" s="1199" t="s">
        <v>4</v>
      </c>
      <c r="D21" s="1200"/>
      <c r="E21" s="1200"/>
      <c r="F21" s="1200"/>
      <c r="G21" s="1204"/>
      <c r="H21" s="17"/>
      <c r="I21" s="40">
        <v>0</v>
      </c>
      <c r="J21" s="41"/>
    </row>
    <row r="22" spans="2:16" s="165" customFormat="1" ht="15.6" x14ac:dyDescent="0.3">
      <c r="B22" s="141" t="s">
        <v>50</v>
      </c>
      <c r="C22" s="977" t="s">
        <v>4</v>
      </c>
      <c r="D22" s="978"/>
      <c r="E22" s="978"/>
      <c r="F22" s="978"/>
      <c r="G22" s="979"/>
      <c r="H22" s="17"/>
      <c r="I22" s="40"/>
      <c r="J22" s="52">
        <v>0.06</v>
      </c>
    </row>
    <row r="23" spans="2:16" s="165" customFormat="1" ht="15.6" x14ac:dyDescent="0.3">
      <c r="B23" s="133" t="s">
        <v>45</v>
      </c>
      <c r="C23" s="977" t="s">
        <v>66</v>
      </c>
      <c r="D23" s="978"/>
      <c r="E23" s="978"/>
      <c r="F23" s="978"/>
      <c r="G23" s="979"/>
      <c r="H23" s="19"/>
      <c r="I23" s="40"/>
      <c r="J23" s="40">
        <f>J24+J28</f>
        <v>10.36</v>
      </c>
    </row>
    <row r="24" spans="2:16" ht="15.6" x14ac:dyDescent="0.3">
      <c r="B24" s="1015" t="s">
        <v>29</v>
      </c>
      <c r="C24" s="991" t="s">
        <v>141</v>
      </c>
      <c r="D24" s="992"/>
      <c r="E24" s="992"/>
      <c r="F24" s="992"/>
      <c r="G24" s="993"/>
      <c r="H24" s="980"/>
      <c r="I24" s="64"/>
      <c r="J24" s="1009">
        <f>C25*E25</f>
        <v>10.26</v>
      </c>
    </row>
    <row r="25" spans="2:16" ht="15.6" x14ac:dyDescent="0.3">
      <c r="B25" s="1016"/>
      <c r="C25" s="171">
        <v>39.17</v>
      </c>
      <c r="D25" s="140">
        <v>26.2</v>
      </c>
      <c r="E25" s="23">
        <v>0.26200000000000001</v>
      </c>
      <c r="F25" s="24"/>
      <c r="G25" s="24"/>
      <c r="H25" s="981"/>
      <c r="I25" s="226"/>
      <c r="J25" s="1010"/>
      <c r="L25" s="253"/>
      <c r="M25" s="36"/>
      <c r="N25" s="36"/>
      <c r="O25" s="36"/>
      <c r="P25" s="36"/>
    </row>
    <row r="26" spans="2:16" ht="15.6" x14ac:dyDescent="0.3">
      <c r="B26" s="1017"/>
      <c r="C26" s="130" t="s">
        <v>8</v>
      </c>
      <c r="D26" s="131" t="s">
        <v>61</v>
      </c>
      <c r="E26" s="252" t="s">
        <v>104</v>
      </c>
      <c r="F26" s="130"/>
      <c r="G26" s="24"/>
      <c r="H26" s="982"/>
      <c r="I26" s="227"/>
      <c r="J26" s="1011"/>
    </row>
    <row r="27" spans="2:16" ht="15.6" x14ac:dyDescent="0.3">
      <c r="B27" s="54" t="s">
        <v>30</v>
      </c>
      <c r="C27" s="983" t="s">
        <v>114</v>
      </c>
      <c r="D27" s="984"/>
      <c r="E27" s="984"/>
      <c r="F27" s="984"/>
      <c r="G27" s="984"/>
      <c r="H27" s="274"/>
      <c r="I27" s="58"/>
      <c r="J27" s="458"/>
    </row>
    <row r="28" spans="2:16" ht="15.6" x14ac:dyDescent="0.3">
      <c r="B28" s="54"/>
      <c r="C28" s="38">
        <v>75</v>
      </c>
      <c r="D28" s="209">
        <v>5.0000000000000001E-3</v>
      </c>
      <c r="E28" s="23">
        <v>0.26200000000000001</v>
      </c>
      <c r="F28" s="910"/>
      <c r="G28" s="924"/>
      <c r="H28" s="274"/>
      <c r="I28" s="58"/>
      <c r="J28" s="780">
        <f>C28*D28*E25</f>
        <v>0.1</v>
      </c>
      <c r="L28" s="519"/>
      <c r="M28" s="36"/>
      <c r="N28" s="36"/>
    </row>
    <row r="29" spans="2:16" ht="15.6" x14ac:dyDescent="0.3">
      <c r="B29" s="54"/>
      <c r="C29" s="209" t="s">
        <v>8</v>
      </c>
      <c r="D29" s="192" t="s">
        <v>104</v>
      </c>
      <c r="E29" s="252" t="s">
        <v>104</v>
      </c>
      <c r="F29" s="905"/>
      <c r="G29" s="905"/>
      <c r="H29" s="274"/>
      <c r="I29" s="58"/>
      <c r="J29" s="41"/>
    </row>
    <row r="30" spans="2:16" ht="15.6" x14ac:dyDescent="0.3">
      <c r="B30" s="52" t="s">
        <v>38</v>
      </c>
      <c r="C30" s="977" t="s">
        <v>152</v>
      </c>
      <c r="D30" s="978"/>
      <c r="E30" s="978"/>
      <c r="F30" s="978"/>
      <c r="G30" s="979"/>
      <c r="H30" s="19"/>
      <c r="I30" s="40">
        <f>I15</f>
        <v>128.91</v>
      </c>
      <c r="J30" s="40">
        <f>J22+J23</f>
        <v>10.42</v>
      </c>
    </row>
    <row r="31" spans="2:16" s="165" customFormat="1" ht="15.6" x14ac:dyDescent="0.3">
      <c r="B31" s="142" t="s">
        <v>39</v>
      </c>
      <c r="C31" s="1201" t="s">
        <v>87</v>
      </c>
      <c r="D31" s="1202"/>
      <c r="E31" s="1202"/>
      <c r="F31" s="1202"/>
      <c r="G31" s="1203"/>
      <c r="H31" s="577">
        <f>H32+H33</f>
        <v>0.58730000000000004</v>
      </c>
      <c r="I31" s="178">
        <f>I16*H31</f>
        <v>62.05</v>
      </c>
      <c r="J31" s="19"/>
    </row>
    <row r="32" spans="2:16" s="179" customFormat="1" ht="15.6" x14ac:dyDescent="0.3">
      <c r="B32" s="67" t="s">
        <v>78</v>
      </c>
      <c r="C32" s="156" t="s">
        <v>90</v>
      </c>
      <c r="D32" s="157"/>
      <c r="E32" s="157"/>
      <c r="F32" s="214"/>
      <c r="G32" s="157"/>
      <c r="H32" s="782">
        <v>0.33389999999999997</v>
      </c>
      <c r="I32" s="225">
        <f>I16*H32</f>
        <v>35.28</v>
      </c>
      <c r="J32" s="283"/>
    </row>
    <row r="33" spans="2:10" s="179" customFormat="1" ht="15.6" x14ac:dyDescent="0.3">
      <c r="B33" s="67" t="s">
        <v>79</v>
      </c>
      <c r="C33" s="156" t="s">
        <v>84</v>
      </c>
      <c r="D33" s="157"/>
      <c r="E33" s="157"/>
      <c r="F33" s="214"/>
      <c r="G33" s="157"/>
      <c r="H33" s="782">
        <v>0.25340000000000001</v>
      </c>
      <c r="I33" s="225">
        <f>I16*H33</f>
        <v>26.77</v>
      </c>
      <c r="J33" s="283"/>
    </row>
    <row r="34" spans="2:10" ht="15.6" x14ac:dyDescent="0.3">
      <c r="B34" s="52" t="s">
        <v>40</v>
      </c>
      <c r="C34" s="977" t="s">
        <v>20</v>
      </c>
      <c r="D34" s="978"/>
      <c r="E34" s="978"/>
      <c r="F34" s="978"/>
      <c r="G34" s="978"/>
      <c r="H34" s="707"/>
      <c r="I34" s="40">
        <f>I31+I30</f>
        <v>190.96</v>
      </c>
      <c r="J34" s="40">
        <f>J30</f>
        <v>10.42</v>
      </c>
    </row>
    <row r="35" spans="2:10" ht="15.6" x14ac:dyDescent="0.3">
      <c r="B35" s="54" t="s">
        <v>41</v>
      </c>
      <c r="C35" s="988" t="s">
        <v>18</v>
      </c>
      <c r="D35" s="988"/>
      <c r="E35" s="988"/>
      <c r="F35" s="988"/>
      <c r="G35" s="988"/>
      <c r="H35" s="254">
        <v>0.12</v>
      </c>
      <c r="I35" s="58">
        <f>I34*12%</f>
        <v>22.92</v>
      </c>
      <c r="J35" s="58">
        <f>J34*12%</f>
        <v>1.25</v>
      </c>
    </row>
    <row r="36" spans="2:10" ht="15.6" x14ac:dyDescent="0.3">
      <c r="B36" s="52" t="s">
        <v>42</v>
      </c>
      <c r="C36" s="997" t="s">
        <v>36</v>
      </c>
      <c r="D36" s="998"/>
      <c r="E36" s="998"/>
      <c r="F36" s="998"/>
      <c r="G36" s="998"/>
      <c r="H36" s="19"/>
      <c r="I36" s="80">
        <f>I35+I34</f>
        <v>213.88</v>
      </c>
      <c r="J36" s="80">
        <f>J35+J34</f>
        <v>11.67</v>
      </c>
    </row>
    <row r="37" spans="2:10" ht="15.6" x14ac:dyDescent="0.3">
      <c r="B37" s="54" t="s">
        <v>43</v>
      </c>
      <c r="C37" s="999" t="s">
        <v>24</v>
      </c>
      <c r="D37" s="999"/>
      <c r="E37" s="999"/>
      <c r="F37" s="999"/>
      <c r="G37" s="999"/>
      <c r="H37" s="254">
        <v>0.2</v>
      </c>
      <c r="I37" s="58">
        <f>I36*H37</f>
        <v>42.78</v>
      </c>
      <c r="J37" s="58">
        <f>J36*H37</f>
        <v>2.33</v>
      </c>
    </row>
    <row r="38" spans="2:10" ht="15.6" x14ac:dyDescent="0.3">
      <c r="B38" s="52" t="s">
        <v>44</v>
      </c>
      <c r="C38" s="996" t="s">
        <v>37</v>
      </c>
      <c r="D38" s="996"/>
      <c r="E38" s="996"/>
      <c r="F38" s="996"/>
      <c r="G38" s="996"/>
      <c r="H38" s="19"/>
      <c r="I38" s="40">
        <f>I37+I36</f>
        <v>256.66000000000003</v>
      </c>
      <c r="J38" s="40">
        <f>J37+J36</f>
        <v>14</v>
      </c>
    </row>
    <row r="39" spans="2:10" ht="15.6" x14ac:dyDescent="0.3">
      <c r="B39" s="66"/>
      <c r="C39" s="126"/>
      <c r="D39" s="126"/>
      <c r="E39" s="126"/>
      <c r="F39" s="126"/>
      <c r="G39" s="126"/>
      <c r="H39" s="29"/>
      <c r="I39" s="127"/>
    </row>
    <row r="40" spans="2:10" ht="15.6" x14ac:dyDescent="0.3">
      <c r="B40" s="81"/>
      <c r="C40" s="81"/>
      <c r="D40" s="81"/>
      <c r="E40" s="81"/>
      <c r="F40" s="81"/>
      <c r="G40" s="81"/>
      <c r="H40" s="81"/>
      <c r="I40" s="81"/>
    </row>
    <row r="41" spans="2:10" ht="15.6" x14ac:dyDescent="0.3">
      <c r="B41" s="81"/>
      <c r="C41" s="81" t="s">
        <v>77</v>
      </c>
      <c r="D41" s="81"/>
      <c r="E41" s="195"/>
      <c r="F41" s="195"/>
      <c r="G41" s="195" t="s">
        <v>59</v>
      </c>
      <c r="H41" s="195" t="s">
        <v>150</v>
      </c>
      <c r="I41" s="195"/>
      <c r="J41" s="195"/>
    </row>
    <row r="42" spans="2:10" ht="15.6" x14ac:dyDescent="0.3">
      <c r="B42" s="81"/>
      <c r="C42" s="81"/>
      <c r="D42" s="81"/>
      <c r="E42" s="81"/>
      <c r="F42" s="81"/>
      <c r="G42" s="81"/>
      <c r="H42" s="81"/>
      <c r="I42" s="81"/>
    </row>
    <row r="43" spans="2:10" s="81" customFormat="1" ht="15.6" x14ac:dyDescent="0.3">
      <c r="B43" s="195"/>
      <c r="C43" s="195" t="s">
        <v>175</v>
      </c>
      <c r="D43" s="195"/>
      <c r="E43" s="195"/>
    </row>
    <row r="44" spans="2:10" s="81" customFormat="1" ht="15.6" x14ac:dyDescent="0.3">
      <c r="B44" s="195"/>
      <c r="C44" s="195" t="s">
        <v>176</v>
      </c>
      <c r="D44" s="195"/>
      <c r="E44" s="195"/>
      <c r="F44" s="195"/>
      <c r="G44" s="81" t="s">
        <v>63</v>
      </c>
      <c r="H44" s="81" t="s">
        <v>174</v>
      </c>
    </row>
    <row r="46" spans="2:10" x14ac:dyDescent="0.3">
      <c r="C46" s="129" t="s">
        <v>202</v>
      </c>
      <c r="D46" s="47"/>
    </row>
    <row r="47" spans="2:10" x14ac:dyDescent="0.3">
      <c r="C47" s="129" t="s">
        <v>221</v>
      </c>
      <c r="D47" s="47"/>
    </row>
    <row r="48" spans="2:10" x14ac:dyDescent="0.3">
      <c r="C48" s="129" t="s">
        <v>222</v>
      </c>
      <c r="D48" s="129"/>
    </row>
  </sheetData>
  <mergeCells count="27">
    <mergeCell ref="C27:G27"/>
    <mergeCell ref="C15:G15"/>
    <mergeCell ref="C16:G16"/>
    <mergeCell ref="B7:I7"/>
    <mergeCell ref="B8:I8"/>
    <mergeCell ref="B9:I9"/>
    <mergeCell ref="H24:H26"/>
    <mergeCell ref="H12:I12"/>
    <mergeCell ref="H13:I13"/>
    <mergeCell ref="C17:G17"/>
    <mergeCell ref="C19:G19"/>
    <mergeCell ref="J24:J26"/>
    <mergeCell ref="B24:B26"/>
    <mergeCell ref="C24:G24"/>
    <mergeCell ref="C38:G38"/>
    <mergeCell ref="C14:G14"/>
    <mergeCell ref="C21:G21"/>
    <mergeCell ref="C30:G30"/>
    <mergeCell ref="C31:G31"/>
    <mergeCell ref="C18:G18"/>
    <mergeCell ref="C20:G20"/>
    <mergeCell ref="C22:G22"/>
    <mergeCell ref="C23:G23"/>
    <mergeCell ref="C37:G37"/>
    <mergeCell ref="C36:G36"/>
    <mergeCell ref="C34:G34"/>
    <mergeCell ref="C35:G35"/>
  </mergeCells>
  <pageMargins left="0.82677165354330717" right="3.937007874015748E-2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workbookViewId="0">
      <selection activeCell="M34" sqref="M34"/>
    </sheetView>
  </sheetViews>
  <sheetFormatPr defaultRowHeight="14.4" x14ac:dyDescent="0.3"/>
  <cols>
    <col min="1" max="1" width="1.5546875" customWidth="1"/>
    <col min="2" max="2" width="6.5546875" customWidth="1"/>
    <col min="6" max="6" width="20.6640625" customWidth="1"/>
    <col min="7" max="7" width="5.33203125" customWidth="1"/>
    <col min="8" max="8" width="7.44140625" customWidth="1"/>
    <col min="9" max="9" width="10.77734375" customWidth="1"/>
    <col min="10" max="10" width="10.5546875" customWidth="1"/>
    <col min="12" max="12" width="8.88671875" style="11"/>
  </cols>
  <sheetData>
    <row r="1" spans="1:12" ht="18" x14ac:dyDescent="0.35">
      <c r="A1" t="s">
        <v>16</v>
      </c>
      <c r="B1" s="195" t="s">
        <v>22</v>
      </c>
      <c r="C1" s="47"/>
      <c r="D1" s="4"/>
      <c r="E1" s="4"/>
      <c r="F1" s="4"/>
      <c r="G1" s="4"/>
      <c r="H1" s="195" t="s">
        <v>49</v>
      </c>
      <c r="I1" s="195"/>
      <c r="J1" s="281"/>
      <c r="K1" s="47"/>
    </row>
    <row r="2" spans="1:12" ht="18" x14ac:dyDescent="0.35">
      <c r="B2" s="196" t="s">
        <v>47</v>
      </c>
      <c r="C2" s="47"/>
      <c r="D2" s="3"/>
      <c r="E2" s="6"/>
      <c r="F2" s="6"/>
      <c r="G2" s="6"/>
      <c r="H2" s="197" t="s">
        <v>108</v>
      </c>
      <c r="I2" s="197"/>
      <c r="J2" s="280"/>
      <c r="K2" s="47"/>
    </row>
    <row r="3" spans="1:12" ht="18" x14ac:dyDescent="0.35">
      <c r="B3" s="196" t="s">
        <v>48</v>
      </c>
      <c r="C3" s="47"/>
      <c r="D3" s="4"/>
      <c r="E3" s="5"/>
      <c r="F3" s="5"/>
      <c r="G3" s="4"/>
      <c r="H3" s="197" t="s">
        <v>48</v>
      </c>
      <c r="I3" s="197"/>
      <c r="J3" s="281"/>
      <c r="K3" s="47"/>
    </row>
    <row r="4" spans="1:12" ht="18" x14ac:dyDescent="0.35">
      <c r="B4" s="196" t="s">
        <v>156</v>
      </c>
      <c r="C4" s="47"/>
      <c r="D4" s="5"/>
      <c r="E4" s="5"/>
      <c r="F4" s="5"/>
      <c r="G4" s="5"/>
      <c r="H4" s="197" t="s">
        <v>181</v>
      </c>
      <c r="I4" s="197"/>
      <c r="J4" s="282"/>
      <c r="K4" s="47"/>
    </row>
    <row r="5" spans="1:12" ht="18" x14ac:dyDescent="0.35">
      <c r="B5" s="196" t="s">
        <v>223</v>
      </c>
      <c r="C5" s="47"/>
      <c r="D5" s="2"/>
      <c r="E5" s="2"/>
      <c r="F5" s="2"/>
      <c r="G5" s="2"/>
      <c r="H5" s="197" t="s">
        <v>223</v>
      </c>
      <c r="I5" s="197"/>
      <c r="J5" s="262"/>
      <c r="K5" s="47"/>
    </row>
    <row r="6" spans="1:12" ht="24" customHeight="1" x14ac:dyDescent="0.35">
      <c r="B6" s="34"/>
      <c r="D6" s="2"/>
      <c r="E6" s="2"/>
      <c r="F6" s="2"/>
      <c r="G6" s="2"/>
      <c r="H6" s="33"/>
      <c r="I6" s="33"/>
      <c r="J6" s="167"/>
    </row>
    <row r="7" spans="1:12" s="235" customFormat="1" ht="15" customHeight="1" x14ac:dyDescent="0.35">
      <c r="B7" s="1093" t="s">
        <v>0</v>
      </c>
      <c r="C7" s="1093"/>
      <c r="D7" s="1093"/>
      <c r="E7" s="1093"/>
      <c r="F7" s="1093"/>
      <c r="G7" s="1093"/>
      <c r="H7" s="1093"/>
      <c r="I7" s="1093"/>
      <c r="J7" s="236"/>
      <c r="L7" s="1321"/>
    </row>
    <row r="8" spans="1:12" s="235" customFormat="1" ht="15.75" customHeight="1" x14ac:dyDescent="0.35">
      <c r="B8" s="1093" t="s">
        <v>227</v>
      </c>
      <c r="C8" s="1093"/>
      <c r="D8" s="1093"/>
      <c r="E8" s="1093"/>
      <c r="F8" s="1093"/>
      <c r="G8" s="1093"/>
      <c r="H8" s="1093"/>
      <c r="I8" s="1093"/>
      <c r="J8" s="236"/>
      <c r="L8" s="1321"/>
    </row>
    <row r="9" spans="1:12" s="235" customFormat="1" ht="16.5" customHeight="1" x14ac:dyDescent="0.35">
      <c r="B9" s="1093" t="s">
        <v>110</v>
      </c>
      <c r="C9" s="1093"/>
      <c r="D9" s="1093"/>
      <c r="E9" s="1093"/>
      <c r="F9" s="1093"/>
      <c r="G9" s="1093"/>
      <c r="H9" s="1093"/>
      <c r="I9" s="1093"/>
      <c r="J9" s="236"/>
      <c r="L9" s="1321"/>
    </row>
    <row r="10" spans="1:12" s="47" customFormat="1" ht="12.75" customHeight="1" x14ac:dyDescent="0.3">
      <c r="B10" s="1185" t="s">
        <v>194</v>
      </c>
      <c r="C10" s="1185"/>
      <c r="D10" s="1185"/>
      <c r="E10" s="1185"/>
      <c r="F10" s="1185"/>
      <c r="G10" s="1185"/>
      <c r="H10" s="1185"/>
      <c r="I10" s="1185"/>
      <c r="L10" s="975"/>
    </row>
    <row r="11" spans="1:12" ht="7.5" customHeight="1" x14ac:dyDescent="0.3">
      <c r="B11" s="1211"/>
      <c r="C11" s="1211"/>
      <c r="D11" s="1211"/>
      <c r="E11" s="1211"/>
      <c r="F11" s="1211"/>
      <c r="G11" s="1211"/>
      <c r="H11" s="1211"/>
      <c r="I11" s="1211"/>
      <c r="J11" s="167"/>
    </row>
    <row r="12" spans="1:12" ht="15.75" customHeight="1" x14ac:dyDescent="0.3">
      <c r="B12" s="316"/>
      <c r="C12" s="316"/>
      <c r="D12" s="316"/>
      <c r="E12" s="316"/>
      <c r="F12" s="316"/>
      <c r="G12" s="265"/>
      <c r="H12" s="1205" t="s">
        <v>167</v>
      </c>
      <c r="I12" s="1206"/>
      <c r="J12" s="514" t="s">
        <v>226</v>
      </c>
    </row>
    <row r="13" spans="1:12" x14ac:dyDescent="0.3">
      <c r="G13" s="307"/>
      <c r="H13" s="1197" t="s">
        <v>188</v>
      </c>
      <c r="I13" s="1197"/>
      <c r="J13" s="267" t="s">
        <v>232</v>
      </c>
    </row>
    <row r="14" spans="1:12" ht="41.4" x14ac:dyDescent="0.3">
      <c r="B14" s="244" t="s">
        <v>69</v>
      </c>
      <c r="C14" s="1115" t="s">
        <v>1</v>
      </c>
      <c r="D14" s="1116"/>
      <c r="E14" s="1116"/>
      <c r="F14" s="1116"/>
      <c r="G14" s="1117"/>
      <c r="H14" s="244" t="s">
        <v>92</v>
      </c>
      <c r="I14" s="232" t="s">
        <v>124</v>
      </c>
      <c r="J14" s="274" t="s">
        <v>105</v>
      </c>
      <c r="K14" s="255"/>
    </row>
    <row r="15" spans="1:12" ht="15.6" x14ac:dyDescent="0.3">
      <c r="B15" s="322"/>
      <c r="C15" s="987" t="s">
        <v>26</v>
      </c>
      <c r="D15" s="987"/>
      <c r="E15" s="987"/>
      <c r="F15" s="987"/>
      <c r="G15" s="987"/>
      <c r="H15" s="19"/>
      <c r="I15" s="40">
        <f>I16+I20</f>
        <v>144.63</v>
      </c>
      <c r="J15" s="41"/>
    </row>
    <row r="16" spans="1:12" ht="15.6" x14ac:dyDescent="0.3">
      <c r="B16" s="53" t="s">
        <v>2</v>
      </c>
      <c r="C16" s="988" t="s">
        <v>74</v>
      </c>
      <c r="D16" s="988"/>
      <c r="E16" s="988"/>
      <c r="F16" s="988"/>
      <c r="G16" s="988"/>
      <c r="H16" s="274"/>
      <c r="I16" s="319">
        <f>I17+I19+I18</f>
        <v>118.55</v>
      </c>
      <c r="J16" s="739"/>
    </row>
    <row r="17" spans="2:12" ht="15.6" x14ac:dyDescent="0.3">
      <c r="B17" s="55" t="s">
        <v>13</v>
      </c>
      <c r="C17" s="988" t="s">
        <v>33</v>
      </c>
      <c r="D17" s="988"/>
      <c r="E17" s="988"/>
      <c r="F17" s="988"/>
      <c r="G17" s="988"/>
      <c r="H17" s="312"/>
      <c r="I17" s="740">
        <v>85.9</v>
      </c>
      <c r="J17" s="739"/>
    </row>
    <row r="18" spans="2:12" ht="15.6" x14ac:dyDescent="0.3">
      <c r="B18" s="55" t="s">
        <v>12</v>
      </c>
      <c r="C18" s="983" t="s">
        <v>76</v>
      </c>
      <c r="D18" s="984"/>
      <c r="E18" s="984"/>
      <c r="F18" s="984"/>
      <c r="G18" s="985"/>
      <c r="H18" s="285">
        <v>0.25</v>
      </c>
      <c r="I18" s="421">
        <f>I17*H18</f>
        <v>21.48</v>
      </c>
      <c r="J18" s="739"/>
    </row>
    <row r="19" spans="2:12" ht="15.6" x14ac:dyDescent="0.3">
      <c r="B19" s="56" t="s">
        <v>14</v>
      </c>
      <c r="C19" s="983" t="s">
        <v>34</v>
      </c>
      <c r="D19" s="984"/>
      <c r="E19" s="984"/>
      <c r="F19" s="984"/>
      <c r="G19" s="985"/>
      <c r="H19" s="254">
        <v>0.13</v>
      </c>
      <c r="I19" s="421">
        <f>I17*H19</f>
        <v>11.17</v>
      </c>
      <c r="J19" s="739"/>
    </row>
    <row r="20" spans="2:12" ht="15.6" x14ac:dyDescent="0.3">
      <c r="B20" s="59"/>
      <c r="C20" s="989" t="s">
        <v>3</v>
      </c>
      <c r="D20" s="989"/>
      <c r="E20" s="989"/>
      <c r="F20" s="990"/>
      <c r="G20" s="990"/>
      <c r="H20" s="254">
        <v>0.22</v>
      </c>
      <c r="I20" s="58">
        <f>I16*H20</f>
        <v>26.08</v>
      </c>
      <c r="J20" s="739"/>
    </row>
    <row r="21" spans="2:12" ht="15.6" hidden="1" x14ac:dyDescent="0.3">
      <c r="B21" s="61">
        <v>2</v>
      </c>
      <c r="C21" s="977" t="s">
        <v>4</v>
      </c>
      <c r="D21" s="978"/>
      <c r="E21" s="978"/>
      <c r="F21" s="978"/>
      <c r="G21" s="979"/>
      <c r="H21" s="17"/>
      <c r="I21" s="40">
        <v>0</v>
      </c>
      <c r="J21" s="739"/>
    </row>
    <row r="22" spans="2:12" ht="15.6" x14ac:dyDescent="0.3">
      <c r="B22" s="61" t="s">
        <v>50</v>
      </c>
      <c r="C22" s="983" t="s">
        <v>4</v>
      </c>
      <c r="D22" s="984"/>
      <c r="E22" s="984"/>
      <c r="F22" s="984"/>
      <c r="G22" s="985"/>
      <c r="H22" s="17"/>
      <c r="I22" s="40"/>
      <c r="J22" s="552">
        <v>0.43</v>
      </c>
      <c r="L22" s="513"/>
    </row>
    <row r="23" spans="2:12" ht="15.6" x14ac:dyDescent="0.3">
      <c r="B23" s="133" t="s">
        <v>45</v>
      </c>
      <c r="C23" s="977" t="s">
        <v>66</v>
      </c>
      <c r="D23" s="978"/>
      <c r="E23" s="978"/>
      <c r="F23" s="978"/>
      <c r="G23" s="979"/>
      <c r="H23" s="19"/>
      <c r="I23" s="40"/>
      <c r="J23" s="40">
        <f>J24+J28</f>
        <v>10.42</v>
      </c>
    </row>
    <row r="24" spans="2:12" ht="15.6" x14ac:dyDescent="0.3">
      <c r="B24" s="1015" t="s">
        <v>29</v>
      </c>
      <c r="C24" s="991" t="s">
        <v>141</v>
      </c>
      <c r="D24" s="992"/>
      <c r="E24" s="992"/>
      <c r="F24" s="992"/>
      <c r="G24" s="993"/>
      <c r="H24" s="980"/>
      <c r="I24" s="64"/>
      <c r="J24" s="1208">
        <f>C25*E25</f>
        <v>10.26</v>
      </c>
    </row>
    <row r="25" spans="2:12" ht="15.6" x14ac:dyDescent="0.3">
      <c r="B25" s="1016"/>
      <c r="C25" s="445">
        <v>39.17</v>
      </c>
      <c r="D25" s="447">
        <v>26.2</v>
      </c>
      <c r="E25" s="23">
        <v>0.26200000000000001</v>
      </c>
      <c r="F25" s="24"/>
      <c r="G25" s="24"/>
      <c r="H25" s="981"/>
      <c r="I25" s="320"/>
      <c r="J25" s="1209"/>
      <c r="L25" s="513"/>
    </row>
    <row r="26" spans="2:12" ht="12.75" customHeight="1" x14ac:dyDescent="0.3">
      <c r="B26" s="1017"/>
      <c r="C26" s="463" t="s">
        <v>8</v>
      </c>
      <c r="D26" s="464" t="s">
        <v>61</v>
      </c>
      <c r="E26" s="463" t="s">
        <v>104</v>
      </c>
      <c r="F26" s="463"/>
      <c r="G26" s="24"/>
      <c r="H26" s="982"/>
      <c r="I26" s="321"/>
      <c r="J26" s="1210"/>
    </row>
    <row r="27" spans="2:12" ht="15.6" x14ac:dyDescent="0.3">
      <c r="B27" s="317" t="s">
        <v>30</v>
      </c>
      <c r="C27" s="983" t="s">
        <v>114</v>
      </c>
      <c r="D27" s="984"/>
      <c r="E27" s="984"/>
      <c r="F27" s="984"/>
      <c r="G27" s="984"/>
      <c r="H27" s="274"/>
      <c r="I27" s="58"/>
      <c r="J27" s="753"/>
    </row>
    <row r="28" spans="2:12" ht="15.6" x14ac:dyDescent="0.3">
      <c r="B28" s="317"/>
      <c r="C28" s="38">
        <v>75</v>
      </c>
      <c r="D28" s="311">
        <v>8.0000000000000002E-3</v>
      </c>
      <c r="E28" s="23">
        <v>0.26200000000000001</v>
      </c>
      <c r="F28" s="910"/>
      <c r="G28" s="313"/>
      <c r="H28" s="274"/>
      <c r="I28" s="58"/>
      <c r="J28" s="914">
        <f>ROUND(0.262*0.008*75,2)</f>
        <v>0.16</v>
      </c>
      <c r="L28" s="513"/>
    </row>
    <row r="29" spans="2:12" ht="13.8" customHeight="1" x14ac:dyDescent="0.3">
      <c r="B29" s="317"/>
      <c r="C29" s="311" t="s">
        <v>8</v>
      </c>
      <c r="D29" s="192" t="s">
        <v>104</v>
      </c>
      <c r="E29" s="463" t="s">
        <v>104</v>
      </c>
      <c r="F29" s="905"/>
      <c r="G29" s="313"/>
      <c r="H29" s="274"/>
      <c r="I29" s="58"/>
      <c r="J29" s="739"/>
      <c r="L29" s="976"/>
    </row>
    <row r="30" spans="2:12" ht="15.6" x14ac:dyDescent="0.3">
      <c r="B30" s="52" t="s">
        <v>38</v>
      </c>
      <c r="C30" s="977" t="s">
        <v>82</v>
      </c>
      <c r="D30" s="978"/>
      <c r="E30" s="978"/>
      <c r="F30" s="978"/>
      <c r="G30" s="979"/>
      <c r="H30" s="19"/>
      <c r="I30" s="40">
        <f>I21+I15+I22+I23</f>
        <v>144.63</v>
      </c>
      <c r="J30" s="40">
        <f>J22+J23</f>
        <v>10.85</v>
      </c>
    </row>
    <row r="31" spans="2:12" ht="15.6" x14ac:dyDescent="0.3">
      <c r="B31" s="142" t="s">
        <v>39</v>
      </c>
      <c r="C31" s="1201" t="s">
        <v>87</v>
      </c>
      <c r="D31" s="1202"/>
      <c r="E31" s="1202"/>
      <c r="F31" s="1202"/>
      <c r="G31" s="1203"/>
      <c r="H31" s="577">
        <f>H32+H33</f>
        <v>0.58730000000000004</v>
      </c>
      <c r="I31" s="178">
        <f>I16*H31</f>
        <v>69.62</v>
      </c>
      <c r="J31" s="19"/>
      <c r="K31" s="165"/>
    </row>
    <row r="32" spans="2:12" ht="15.6" x14ac:dyDescent="0.3">
      <c r="B32" s="67" t="s">
        <v>78</v>
      </c>
      <c r="C32" s="314" t="s">
        <v>90</v>
      </c>
      <c r="D32" s="315"/>
      <c r="E32" s="315"/>
      <c r="F32" s="315"/>
      <c r="G32" s="315"/>
      <c r="H32" s="743">
        <v>0.33389999999999997</v>
      </c>
      <c r="I32" s="319">
        <f>I16*H32</f>
        <v>39.58</v>
      </c>
      <c r="J32" s="283"/>
      <c r="K32" s="179"/>
    </row>
    <row r="33" spans="2:11" ht="15.6" x14ac:dyDescent="0.3">
      <c r="B33" s="67" t="s">
        <v>79</v>
      </c>
      <c r="C33" s="314" t="s">
        <v>84</v>
      </c>
      <c r="D33" s="315"/>
      <c r="E33" s="315"/>
      <c r="F33" s="315"/>
      <c r="G33" s="315"/>
      <c r="H33" s="743">
        <v>0.25340000000000001</v>
      </c>
      <c r="I33" s="319">
        <f>I16*H33</f>
        <v>30.04</v>
      </c>
      <c r="J33" s="283"/>
      <c r="K33" s="179"/>
    </row>
    <row r="34" spans="2:11" ht="15.6" x14ac:dyDescent="0.3">
      <c r="B34" s="52" t="s">
        <v>40</v>
      </c>
      <c r="C34" s="977" t="s">
        <v>20</v>
      </c>
      <c r="D34" s="978"/>
      <c r="E34" s="978"/>
      <c r="F34" s="978"/>
      <c r="G34" s="978"/>
      <c r="H34" s="19"/>
      <c r="I34" s="40">
        <f>I31+I30</f>
        <v>214.25</v>
      </c>
      <c r="J34" s="40">
        <f>J30</f>
        <v>10.85</v>
      </c>
    </row>
    <row r="35" spans="2:11" ht="15.6" x14ac:dyDescent="0.3">
      <c r="B35" s="317" t="s">
        <v>41</v>
      </c>
      <c r="C35" s="988" t="s">
        <v>18</v>
      </c>
      <c r="D35" s="988"/>
      <c r="E35" s="988"/>
      <c r="F35" s="988"/>
      <c r="G35" s="988"/>
      <c r="H35" s="254">
        <v>0.12</v>
      </c>
      <c r="I35" s="58">
        <f>I34*12%</f>
        <v>25.71</v>
      </c>
      <c r="J35" s="58">
        <f>J34*12%</f>
        <v>1.3</v>
      </c>
    </row>
    <row r="36" spans="2:11" ht="15.6" x14ac:dyDescent="0.3">
      <c r="B36" s="52" t="s">
        <v>42</v>
      </c>
      <c r="C36" s="997" t="s">
        <v>36</v>
      </c>
      <c r="D36" s="998"/>
      <c r="E36" s="998"/>
      <c r="F36" s="998"/>
      <c r="G36" s="998"/>
      <c r="H36" s="19"/>
      <c r="I36" s="80">
        <f>I35+I34</f>
        <v>239.96</v>
      </c>
      <c r="J36" s="80">
        <f>J35+J34</f>
        <v>12.15</v>
      </c>
    </row>
    <row r="37" spans="2:11" ht="15.6" x14ac:dyDescent="0.3">
      <c r="B37" s="317" t="s">
        <v>43</v>
      </c>
      <c r="C37" s="999" t="s">
        <v>24</v>
      </c>
      <c r="D37" s="999"/>
      <c r="E37" s="999"/>
      <c r="F37" s="999"/>
      <c r="G37" s="999"/>
      <c r="H37" s="254">
        <v>0.2</v>
      </c>
      <c r="I37" s="58">
        <f>I36*H37</f>
        <v>47.99</v>
      </c>
      <c r="J37" s="58">
        <f>J36*H37</f>
        <v>2.4300000000000002</v>
      </c>
    </row>
    <row r="38" spans="2:11" ht="15.6" x14ac:dyDescent="0.3">
      <c r="B38" s="52" t="s">
        <v>44</v>
      </c>
      <c r="C38" s="996" t="s">
        <v>37</v>
      </c>
      <c r="D38" s="996"/>
      <c r="E38" s="996"/>
      <c r="F38" s="996"/>
      <c r="G38" s="996"/>
      <c r="H38" s="19"/>
      <c r="I38" s="40">
        <f>I37+I36</f>
        <v>287.95</v>
      </c>
      <c r="J38" s="40">
        <f>J37+J36</f>
        <v>14.58</v>
      </c>
    </row>
    <row r="39" spans="2:11" ht="16.5" customHeight="1" x14ac:dyDescent="0.3">
      <c r="B39" s="66"/>
      <c r="C39" s="126"/>
      <c r="D39" s="126"/>
      <c r="E39" s="126"/>
      <c r="F39" s="126"/>
      <c r="G39" s="126"/>
      <c r="H39" s="29"/>
      <c r="I39" s="127"/>
      <c r="J39" s="167"/>
    </row>
    <row r="40" spans="2:11" ht="22.95" customHeight="1" x14ac:dyDescent="0.3">
      <c r="B40" s="81"/>
      <c r="C40" s="81" t="s">
        <v>77</v>
      </c>
      <c r="D40" s="81"/>
      <c r="E40" s="81"/>
      <c r="F40" s="81"/>
      <c r="G40" s="81"/>
      <c r="H40" s="81"/>
      <c r="I40" s="81"/>
      <c r="J40" s="167"/>
    </row>
    <row r="41" spans="2:11" ht="30.6" customHeight="1" x14ac:dyDescent="0.3">
      <c r="B41" s="81"/>
      <c r="C41" s="81" t="s">
        <v>175</v>
      </c>
      <c r="D41" s="81"/>
      <c r="E41" s="81"/>
      <c r="F41" s="81"/>
      <c r="G41" s="81"/>
      <c r="H41" s="81"/>
      <c r="I41" s="81"/>
      <c r="J41" s="167"/>
    </row>
    <row r="42" spans="2:11" ht="15.6" x14ac:dyDescent="0.3">
      <c r="B42" s="81"/>
      <c r="C42" s="81" t="s">
        <v>177</v>
      </c>
      <c r="D42" s="81"/>
      <c r="E42" s="81"/>
      <c r="F42" s="81"/>
      <c r="G42" s="81"/>
      <c r="H42" s="81"/>
      <c r="I42" s="81"/>
      <c r="J42" s="167"/>
    </row>
    <row r="43" spans="2:11" ht="21" customHeight="1" x14ac:dyDescent="0.3">
      <c r="C43" s="129"/>
      <c r="D43" s="47"/>
      <c r="E43" s="47"/>
      <c r="F43" s="47"/>
    </row>
    <row r="44" spans="2:11" x14ac:dyDescent="0.3">
      <c r="C44" s="129"/>
      <c r="D44" s="47"/>
      <c r="E44" s="47"/>
      <c r="F44" s="47"/>
    </row>
    <row r="45" spans="2:11" x14ac:dyDescent="0.3">
      <c r="C45" s="129"/>
      <c r="D45" s="129"/>
      <c r="E45" s="129"/>
      <c r="F45" s="129"/>
    </row>
  </sheetData>
  <mergeCells count="29">
    <mergeCell ref="H13:I13"/>
    <mergeCell ref="H24:H26"/>
    <mergeCell ref="C22:G22"/>
    <mergeCell ref="C23:G23"/>
    <mergeCell ref="B24:B26"/>
    <mergeCell ref="C24:G24"/>
    <mergeCell ref="C14:G14"/>
    <mergeCell ref="C15:G15"/>
    <mergeCell ref="C16:G16"/>
    <mergeCell ref="C17:G17"/>
    <mergeCell ref="C18:G18"/>
    <mergeCell ref="C19:G19"/>
    <mergeCell ref="C20:G20"/>
    <mergeCell ref="C21:G21"/>
    <mergeCell ref="B7:I7"/>
    <mergeCell ref="B8:I8"/>
    <mergeCell ref="B9:I9"/>
    <mergeCell ref="B11:I11"/>
    <mergeCell ref="H12:I12"/>
    <mergeCell ref="B10:I10"/>
    <mergeCell ref="C35:G35"/>
    <mergeCell ref="C36:G36"/>
    <mergeCell ref="C37:G37"/>
    <mergeCell ref="C38:G38"/>
    <mergeCell ref="J24:J26"/>
    <mergeCell ref="C27:G27"/>
    <mergeCell ref="C30:G30"/>
    <mergeCell ref="C31:G31"/>
    <mergeCell ref="C34:G34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2"/>
  <sheetViews>
    <sheetView topLeftCell="B1" zoomScaleNormal="100" workbookViewId="0">
      <selection activeCell="V25" sqref="V25"/>
    </sheetView>
  </sheetViews>
  <sheetFormatPr defaultRowHeight="14.4" x14ac:dyDescent="0.3"/>
  <cols>
    <col min="1" max="1" width="3.5546875" hidden="1" customWidth="1"/>
    <col min="2" max="2" width="6.109375" customWidth="1"/>
    <col min="3" max="3" width="8.33203125" customWidth="1"/>
    <col min="4" max="4" width="8.109375" customWidth="1"/>
    <col min="6" max="6" width="22.77734375" customWidth="1"/>
    <col min="7" max="7" width="0.109375" hidden="1" customWidth="1"/>
    <col min="8" max="8" width="7.109375" customWidth="1"/>
    <col min="9" max="9" width="8.109375" customWidth="1"/>
    <col min="10" max="11" width="10.88671875" customWidth="1"/>
  </cols>
  <sheetData>
    <row r="1" spans="1:12" ht="18" x14ac:dyDescent="0.35">
      <c r="A1" t="s">
        <v>16</v>
      </c>
      <c r="B1" s="195" t="s">
        <v>22</v>
      </c>
      <c r="C1" s="47"/>
      <c r="D1" s="4"/>
      <c r="E1" s="4"/>
      <c r="F1" s="4"/>
      <c r="G1" s="4"/>
      <c r="H1" s="195" t="s">
        <v>49</v>
      </c>
      <c r="I1" s="195"/>
      <c r="J1" s="8"/>
      <c r="K1" s="281"/>
      <c r="L1" s="47"/>
    </row>
    <row r="2" spans="1:12" ht="18" x14ac:dyDescent="0.35">
      <c r="B2" s="196" t="s">
        <v>47</v>
      </c>
      <c r="C2" s="47"/>
      <c r="D2" s="3"/>
      <c r="E2" s="6"/>
      <c r="F2" s="6"/>
      <c r="G2" s="6"/>
      <c r="H2" s="197" t="s">
        <v>180</v>
      </c>
      <c r="I2" s="197"/>
      <c r="J2" s="35"/>
      <c r="K2" s="280"/>
      <c r="L2" s="47"/>
    </row>
    <row r="3" spans="1:12" ht="18" x14ac:dyDescent="0.35">
      <c r="B3" s="196" t="s">
        <v>48</v>
      </c>
      <c r="C3" s="47"/>
      <c r="D3" s="4"/>
      <c r="E3" s="5"/>
      <c r="F3" s="5"/>
      <c r="G3" s="4"/>
      <c r="H3" s="197" t="s">
        <v>48</v>
      </c>
      <c r="I3" s="197"/>
      <c r="J3" s="30"/>
      <c r="K3" s="281"/>
      <c r="L3" s="47"/>
    </row>
    <row r="4" spans="1:12" ht="18" x14ac:dyDescent="0.35">
      <c r="B4" s="196" t="s">
        <v>158</v>
      </c>
      <c r="C4" s="47"/>
      <c r="D4" s="5"/>
      <c r="E4" s="5"/>
      <c r="F4" s="5"/>
      <c r="G4" s="5"/>
      <c r="H4" s="197" t="s">
        <v>181</v>
      </c>
      <c r="I4" s="197"/>
      <c r="J4" s="26"/>
      <c r="K4" s="282"/>
      <c r="L4" s="47"/>
    </row>
    <row r="5" spans="1:12" ht="18" x14ac:dyDescent="0.35">
      <c r="B5" s="196" t="s">
        <v>223</v>
      </c>
      <c r="C5" s="47"/>
      <c r="D5" s="2"/>
      <c r="E5" s="2"/>
      <c r="F5" s="2"/>
      <c r="G5" s="2"/>
      <c r="H5" s="197" t="s">
        <v>223</v>
      </c>
      <c r="I5" s="197"/>
      <c r="J5" s="47"/>
      <c r="K5" s="262"/>
      <c r="L5" s="47"/>
    </row>
    <row r="6" spans="1:12" ht="18" x14ac:dyDescent="0.35">
      <c r="B6" s="196"/>
      <c r="C6" s="47"/>
      <c r="D6" s="2"/>
      <c r="E6" s="2"/>
      <c r="F6" s="2"/>
      <c r="G6" s="2"/>
      <c r="H6" s="197"/>
      <c r="I6" s="197"/>
      <c r="J6" s="47"/>
      <c r="K6" s="262"/>
      <c r="L6" s="47"/>
    </row>
    <row r="7" spans="1:12" s="27" customFormat="1" ht="13.5" customHeight="1" x14ac:dyDescent="0.3">
      <c r="B7" s="1093" t="s">
        <v>0</v>
      </c>
      <c r="C7" s="1093"/>
      <c r="D7" s="1093"/>
      <c r="E7" s="1093"/>
      <c r="F7" s="1093"/>
      <c r="G7" s="1093"/>
      <c r="H7" s="1093"/>
      <c r="I7" s="1093"/>
      <c r="J7" s="1093"/>
      <c r="K7" s="263"/>
    </row>
    <row r="8" spans="1:12" s="27" customFormat="1" ht="13.5" customHeight="1" x14ac:dyDescent="0.3">
      <c r="B8" s="1093" t="s">
        <v>227</v>
      </c>
      <c r="C8" s="1093"/>
      <c r="D8" s="1093"/>
      <c r="E8" s="1093"/>
      <c r="F8" s="1093"/>
      <c r="G8" s="1093"/>
      <c r="H8" s="1093"/>
      <c r="I8" s="1093"/>
      <c r="J8" s="1093"/>
      <c r="K8" s="263"/>
    </row>
    <row r="9" spans="1:12" s="27" customFormat="1" ht="15.6" x14ac:dyDescent="0.3">
      <c r="B9" s="1093" t="s">
        <v>248</v>
      </c>
      <c r="C9" s="1093"/>
      <c r="D9" s="1093"/>
      <c r="E9" s="1093"/>
      <c r="F9" s="1093"/>
      <c r="G9" s="1093"/>
      <c r="H9" s="1093"/>
      <c r="I9" s="1093"/>
      <c r="J9" s="1093"/>
      <c r="K9" s="263"/>
    </row>
    <row r="10" spans="1:12" s="549" customFormat="1" ht="12.75" customHeight="1" x14ac:dyDescent="0.3">
      <c r="B10" s="1014" t="s">
        <v>194</v>
      </c>
      <c r="C10" s="1014"/>
      <c r="D10" s="1014"/>
      <c r="E10" s="1014"/>
      <c r="F10" s="1014"/>
      <c r="G10" s="1014"/>
      <c r="H10" s="1014"/>
      <c r="I10" s="1014"/>
      <c r="J10" s="1014"/>
    </row>
    <row r="11" spans="1:12" s="549" customFormat="1" ht="10.199999999999999" customHeight="1" x14ac:dyDescent="0.3">
      <c r="B11" s="545"/>
      <c r="C11" s="545"/>
      <c r="D11" s="545"/>
      <c r="E11" s="545"/>
      <c r="F11" s="545"/>
      <c r="G11" s="545"/>
      <c r="H11" s="545"/>
      <c r="I11" s="545"/>
      <c r="J11" s="545"/>
    </row>
    <row r="12" spans="1:12" ht="14.25" customHeight="1" x14ac:dyDescent="0.3">
      <c r="B12" s="316"/>
      <c r="C12" s="316"/>
      <c r="D12" s="316"/>
      <c r="E12" s="316"/>
      <c r="F12" s="316"/>
      <c r="G12" s="265"/>
      <c r="H12" s="1217" t="s">
        <v>167</v>
      </c>
      <c r="I12" s="1165"/>
      <c r="J12" s="1166"/>
      <c r="K12" s="256" t="s">
        <v>226</v>
      </c>
    </row>
    <row r="13" spans="1:12" x14ac:dyDescent="0.3">
      <c r="G13" s="307"/>
      <c r="H13" s="1197" t="s">
        <v>188</v>
      </c>
      <c r="I13" s="1197"/>
      <c r="J13" s="1198"/>
      <c r="K13" s="267" t="s">
        <v>232</v>
      </c>
    </row>
    <row r="14" spans="1:12" ht="42.75" customHeight="1" x14ac:dyDescent="0.3">
      <c r="B14" s="244" t="s">
        <v>69</v>
      </c>
      <c r="C14" s="1115" t="s">
        <v>1</v>
      </c>
      <c r="D14" s="1116"/>
      <c r="E14" s="1116"/>
      <c r="F14" s="1116"/>
      <c r="G14" s="1117"/>
      <c r="H14" s="244" t="s">
        <v>92</v>
      </c>
      <c r="I14" s="232" t="s">
        <v>109</v>
      </c>
      <c r="J14" s="232" t="s">
        <v>112</v>
      </c>
      <c r="K14" s="274" t="s">
        <v>105</v>
      </c>
      <c r="L14" s="255"/>
    </row>
    <row r="15" spans="1:12" ht="15.6" x14ac:dyDescent="0.3">
      <c r="B15" s="451"/>
      <c r="C15" s="987" t="s">
        <v>26</v>
      </c>
      <c r="D15" s="987"/>
      <c r="E15" s="987"/>
      <c r="F15" s="987"/>
      <c r="G15" s="987"/>
      <c r="H15" s="19"/>
      <c r="I15" s="178">
        <f>I16+I23</f>
        <v>179.83</v>
      </c>
      <c r="J15" s="40"/>
      <c r="K15" s="41"/>
    </row>
    <row r="16" spans="1:12" ht="15.6" x14ac:dyDescent="0.3">
      <c r="B16" s="52" t="s">
        <v>2</v>
      </c>
      <c r="C16" s="985" t="s">
        <v>247</v>
      </c>
      <c r="D16" s="988"/>
      <c r="E16" s="988"/>
      <c r="F16" s="988"/>
      <c r="G16" s="988"/>
      <c r="H16" s="750"/>
      <c r="I16" s="603">
        <f>I17+I19+I20</f>
        <v>114.41</v>
      </c>
      <c r="J16" s="64"/>
      <c r="K16" s="41"/>
    </row>
    <row r="17" spans="2:13" ht="15.6" x14ac:dyDescent="0.3">
      <c r="B17" s="757" t="s">
        <v>13</v>
      </c>
      <c r="C17" s="1220" t="s">
        <v>246</v>
      </c>
      <c r="D17" s="1220"/>
      <c r="E17" s="1220"/>
      <c r="F17" s="1220"/>
      <c r="G17" s="1220"/>
      <c r="H17" s="758"/>
      <c r="I17" s="754">
        <v>97.79</v>
      </c>
      <c r="J17" s="318"/>
      <c r="K17" s="41"/>
    </row>
    <row r="18" spans="2:13" ht="15.6" hidden="1" x14ac:dyDescent="0.3">
      <c r="B18" s="759"/>
      <c r="C18" s="1218"/>
      <c r="D18" s="1219"/>
      <c r="E18" s="1219"/>
      <c r="F18" s="1219"/>
      <c r="G18" s="942"/>
      <c r="H18" s="758"/>
      <c r="I18" s="755"/>
      <c r="J18" s="752"/>
      <c r="K18" s="41"/>
    </row>
    <row r="19" spans="2:13" ht="15.6" customHeight="1" x14ac:dyDescent="0.3">
      <c r="B19" s="55" t="s">
        <v>12</v>
      </c>
      <c r="C19" s="1134" t="s">
        <v>111</v>
      </c>
      <c r="D19" s="1135"/>
      <c r="E19" s="1135"/>
      <c r="F19" s="1135"/>
      <c r="G19" s="1136"/>
      <c r="H19" s="285">
        <v>0.04</v>
      </c>
      <c r="I19" s="603">
        <f>I17*H19</f>
        <v>3.91</v>
      </c>
      <c r="J19" s="58"/>
      <c r="K19" s="41"/>
    </row>
    <row r="20" spans="2:13" ht="16.8" customHeight="1" x14ac:dyDescent="0.3">
      <c r="B20" s="468" t="s">
        <v>14</v>
      </c>
      <c r="C20" s="1134" t="s">
        <v>34</v>
      </c>
      <c r="D20" s="1135"/>
      <c r="E20" s="1135"/>
      <c r="F20" s="1135"/>
      <c r="G20" s="1136"/>
      <c r="H20" s="254">
        <v>0.13</v>
      </c>
      <c r="I20" s="745">
        <f>I17*H20</f>
        <v>12.71</v>
      </c>
      <c r="J20" s="58"/>
      <c r="K20" s="41"/>
    </row>
    <row r="21" spans="2:13" ht="1.5" hidden="1" customHeight="1" x14ac:dyDescent="0.3">
      <c r="B21" s="469" t="s">
        <v>27</v>
      </c>
      <c r="C21" s="1070" t="s">
        <v>159</v>
      </c>
      <c r="D21" s="1221"/>
      <c r="E21" s="1221"/>
      <c r="F21" s="1221"/>
      <c r="G21" s="1222"/>
      <c r="H21" s="17"/>
      <c r="I21" s="746"/>
      <c r="J21" s="40"/>
      <c r="K21" s="41"/>
    </row>
    <row r="22" spans="2:13" ht="17.25" hidden="1" customHeight="1" x14ac:dyDescent="0.3">
      <c r="B22" s="61" t="s">
        <v>28</v>
      </c>
      <c r="C22" s="1070" t="s">
        <v>111</v>
      </c>
      <c r="D22" s="1071"/>
      <c r="E22" s="1071"/>
      <c r="F22" s="1071"/>
      <c r="G22" s="467"/>
      <c r="H22" s="470"/>
      <c r="I22" s="603">
        <f>I21*H22</f>
        <v>0</v>
      </c>
      <c r="J22" s="40"/>
      <c r="K22" s="41"/>
    </row>
    <row r="23" spans="2:13" ht="15.6" x14ac:dyDescent="0.3">
      <c r="B23" s="141">
        <v>2</v>
      </c>
      <c r="C23" s="1218" t="s">
        <v>311</v>
      </c>
      <c r="D23" s="1219"/>
      <c r="E23" s="1219"/>
      <c r="F23" s="1219"/>
      <c r="G23" s="465"/>
      <c r="H23" s="943"/>
      <c r="I23" s="603">
        <v>65.42</v>
      </c>
      <c r="J23" s="40"/>
      <c r="K23" s="41"/>
    </row>
    <row r="24" spans="2:13" ht="16.95" customHeight="1" x14ac:dyDescent="0.3">
      <c r="B24" s="59"/>
      <c r="C24" s="989" t="s">
        <v>3</v>
      </c>
      <c r="D24" s="989"/>
      <c r="E24" s="989"/>
      <c r="F24" s="990"/>
      <c r="G24" s="990"/>
      <c r="H24" s="254">
        <v>0.22</v>
      </c>
      <c r="I24" s="603">
        <f>I15*H24</f>
        <v>39.56</v>
      </c>
      <c r="J24" s="58"/>
      <c r="K24" s="41"/>
    </row>
    <row r="25" spans="2:13" s="165" customFormat="1" ht="17.25" customHeight="1" x14ac:dyDescent="0.3">
      <c r="B25" s="141"/>
      <c r="C25" s="25" t="s">
        <v>178</v>
      </c>
      <c r="D25" s="500"/>
      <c r="E25" s="500"/>
      <c r="F25" s="500"/>
      <c r="G25" s="500"/>
      <c r="H25" s="17"/>
      <c r="I25" s="40">
        <f>I15+I24</f>
        <v>219.39</v>
      </c>
      <c r="J25" s="40"/>
      <c r="K25" s="19"/>
    </row>
    <row r="26" spans="2:13" s="466" customFormat="1" ht="15.6" x14ac:dyDescent="0.3">
      <c r="B26" s="61" t="s">
        <v>45</v>
      </c>
      <c r="C26" s="983" t="s">
        <v>4</v>
      </c>
      <c r="D26" s="984"/>
      <c r="E26" s="984"/>
      <c r="F26" s="984"/>
      <c r="G26" s="985"/>
      <c r="H26" s="457"/>
      <c r="I26" s="58"/>
      <c r="J26" s="749">
        <v>0.12</v>
      </c>
      <c r="K26" s="749">
        <v>0.03</v>
      </c>
      <c r="M26" s="253"/>
    </row>
    <row r="27" spans="2:13" s="466" customFormat="1" ht="15.6" x14ac:dyDescent="0.3">
      <c r="B27" s="63" t="s">
        <v>38</v>
      </c>
      <c r="C27" s="983" t="s">
        <v>66</v>
      </c>
      <c r="D27" s="984"/>
      <c r="E27" s="984"/>
      <c r="F27" s="984"/>
      <c r="G27" s="985"/>
      <c r="H27" s="452"/>
      <c r="I27" s="58"/>
      <c r="J27" s="58">
        <f>J29+J32</f>
        <v>79.78</v>
      </c>
      <c r="K27" s="558">
        <f>K28+K32</f>
        <v>11.73</v>
      </c>
    </row>
    <row r="28" spans="2:13" ht="15.6" x14ac:dyDescent="0.3">
      <c r="B28" s="1015" t="s">
        <v>53</v>
      </c>
      <c r="C28" s="991" t="s">
        <v>249</v>
      </c>
      <c r="D28" s="992"/>
      <c r="E28" s="992"/>
      <c r="F28" s="992"/>
      <c r="G28" s="993"/>
      <c r="H28" s="980"/>
      <c r="I28" s="64"/>
      <c r="J28" s="64"/>
      <c r="K28" s="1009">
        <f>ROUND(29.4/100*39.17,2)</f>
        <v>11.52</v>
      </c>
    </row>
    <row r="29" spans="2:13" ht="24.75" customHeight="1" x14ac:dyDescent="0.3">
      <c r="B29" s="1016"/>
      <c r="C29" s="297">
        <v>39.17</v>
      </c>
      <c r="D29" s="324">
        <v>29.4</v>
      </c>
      <c r="E29" s="332">
        <v>0.29399999999999998</v>
      </c>
      <c r="F29" s="345" t="s">
        <v>113</v>
      </c>
      <c r="G29" s="24"/>
      <c r="H29" s="981"/>
      <c r="I29" s="320"/>
      <c r="J29" s="747">
        <f>ROUND(2*39.17,2)</f>
        <v>78.34</v>
      </c>
      <c r="K29" s="1010"/>
      <c r="M29" s="43"/>
    </row>
    <row r="30" spans="2:13" ht="13.95" customHeight="1" x14ac:dyDescent="0.3">
      <c r="B30" s="1017"/>
      <c r="C30" s="574" t="s">
        <v>8</v>
      </c>
      <c r="D30" s="760" t="s">
        <v>61</v>
      </c>
      <c r="E30" s="575" t="s">
        <v>104</v>
      </c>
      <c r="F30" s="130"/>
      <c r="G30" s="24"/>
      <c r="H30" s="982"/>
      <c r="I30" s="321"/>
      <c r="J30" s="748"/>
      <c r="K30" s="1011"/>
    </row>
    <row r="31" spans="2:13" ht="15.6" x14ac:dyDescent="0.3">
      <c r="B31" s="495" t="s">
        <v>54</v>
      </c>
      <c r="C31" s="983" t="s">
        <v>114</v>
      </c>
      <c r="D31" s="984"/>
      <c r="E31" s="984"/>
      <c r="F31" s="984"/>
      <c r="G31" s="984"/>
      <c r="H31" s="274"/>
      <c r="I31" s="58"/>
      <c r="J31" s="749"/>
      <c r="K31" s="458"/>
    </row>
    <row r="32" spans="2:13" ht="15.6" x14ac:dyDescent="0.3">
      <c r="B32" s="317"/>
      <c r="C32" s="38">
        <v>75</v>
      </c>
      <c r="D32" s="311">
        <v>9.5999999999999992E-3</v>
      </c>
      <c r="E32" s="1213" t="s">
        <v>250</v>
      </c>
      <c r="F32" s="1214"/>
      <c r="G32" s="313"/>
      <c r="H32" s="274"/>
      <c r="I32" s="58"/>
      <c r="J32" s="749">
        <f>ROUND(2*0.0096*75,2)</f>
        <v>1.44</v>
      </c>
      <c r="K32" s="749">
        <f>ROUND(29.4/100*0.0096*75,2)</f>
        <v>0.21</v>
      </c>
      <c r="M32" s="43"/>
    </row>
    <row r="33" spans="2:13" s="576" customFormat="1" ht="15" customHeight="1" x14ac:dyDescent="0.3">
      <c r="B33" s="23"/>
      <c r="C33" s="95" t="s">
        <v>8</v>
      </c>
      <c r="D33" s="192" t="s">
        <v>104</v>
      </c>
      <c r="E33" s="1215"/>
      <c r="F33" s="1216"/>
      <c r="G33" s="573"/>
      <c r="H33" s="575"/>
      <c r="I33" s="189"/>
      <c r="J33" s="189"/>
      <c r="K33" s="15"/>
      <c r="M33" s="904"/>
    </row>
    <row r="34" spans="2:13" ht="15.6" x14ac:dyDescent="0.3">
      <c r="B34" s="52" t="s">
        <v>39</v>
      </c>
      <c r="C34" s="977" t="s">
        <v>152</v>
      </c>
      <c r="D34" s="978"/>
      <c r="E34" s="978"/>
      <c r="F34" s="978"/>
      <c r="G34" s="979"/>
      <c r="H34" s="19"/>
      <c r="I34" s="40">
        <f>I15+I24</f>
        <v>219.39</v>
      </c>
      <c r="J34" s="40">
        <f>J26+J27</f>
        <v>79.900000000000006</v>
      </c>
      <c r="K34" s="40">
        <f>K26+K27</f>
        <v>11.76</v>
      </c>
    </row>
    <row r="35" spans="2:13" ht="15.6" x14ac:dyDescent="0.3">
      <c r="B35" s="142" t="s">
        <v>40</v>
      </c>
      <c r="C35" s="1201" t="s">
        <v>87</v>
      </c>
      <c r="D35" s="1202"/>
      <c r="E35" s="1202"/>
      <c r="F35" s="1202"/>
      <c r="G35" s="1203"/>
      <c r="H35" s="577">
        <f>H36+H37</f>
        <v>0.58730000000000004</v>
      </c>
      <c r="I35" s="178">
        <f>I36+I37</f>
        <v>105.62</v>
      </c>
      <c r="J35" s="178"/>
      <c r="K35" s="19"/>
      <c r="L35" s="165"/>
    </row>
    <row r="36" spans="2:13" ht="15.6" x14ac:dyDescent="0.3">
      <c r="B36" s="67" t="s">
        <v>88</v>
      </c>
      <c r="C36" s="314" t="s">
        <v>90</v>
      </c>
      <c r="D36" s="315"/>
      <c r="E36" s="315"/>
      <c r="F36" s="315"/>
      <c r="G36" s="315"/>
      <c r="H36" s="761">
        <v>0.33389999999999997</v>
      </c>
      <c r="I36" s="319">
        <f>I15*H36</f>
        <v>60.05</v>
      </c>
      <c r="J36" s="319"/>
      <c r="K36" s="283"/>
      <c r="L36" s="179"/>
    </row>
    <row r="37" spans="2:13" ht="15.6" x14ac:dyDescent="0.3">
      <c r="B37" s="67" t="s">
        <v>89</v>
      </c>
      <c r="C37" s="314" t="s">
        <v>84</v>
      </c>
      <c r="D37" s="315"/>
      <c r="E37" s="315"/>
      <c r="F37" s="315"/>
      <c r="G37" s="315"/>
      <c r="H37" s="761">
        <v>0.25340000000000001</v>
      </c>
      <c r="I37" s="319">
        <f>I15*H37</f>
        <v>45.57</v>
      </c>
      <c r="J37" s="319"/>
      <c r="K37" s="283"/>
      <c r="L37" s="179"/>
    </row>
    <row r="38" spans="2:13" ht="15.6" x14ac:dyDescent="0.3">
      <c r="B38" s="52">
        <v>7</v>
      </c>
      <c r="C38" s="977" t="s">
        <v>20</v>
      </c>
      <c r="D38" s="978"/>
      <c r="E38" s="978"/>
      <c r="F38" s="978"/>
      <c r="G38" s="978"/>
      <c r="H38" s="19"/>
      <c r="I38" s="40">
        <f>I35+I34</f>
        <v>325.01</v>
      </c>
      <c r="J38" s="40">
        <f>J34</f>
        <v>79.900000000000006</v>
      </c>
      <c r="K38" s="40">
        <f>K34</f>
        <v>11.76</v>
      </c>
    </row>
    <row r="39" spans="2:13" ht="15.6" x14ac:dyDescent="0.3">
      <c r="B39" s="317">
        <v>8</v>
      </c>
      <c r="C39" s="988" t="s">
        <v>18</v>
      </c>
      <c r="D39" s="988"/>
      <c r="E39" s="988"/>
      <c r="F39" s="988"/>
      <c r="G39" s="988"/>
      <c r="H39" s="254">
        <v>0.12</v>
      </c>
      <c r="I39" s="58">
        <f>I38*12%</f>
        <v>39</v>
      </c>
      <c r="J39" s="58">
        <f>J38*12%</f>
        <v>9.59</v>
      </c>
      <c r="K39" s="58">
        <f>K38*12%</f>
        <v>1.41</v>
      </c>
    </row>
    <row r="40" spans="2:13" ht="15.6" x14ac:dyDescent="0.3">
      <c r="B40" s="52">
        <v>9</v>
      </c>
      <c r="C40" s="997" t="s">
        <v>36</v>
      </c>
      <c r="D40" s="998"/>
      <c r="E40" s="998"/>
      <c r="F40" s="998"/>
      <c r="G40" s="998"/>
      <c r="H40" s="19"/>
      <c r="I40" s="80">
        <f>I39+I38</f>
        <v>364.01</v>
      </c>
      <c r="J40" s="80">
        <f>J39+J38</f>
        <v>89.49</v>
      </c>
      <c r="K40" s="80">
        <f>K39+K38</f>
        <v>13.17</v>
      </c>
    </row>
    <row r="41" spans="2:13" s="342" customFormat="1" ht="15.75" customHeight="1" x14ac:dyDescent="0.3">
      <c r="B41" s="339">
        <v>10</v>
      </c>
      <c r="C41" s="1212" t="s">
        <v>24</v>
      </c>
      <c r="D41" s="1212"/>
      <c r="E41" s="1212"/>
      <c r="F41" s="1212"/>
      <c r="G41" s="1212"/>
      <c r="H41" s="340">
        <v>0.2</v>
      </c>
      <c r="I41" s="341">
        <f>I40*H41</f>
        <v>72.8</v>
      </c>
      <c r="J41" s="341">
        <f>J40*H41</f>
        <v>17.899999999999999</v>
      </c>
      <c r="K41" s="341">
        <f>K40*H41</f>
        <v>2.63</v>
      </c>
    </row>
    <row r="42" spans="2:13" ht="17.25" customHeight="1" x14ac:dyDescent="0.3">
      <c r="B42" s="52">
        <v>11</v>
      </c>
      <c r="C42" s="996" t="s">
        <v>37</v>
      </c>
      <c r="D42" s="996"/>
      <c r="E42" s="996"/>
      <c r="F42" s="996"/>
      <c r="G42" s="996"/>
      <c r="H42" s="19"/>
      <c r="I42" s="40">
        <f>I41+I40</f>
        <v>436.81</v>
      </c>
      <c r="J42" s="40">
        <f>J41+J40</f>
        <v>107.39</v>
      </c>
      <c r="K42" s="40">
        <f>K41+K40</f>
        <v>15.8</v>
      </c>
    </row>
    <row r="43" spans="2:13" ht="15.6" x14ac:dyDescent="0.3">
      <c r="B43" s="81"/>
      <c r="C43" s="81"/>
      <c r="D43" s="81"/>
      <c r="E43" s="81"/>
      <c r="F43" s="81"/>
      <c r="G43" s="81"/>
      <c r="H43" s="81"/>
      <c r="I43" s="81"/>
      <c r="J43" s="81"/>
      <c r="K43" s="167"/>
    </row>
    <row r="44" spans="2:13" ht="15.6" x14ac:dyDescent="0.3">
      <c r="B44" s="81"/>
      <c r="C44" s="81"/>
      <c r="D44" s="81"/>
      <c r="E44" s="81"/>
      <c r="F44" s="81"/>
      <c r="G44" s="81"/>
      <c r="H44" s="81"/>
      <c r="I44" s="81"/>
      <c r="J44" s="81"/>
      <c r="K44" s="167"/>
    </row>
    <row r="45" spans="2:13" s="27" customFormat="1" ht="15.6" x14ac:dyDescent="0.3">
      <c r="B45" s="81"/>
      <c r="C45" s="81" t="s">
        <v>77</v>
      </c>
      <c r="D45" s="81"/>
      <c r="E45" s="81"/>
      <c r="F45" s="687"/>
      <c r="G45" s="81"/>
      <c r="H45" s="81"/>
      <c r="I45" s="81"/>
      <c r="J45" s="81"/>
      <c r="K45" s="263"/>
    </row>
    <row r="46" spans="2:13" s="27" customFormat="1" ht="15.6" x14ac:dyDescent="0.3">
      <c r="B46" s="81"/>
      <c r="C46" s="81"/>
      <c r="D46" s="81"/>
      <c r="E46" s="81"/>
      <c r="F46" s="81"/>
      <c r="G46" s="81"/>
      <c r="H46" s="81"/>
      <c r="I46" s="81"/>
      <c r="J46" s="81"/>
      <c r="K46" s="263"/>
    </row>
    <row r="47" spans="2:13" s="27" customFormat="1" ht="15.6" x14ac:dyDescent="0.3">
      <c r="B47" s="81"/>
      <c r="C47" s="81" t="s">
        <v>179</v>
      </c>
      <c r="D47" s="81"/>
      <c r="E47" s="81"/>
      <c r="F47" s="81"/>
      <c r="G47" s="81"/>
      <c r="H47" s="81"/>
      <c r="I47" s="81"/>
      <c r="J47" s="81"/>
      <c r="K47" s="263"/>
    </row>
    <row r="48" spans="2:13" s="81" customFormat="1" ht="15.6" x14ac:dyDescent="0.3">
      <c r="C48" s="81" t="s">
        <v>177</v>
      </c>
      <c r="F48" s="687"/>
    </row>
    <row r="49" spans="3:6" s="27" customFormat="1" ht="22.95" customHeight="1" x14ac:dyDescent="0.3">
      <c r="C49" s="129"/>
      <c r="D49" s="47"/>
      <c r="E49" s="47"/>
      <c r="F49" s="47"/>
    </row>
    <row r="50" spans="3:6" s="27" customFormat="1" ht="15.6" x14ac:dyDescent="0.3">
      <c r="C50" s="129"/>
      <c r="D50" s="47"/>
      <c r="E50" s="47"/>
      <c r="F50" s="47"/>
    </row>
    <row r="51" spans="3:6" s="27" customFormat="1" ht="15.6" x14ac:dyDescent="0.3">
      <c r="C51" s="129"/>
      <c r="D51" s="129"/>
      <c r="E51" s="129"/>
      <c r="F51" s="129"/>
    </row>
    <row r="52" spans="3:6" s="27" customFormat="1" ht="15.6" x14ac:dyDescent="0.3"/>
  </sheetData>
  <mergeCells count="33">
    <mergeCell ref="B28:B30"/>
    <mergeCell ref="C28:G28"/>
    <mergeCell ref="C14:G14"/>
    <mergeCell ref="C15:G15"/>
    <mergeCell ref="C16:G16"/>
    <mergeCell ref="C17:G17"/>
    <mergeCell ref="C19:G19"/>
    <mergeCell ref="C20:G20"/>
    <mergeCell ref="C21:G21"/>
    <mergeCell ref="C18:F18"/>
    <mergeCell ref="B7:J7"/>
    <mergeCell ref="B8:J8"/>
    <mergeCell ref="B9:J9"/>
    <mergeCell ref="H12:J12"/>
    <mergeCell ref="C26:G26"/>
    <mergeCell ref="H13:J13"/>
    <mergeCell ref="C23:F23"/>
    <mergeCell ref="C22:F22"/>
    <mergeCell ref="B10:J10"/>
    <mergeCell ref="K28:K30"/>
    <mergeCell ref="C31:G31"/>
    <mergeCell ref="C34:G34"/>
    <mergeCell ref="C35:G35"/>
    <mergeCell ref="C38:G38"/>
    <mergeCell ref="H28:H30"/>
    <mergeCell ref="E32:F32"/>
    <mergeCell ref="E33:F33"/>
    <mergeCell ref="C39:G39"/>
    <mergeCell ref="C40:G40"/>
    <mergeCell ref="C41:G41"/>
    <mergeCell ref="C42:G42"/>
    <mergeCell ref="C24:G24"/>
    <mergeCell ref="C27:G27"/>
  </mergeCells>
  <pageMargins left="0.70866141732283472" right="0.31496062992125984" top="0.19685039370078741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6"/>
  <sheetViews>
    <sheetView zoomScaleNormal="100" workbookViewId="0">
      <selection activeCell="R44" sqref="R44"/>
    </sheetView>
  </sheetViews>
  <sheetFormatPr defaultRowHeight="14.4" x14ac:dyDescent="0.3"/>
  <cols>
    <col min="1" max="1" width="5.6640625" style="47" customWidth="1"/>
    <col min="2" max="2" width="6.33203125" style="47" customWidth="1"/>
    <col min="3" max="3" width="8.109375" style="47" customWidth="1"/>
    <col min="4" max="4" width="5.44140625" style="47" customWidth="1"/>
    <col min="5" max="5" width="29.21875" style="47" customWidth="1"/>
    <col min="6" max="6" width="1" style="47" hidden="1" customWidth="1"/>
    <col min="7" max="7" width="8.44140625" style="47" customWidth="1"/>
    <col min="8" max="8" width="8.6640625" style="47" customWidth="1"/>
    <col min="9" max="9" width="8.6640625" style="47" hidden="1" customWidth="1"/>
    <col min="10" max="10" width="8.6640625" style="47" customWidth="1"/>
    <col min="11" max="11" width="9.5546875" style="47" customWidth="1"/>
    <col min="12" max="12" width="7.6640625" style="47" customWidth="1"/>
    <col min="19" max="19" width="13.21875" customWidth="1"/>
  </cols>
  <sheetData>
    <row r="1" spans="1:12" ht="13.95" customHeight="1" x14ac:dyDescent="0.3">
      <c r="A1" s="241" t="s">
        <v>22</v>
      </c>
      <c r="C1" s="241"/>
      <c r="D1" s="241"/>
      <c r="E1" s="241"/>
      <c r="F1" s="241"/>
      <c r="G1" s="241" t="s">
        <v>49</v>
      </c>
      <c r="H1" s="241"/>
      <c r="I1" s="241"/>
      <c r="J1" s="619"/>
      <c r="K1" s="619"/>
      <c r="L1" s="630"/>
    </row>
    <row r="2" spans="1:12" ht="14.4" customHeight="1" x14ac:dyDescent="0.3">
      <c r="A2" s="439" t="s">
        <v>47</v>
      </c>
      <c r="C2" s="631"/>
      <c r="D2" s="433"/>
      <c r="E2" s="433"/>
      <c r="F2" s="433"/>
      <c r="G2" s="618" t="s">
        <v>180</v>
      </c>
      <c r="H2" s="618"/>
      <c r="I2" s="623"/>
      <c r="J2" s="632"/>
      <c r="K2" s="632"/>
      <c r="L2" s="633"/>
    </row>
    <row r="3" spans="1:12" x14ac:dyDescent="0.3">
      <c r="A3" s="439" t="s">
        <v>48</v>
      </c>
      <c r="C3" s="241"/>
      <c r="D3" s="271"/>
      <c r="E3" s="271"/>
      <c r="F3" s="241"/>
      <c r="G3" s="618" t="s">
        <v>48</v>
      </c>
      <c r="H3" s="618"/>
      <c r="I3" s="623"/>
      <c r="J3" s="634"/>
      <c r="K3" s="634"/>
      <c r="L3" s="630"/>
    </row>
    <row r="4" spans="1:12" ht="13.2" customHeight="1" x14ac:dyDescent="0.3">
      <c r="A4" s="439" t="s">
        <v>158</v>
      </c>
      <c r="C4" s="271"/>
      <c r="D4" s="271"/>
      <c r="E4" s="271"/>
      <c r="F4" s="271"/>
      <c r="G4" s="618" t="s">
        <v>181</v>
      </c>
      <c r="H4" s="618"/>
      <c r="I4" s="623"/>
      <c r="J4" s="635"/>
      <c r="K4" s="635"/>
      <c r="L4" s="282"/>
    </row>
    <row r="5" spans="1:12" x14ac:dyDescent="0.3">
      <c r="A5" s="439" t="s">
        <v>223</v>
      </c>
      <c r="C5" s="129"/>
      <c r="D5" s="129"/>
      <c r="E5" s="129"/>
      <c r="F5" s="129"/>
      <c r="G5" s="618" t="s">
        <v>223</v>
      </c>
      <c r="H5" s="618"/>
      <c r="I5" s="623"/>
      <c r="L5" s="262"/>
    </row>
    <row r="6" spans="1:12" ht="1.2" customHeight="1" x14ac:dyDescent="0.3">
      <c r="A6" s="439"/>
      <c r="C6" s="129"/>
      <c r="D6" s="129"/>
      <c r="E6" s="129"/>
      <c r="F6" s="129"/>
      <c r="G6" s="618"/>
      <c r="H6" s="618"/>
      <c r="I6" s="623"/>
      <c r="L6" s="262"/>
    </row>
    <row r="7" spans="1:12" x14ac:dyDescent="0.3">
      <c r="A7" s="1261" t="s">
        <v>0</v>
      </c>
      <c r="B7" s="1261"/>
      <c r="C7" s="1261"/>
      <c r="D7" s="1261"/>
      <c r="E7" s="1261"/>
      <c r="F7" s="1261"/>
      <c r="G7" s="1261"/>
      <c r="H7" s="1261"/>
      <c r="I7" s="1261"/>
      <c r="J7" s="1261"/>
      <c r="K7" s="636"/>
      <c r="L7" s="262"/>
    </row>
    <row r="8" spans="1:12" x14ac:dyDescent="0.3">
      <c r="A8" s="1261" t="s">
        <v>227</v>
      </c>
      <c r="B8" s="1261"/>
      <c r="C8" s="1261"/>
      <c r="D8" s="1261"/>
      <c r="E8" s="1261"/>
      <c r="F8" s="1261"/>
      <c r="G8" s="1261"/>
      <c r="H8" s="1261"/>
      <c r="I8" s="1261"/>
      <c r="J8" s="1261"/>
      <c r="K8" s="636"/>
      <c r="L8" s="262"/>
    </row>
    <row r="9" spans="1:12" x14ac:dyDescent="0.3">
      <c r="A9" s="1261" t="s">
        <v>219</v>
      </c>
      <c r="B9" s="1261"/>
      <c r="C9" s="1261"/>
      <c r="D9" s="1261"/>
      <c r="E9" s="1261"/>
      <c r="F9" s="1261"/>
      <c r="G9" s="1261"/>
      <c r="H9" s="1261"/>
      <c r="I9" s="1261"/>
      <c r="J9" s="1261"/>
      <c r="K9" s="1261"/>
      <c r="L9" s="262"/>
    </row>
    <row r="10" spans="1:12" x14ac:dyDescent="0.3">
      <c r="A10" s="1014" t="s">
        <v>194</v>
      </c>
      <c r="B10" s="1014"/>
      <c r="C10" s="1014"/>
      <c r="D10" s="1014"/>
      <c r="E10" s="1014"/>
      <c r="F10" s="1014"/>
      <c r="G10" s="1014"/>
      <c r="H10" s="1014"/>
      <c r="I10" s="1014"/>
      <c r="J10" s="1014"/>
      <c r="K10" s="620"/>
      <c r="L10" s="549"/>
    </row>
    <row r="11" spans="1:12" ht="11.4" customHeight="1" x14ac:dyDescent="0.3">
      <c r="A11" s="636"/>
      <c r="B11" s="636"/>
      <c r="C11" s="636"/>
      <c r="D11" s="636"/>
      <c r="E11" s="636"/>
      <c r="F11" s="637"/>
      <c r="G11" s="638"/>
      <c r="H11" s="638"/>
      <c r="I11" s="638"/>
      <c r="J11" s="1223" t="s">
        <v>263</v>
      </c>
      <c r="K11" s="1224"/>
      <c r="L11" s="1225"/>
    </row>
    <row r="12" spans="1:12" ht="10.199999999999999" customHeight="1" x14ac:dyDescent="0.3">
      <c r="F12" s="639"/>
      <c r="G12" s="638"/>
      <c r="H12" s="638"/>
      <c r="I12" s="638"/>
      <c r="J12" s="1226" t="s">
        <v>264</v>
      </c>
      <c r="K12" s="1227"/>
      <c r="L12" s="1228"/>
    </row>
    <row r="13" spans="1:12" ht="30.6" customHeight="1" x14ac:dyDescent="0.3">
      <c r="A13" s="625" t="s">
        <v>69</v>
      </c>
      <c r="B13" s="1262" t="s">
        <v>1</v>
      </c>
      <c r="C13" s="1263"/>
      <c r="D13" s="1263"/>
      <c r="E13" s="1263"/>
      <c r="F13" s="1264"/>
      <c r="G13" s="232" t="s">
        <v>220</v>
      </c>
      <c r="H13" s="232" t="s">
        <v>213</v>
      </c>
      <c r="I13" s="232" t="s">
        <v>137</v>
      </c>
      <c r="J13" s="604" t="s">
        <v>137</v>
      </c>
      <c r="K13" s="604" t="s">
        <v>137</v>
      </c>
      <c r="L13" s="686" t="s">
        <v>105</v>
      </c>
    </row>
    <row r="14" spans="1:12" x14ac:dyDescent="0.3">
      <c r="A14" s="641"/>
      <c r="B14" s="1268" t="s">
        <v>26</v>
      </c>
      <c r="C14" s="1268"/>
      <c r="D14" s="1268"/>
      <c r="E14" s="1268"/>
      <c r="F14" s="1268"/>
      <c r="G14" s="19"/>
      <c r="H14" s="642">
        <f>H15+H20</f>
        <v>294.99</v>
      </c>
      <c r="I14" s="642">
        <f>I15+I20</f>
        <v>210.79</v>
      </c>
      <c r="J14" s="642">
        <f>J15+J20</f>
        <v>294.99</v>
      </c>
      <c r="K14" s="642">
        <f>K15+K20</f>
        <v>294.99</v>
      </c>
      <c r="L14" s="246"/>
    </row>
    <row r="15" spans="1:12" x14ac:dyDescent="0.3">
      <c r="A15" s="19" t="s">
        <v>2</v>
      </c>
      <c r="B15" s="1245" t="s">
        <v>35</v>
      </c>
      <c r="C15" s="1253"/>
      <c r="D15" s="1253"/>
      <c r="E15" s="1253"/>
      <c r="F15" s="1253"/>
      <c r="G15" s="643"/>
      <c r="H15" s="456">
        <f>H16+H18+H17+H19</f>
        <v>145.75</v>
      </c>
      <c r="I15" s="669">
        <f>I16+I18+I17+I19</f>
        <v>85.63</v>
      </c>
      <c r="J15" s="456">
        <f>J16+J18+J17+J19</f>
        <v>145.75</v>
      </c>
      <c r="K15" s="456">
        <f>K16+K18+K17+K19</f>
        <v>145.75</v>
      </c>
      <c r="L15" s="246"/>
    </row>
    <row r="16" spans="1:12" x14ac:dyDescent="0.3">
      <c r="A16" s="644" t="s">
        <v>13</v>
      </c>
      <c r="B16" s="1253" t="s">
        <v>33</v>
      </c>
      <c r="C16" s="1253"/>
      <c r="D16" s="1253"/>
      <c r="E16" s="1253"/>
      <c r="F16" s="1253"/>
      <c r="G16" s="645"/>
      <c r="H16" s="646">
        <v>102.64</v>
      </c>
      <c r="I16" s="646">
        <v>85.63</v>
      </c>
      <c r="J16" s="646">
        <v>102.64</v>
      </c>
      <c r="K16" s="646">
        <v>102.64</v>
      </c>
      <c r="L16" s="246"/>
    </row>
    <row r="17" spans="1:20" x14ac:dyDescent="0.3">
      <c r="A17" s="647" t="s">
        <v>12</v>
      </c>
      <c r="B17" s="1232" t="s">
        <v>111</v>
      </c>
      <c r="C17" s="1233"/>
      <c r="D17" s="1233"/>
      <c r="E17" s="1233"/>
      <c r="F17" s="1245"/>
      <c r="G17" s="648">
        <v>0.04</v>
      </c>
      <c r="H17" s="456">
        <f>H16*G17</f>
        <v>4.1100000000000003</v>
      </c>
      <c r="I17" s="669">
        <f>I16*F17</f>
        <v>0</v>
      </c>
      <c r="J17" s="456">
        <f>J16*G17</f>
        <v>4.1100000000000003</v>
      </c>
      <c r="K17" s="456">
        <f>K16*G17</f>
        <v>4.1100000000000003</v>
      </c>
      <c r="L17" s="246"/>
    </row>
    <row r="18" spans="1:20" x14ac:dyDescent="0.3">
      <c r="A18" s="649" t="s">
        <v>14</v>
      </c>
      <c r="B18" s="1232" t="s">
        <v>34</v>
      </c>
      <c r="C18" s="1233"/>
      <c r="D18" s="1233"/>
      <c r="E18" s="1233"/>
      <c r="F18" s="1245"/>
      <c r="G18" s="650">
        <v>0.13</v>
      </c>
      <c r="H18" s="621">
        <f>H16*G18</f>
        <v>13.34</v>
      </c>
      <c r="I18" s="624">
        <f>I16*F18</f>
        <v>0</v>
      </c>
      <c r="J18" s="621">
        <f>J16*G18</f>
        <v>13.34</v>
      </c>
      <c r="K18" s="621">
        <f>K16*G18</f>
        <v>13.34</v>
      </c>
      <c r="L18" s="246"/>
    </row>
    <row r="19" spans="1:20" x14ac:dyDescent="0.3">
      <c r="A19" s="649" t="s">
        <v>15</v>
      </c>
      <c r="B19" s="1232" t="s">
        <v>212</v>
      </c>
      <c r="C19" s="1233"/>
      <c r="D19" s="1233"/>
      <c r="E19" s="1233"/>
      <c r="F19" s="651"/>
      <c r="G19" s="650">
        <v>0.25</v>
      </c>
      <c r="H19" s="621">
        <f>H16*G19</f>
        <v>25.66</v>
      </c>
      <c r="I19" s="624">
        <f>I16*F19</f>
        <v>0</v>
      </c>
      <c r="J19" s="621">
        <f>J16*G19</f>
        <v>25.66</v>
      </c>
      <c r="K19" s="621">
        <f>K16*G19</f>
        <v>25.66</v>
      </c>
      <c r="L19" s="246"/>
    </row>
    <row r="20" spans="1:20" ht="15" customHeight="1" x14ac:dyDescent="0.3">
      <c r="A20" s="652" t="s">
        <v>50</v>
      </c>
      <c r="B20" s="1235" t="s">
        <v>215</v>
      </c>
      <c r="C20" s="1236"/>
      <c r="D20" s="1236"/>
      <c r="E20" s="1236"/>
      <c r="F20" s="653"/>
      <c r="G20" s="650"/>
      <c r="H20" s="629">
        <f>74.62*2</f>
        <v>149.24</v>
      </c>
      <c r="I20" s="668">
        <f>62.58*2</f>
        <v>125.16</v>
      </c>
      <c r="J20" s="629">
        <f>74.62*2</f>
        <v>149.24</v>
      </c>
      <c r="K20" s="629">
        <f>74.62*2</f>
        <v>149.24</v>
      </c>
      <c r="L20" s="246"/>
    </row>
    <row r="21" spans="1:20" hidden="1" x14ac:dyDescent="0.3">
      <c r="A21" s="654" t="s">
        <v>27</v>
      </c>
      <c r="B21" s="1237" t="s">
        <v>159</v>
      </c>
      <c r="C21" s="1238"/>
      <c r="D21" s="1238"/>
      <c r="E21" s="1238"/>
      <c r="F21" s="1239"/>
      <c r="G21" s="17"/>
      <c r="H21" s="655"/>
      <c r="I21" s="28"/>
      <c r="J21" s="28"/>
      <c r="K21" s="28"/>
      <c r="L21" s="246"/>
    </row>
    <row r="22" spans="1:20" hidden="1" x14ac:dyDescent="0.3">
      <c r="A22" s="656" t="s">
        <v>28</v>
      </c>
      <c r="B22" s="1237" t="s">
        <v>111</v>
      </c>
      <c r="C22" s="1240"/>
      <c r="D22" s="1240"/>
      <c r="E22" s="1240"/>
      <c r="F22" s="657"/>
      <c r="G22" s="658"/>
      <c r="H22" s="629">
        <f>H21*G22</f>
        <v>0</v>
      </c>
      <c r="I22" s="28"/>
      <c r="J22" s="28"/>
      <c r="K22" s="28"/>
      <c r="L22" s="246"/>
    </row>
    <row r="23" spans="1:20" ht="15.6" hidden="1" customHeight="1" x14ac:dyDescent="0.3">
      <c r="A23" s="656" t="s">
        <v>160</v>
      </c>
      <c r="B23" s="1241" t="s">
        <v>34</v>
      </c>
      <c r="C23" s="1242"/>
      <c r="D23" s="1242"/>
      <c r="E23" s="1242"/>
      <c r="F23" s="659"/>
      <c r="G23" s="660"/>
      <c r="H23" s="629"/>
      <c r="I23" s="668"/>
      <c r="J23" s="629"/>
      <c r="K23" s="629"/>
      <c r="L23" s="246"/>
    </row>
    <row r="24" spans="1:20" ht="15.6" hidden="1" customHeight="1" x14ac:dyDescent="0.3">
      <c r="A24" s="656"/>
      <c r="B24" s="1241" t="s">
        <v>212</v>
      </c>
      <c r="C24" s="1242"/>
      <c r="D24" s="1242"/>
      <c r="E24" s="1242"/>
      <c r="F24" s="659"/>
      <c r="G24" s="660">
        <v>0.25</v>
      </c>
      <c r="H24" s="629"/>
      <c r="I24" s="28"/>
      <c r="J24" s="28"/>
      <c r="K24" s="28"/>
      <c r="L24" s="246"/>
    </row>
    <row r="25" spans="1:20" x14ac:dyDescent="0.3">
      <c r="A25" s="661"/>
      <c r="B25" s="1243" t="s">
        <v>3</v>
      </c>
      <c r="C25" s="1243"/>
      <c r="D25" s="1243"/>
      <c r="E25" s="1244"/>
      <c r="F25" s="1244"/>
      <c r="G25" s="650">
        <v>0.22</v>
      </c>
      <c r="H25" s="629">
        <f>H14*G25</f>
        <v>64.900000000000006</v>
      </c>
      <c r="I25" s="668">
        <f>I14*F25</f>
        <v>0</v>
      </c>
      <c r="J25" s="629">
        <f>J14*G25</f>
        <v>64.900000000000006</v>
      </c>
      <c r="K25" s="629">
        <f>K14*G25</f>
        <v>64.900000000000006</v>
      </c>
      <c r="L25" s="246"/>
    </row>
    <row r="26" spans="1:20" x14ac:dyDescent="0.3">
      <c r="A26" s="662"/>
      <c r="B26" s="663" t="s">
        <v>178</v>
      </c>
      <c r="C26" s="664"/>
      <c r="D26" s="664"/>
      <c r="E26" s="664"/>
      <c r="F26" s="664"/>
      <c r="G26" s="17"/>
      <c r="H26" s="28">
        <f>H14+H25</f>
        <v>359.89</v>
      </c>
      <c r="I26" s="28">
        <f>I14+I25</f>
        <v>210.79</v>
      </c>
      <c r="J26" s="28">
        <f>J14+J25</f>
        <v>359.89</v>
      </c>
      <c r="K26" s="28">
        <f>K14+K25</f>
        <v>359.89</v>
      </c>
      <c r="L26" s="19"/>
    </row>
    <row r="27" spans="1:20" x14ac:dyDescent="0.3">
      <c r="A27" s="662" t="s">
        <v>45</v>
      </c>
      <c r="B27" s="1232" t="s">
        <v>4</v>
      </c>
      <c r="C27" s="1233"/>
      <c r="D27" s="1233"/>
      <c r="E27" s="1233"/>
      <c r="F27" s="1245"/>
      <c r="G27" s="650"/>
      <c r="H27" s="629"/>
      <c r="I27" s="665">
        <v>10.88</v>
      </c>
      <c r="J27" s="665">
        <v>23.21</v>
      </c>
      <c r="K27" s="665">
        <v>23.21</v>
      </c>
      <c r="L27" s="801">
        <v>5.0999999999999996</v>
      </c>
      <c r="N27" s="622"/>
      <c r="O27" s="622"/>
      <c r="P27" s="622"/>
      <c r="Q27" s="622"/>
      <c r="R27" s="622"/>
      <c r="S27" s="622"/>
      <c r="T27" s="616"/>
    </row>
    <row r="28" spans="1:20" x14ac:dyDescent="0.3">
      <c r="A28" s="37" t="s">
        <v>38</v>
      </c>
      <c r="B28" s="1246" t="s">
        <v>66</v>
      </c>
      <c r="C28" s="1247"/>
      <c r="D28" s="1247"/>
      <c r="E28" s="1247"/>
      <c r="F28" s="1248"/>
      <c r="G28" s="19"/>
      <c r="H28" s="28"/>
      <c r="I28" s="28">
        <f>I29+I36</f>
        <v>654.54</v>
      </c>
      <c r="J28" s="28">
        <f>J29+J36</f>
        <v>591.79</v>
      </c>
      <c r="K28" s="28">
        <f>K33+K36</f>
        <v>617.78</v>
      </c>
      <c r="L28" s="28">
        <f>L29+L36</f>
        <v>13.89</v>
      </c>
      <c r="N28" s="622"/>
      <c r="O28" s="622"/>
      <c r="P28" s="622"/>
      <c r="Q28" s="622"/>
      <c r="R28" s="622"/>
      <c r="S28" s="622"/>
    </row>
    <row r="29" spans="1:20" x14ac:dyDescent="0.3">
      <c r="A29" s="667" t="s">
        <v>53</v>
      </c>
      <c r="B29" s="1265" t="s">
        <v>216</v>
      </c>
      <c r="C29" s="1266"/>
      <c r="D29" s="1266"/>
      <c r="E29" s="1266"/>
      <c r="F29" s="1267"/>
      <c r="G29" s="1270"/>
      <c r="H29" s="1269"/>
      <c r="I29" s="1256">
        <v>632.70000000000005</v>
      </c>
      <c r="J29" s="1256">
        <v>562.4</v>
      </c>
      <c r="K29" s="1256"/>
      <c r="L29" s="1026">
        <f>ROUND(33/100*40,2)</f>
        <v>13.2</v>
      </c>
      <c r="N29" s="622"/>
      <c r="O29" s="622"/>
      <c r="P29" s="622"/>
      <c r="Q29" s="622"/>
      <c r="R29" s="622"/>
      <c r="S29" s="622"/>
    </row>
    <row r="30" spans="1:20" ht="72" customHeight="1" x14ac:dyDescent="0.3">
      <c r="A30" s="670"/>
      <c r="B30" s="627">
        <v>40</v>
      </c>
      <c r="C30" s="628">
        <v>33</v>
      </c>
      <c r="D30" s="629">
        <v>0.33</v>
      </c>
      <c r="E30" s="599" t="s">
        <v>265</v>
      </c>
      <c r="F30" s="672"/>
      <c r="G30" s="1270"/>
      <c r="H30" s="1269"/>
      <c r="I30" s="1256"/>
      <c r="J30" s="1256"/>
      <c r="K30" s="1256"/>
      <c r="L30" s="1027"/>
      <c r="N30" s="622"/>
      <c r="O30" s="622"/>
      <c r="P30" s="622"/>
      <c r="Q30" s="622"/>
      <c r="R30" s="622"/>
      <c r="S30" s="622"/>
    </row>
    <row r="31" spans="1:20" ht="14.4" customHeight="1" x14ac:dyDescent="0.3">
      <c r="A31" s="673"/>
      <c r="B31" s="674" t="s">
        <v>8</v>
      </c>
      <c r="C31" s="785" t="s">
        <v>61</v>
      </c>
      <c r="D31" s="674" t="s">
        <v>104</v>
      </c>
      <c r="E31" s="671"/>
      <c r="F31" s="672"/>
      <c r="G31" s="640"/>
      <c r="H31" s="655"/>
      <c r="I31" s="669"/>
      <c r="J31" s="456"/>
      <c r="K31" s="456"/>
      <c r="L31" s="1027"/>
    </row>
    <row r="32" spans="1:20" ht="14.4" customHeight="1" x14ac:dyDescent="0.3">
      <c r="A32" s="673" t="s">
        <v>54</v>
      </c>
      <c r="B32" s="1229" t="s">
        <v>217</v>
      </c>
      <c r="C32" s="1230"/>
      <c r="D32" s="1230"/>
      <c r="E32" s="1231"/>
      <c r="F32" s="672"/>
      <c r="G32" s="640"/>
      <c r="H32" s="655"/>
      <c r="I32" s="669"/>
      <c r="J32" s="456"/>
      <c r="K32" s="456"/>
      <c r="L32" s="1027"/>
    </row>
    <row r="33" spans="1:24" ht="48.6" customHeight="1" x14ac:dyDescent="0.3">
      <c r="A33" s="673"/>
      <c r="B33" s="627">
        <v>40</v>
      </c>
      <c r="C33" s="628">
        <v>33</v>
      </c>
      <c r="D33" s="629">
        <v>0.33</v>
      </c>
      <c r="E33" s="599" t="s">
        <v>266</v>
      </c>
      <c r="F33" s="672"/>
      <c r="G33" s="640"/>
      <c r="H33" s="655"/>
      <c r="I33" s="669"/>
      <c r="J33" s="456"/>
      <c r="K33" s="456">
        <v>607.20000000000005</v>
      </c>
      <c r="L33" s="1028"/>
      <c r="N33" s="729"/>
      <c r="O33" s="729"/>
      <c r="P33" s="729"/>
      <c r="Q33" s="729"/>
      <c r="R33" s="729"/>
    </row>
    <row r="34" spans="1:24" ht="14.4" customHeight="1" x14ac:dyDescent="0.3">
      <c r="A34" s="673"/>
      <c r="B34" s="674" t="s">
        <v>8</v>
      </c>
      <c r="C34" s="785" t="s">
        <v>61</v>
      </c>
      <c r="D34" s="674" t="s">
        <v>104</v>
      </c>
      <c r="E34" s="671"/>
      <c r="F34" s="672"/>
      <c r="G34" s="640"/>
      <c r="H34" s="655"/>
      <c r="I34" s="669"/>
      <c r="J34" s="456"/>
      <c r="K34" s="456"/>
      <c r="L34" s="456"/>
    </row>
    <row r="35" spans="1:24" x14ac:dyDescent="0.3">
      <c r="A35" s="666" t="s">
        <v>218</v>
      </c>
      <c r="B35" s="1232" t="s">
        <v>114</v>
      </c>
      <c r="C35" s="1233"/>
      <c r="D35" s="1234"/>
      <c r="E35" s="1233"/>
      <c r="F35" s="1233"/>
      <c r="G35" s="666"/>
      <c r="H35" s="629"/>
      <c r="I35" s="669"/>
      <c r="J35" s="456"/>
      <c r="K35" s="456"/>
      <c r="L35" s="456"/>
      <c r="N35" s="622"/>
      <c r="O35" s="622"/>
      <c r="P35" s="622"/>
      <c r="Q35" s="622"/>
    </row>
    <row r="36" spans="1:24" x14ac:dyDescent="0.3">
      <c r="A36" s="666"/>
      <c r="B36" s="296">
        <v>110</v>
      </c>
      <c r="C36" s="626">
        <v>1.9E-2</v>
      </c>
      <c r="D36" s="935">
        <v>0.33</v>
      </c>
      <c r="E36" s="651"/>
      <c r="F36" s="651"/>
      <c r="G36" s="666"/>
      <c r="H36" s="629"/>
      <c r="I36" s="669">
        <f>ROUND(13.65*0.0128*125,2)</f>
        <v>21.84</v>
      </c>
      <c r="J36" s="456">
        <f>ROUND(14.06*0.019*110,2)</f>
        <v>29.39</v>
      </c>
      <c r="K36" s="456">
        <f>ROUND(5.06*0.019*110,2)</f>
        <v>10.58</v>
      </c>
      <c r="L36" s="936">
        <f>ROUND(33/100*0.019*110,2)</f>
        <v>0.69</v>
      </c>
      <c r="N36" s="43"/>
      <c r="O36" s="622"/>
      <c r="P36" s="622"/>
      <c r="Q36" s="622"/>
      <c r="T36" s="617"/>
    </row>
    <row r="37" spans="1:24" ht="13.95" customHeight="1" x14ac:dyDescent="0.3">
      <c r="A37" s="675"/>
      <c r="B37" s="676" t="s">
        <v>8</v>
      </c>
      <c r="C37" s="676" t="s">
        <v>104</v>
      </c>
      <c r="D37" s="674" t="s">
        <v>104</v>
      </c>
      <c r="E37" s="677"/>
      <c r="F37" s="678"/>
      <c r="G37" s="675"/>
      <c r="H37" s="679"/>
      <c r="I37" s="679"/>
      <c r="J37" s="679"/>
      <c r="K37" s="679"/>
      <c r="L37" s="273"/>
      <c r="N37" s="622"/>
      <c r="O37" s="622"/>
      <c r="P37" s="622"/>
      <c r="Q37" s="622"/>
    </row>
    <row r="38" spans="1:24" s="812" customFormat="1" ht="13.95" customHeight="1" x14ac:dyDescent="0.3">
      <c r="A38" s="873" t="s">
        <v>39</v>
      </c>
      <c r="B38" s="1257" t="s">
        <v>52</v>
      </c>
      <c r="C38" s="1258"/>
      <c r="D38" s="1258"/>
      <c r="E38" s="1258"/>
      <c r="F38" s="874"/>
      <c r="G38" s="873"/>
      <c r="H38" s="875"/>
      <c r="I38" s="875">
        <v>157.47999999999999</v>
      </c>
      <c r="J38" s="875">
        <v>157.47999999999999</v>
      </c>
      <c r="K38" s="875">
        <v>157.47999999999999</v>
      </c>
      <c r="L38" s="875">
        <v>47.54</v>
      </c>
      <c r="M38" s="876"/>
      <c r="N38" s="1255"/>
      <c r="O38" s="1255"/>
      <c r="P38" s="1255"/>
      <c r="Q38" s="1322"/>
      <c r="R38" s="1323"/>
      <c r="S38" s="1323"/>
      <c r="T38" s="1323"/>
      <c r="U38" s="876"/>
      <c r="V38" s="876"/>
      <c r="W38" s="876"/>
      <c r="X38" s="876"/>
    </row>
    <row r="39" spans="1:24" x14ac:dyDescent="0.3">
      <c r="A39" s="19" t="s">
        <v>40</v>
      </c>
      <c r="B39" s="1246" t="s">
        <v>152</v>
      </c>
      <c r="C39" s="1247"/>
      <c r="D39" s="1247"/>
      <c r="E39" s="1247"/>
      <c r="F39" s="1248"/>
      <c r="G39" s="19"/>
      <c r="H39" s="28">
        <f>H14+H25</f>
        <v>359.89</v>
      </c>
      <c r="I39" s="28">
        <f>I26+I28+I27+I38</f>
        <v>1033.69</v>
      </c>
      <c r="J39" s="28">
        <f>J26+J28+J27+J38</f>
        <v>1132.3699999999999</v>
      </c>
      <c r="K39" s="28">
        <f>K26+K28+K27+K38</f>
        <v>1158.3599999999999</v>
      </c>
      <c r="L39" s="28">
        <f>L27+L28+L38</f>
        <v>66.53</v>
      </c>
      <c r="N39" s="1255"/>
      <c r="O39" s="1255"/>
      <c r="P39" s="1255"/>
      <c r="Q39" s="622"/>
    </row>
    <row r="40" spans="1:24" x14ac:dyDescent="0.3">
      <c r="A40" s="680" t="s">
        <v>41</v>
      </c>
      <c r="B40" s="1250" t="s">
        <v>87</v>
      </c>
      <c r="C40" s="1251"/>
      <c r="D40" s="1251"/>
      <c r="E40" s="1251"/>
      <c r="F40" s="1252"/>
      <c r="G40" s="577">
        <f>G41+G42</f>
        <v>0.58730000000000004</v>
      </c>
      <c r="H40" s="642">
        <f>H14*G40</f>
        <v>173.25</v>
      </c>
      <c r="I40" s="642">
        <f>I14*F40</f>
        <v>0</v>
      </c>
      <c r="J40" s="642">
        <f>J14*G40</f>
        <v>173.25</v>
      </c>
      <c r="K40" s="642">
        <f>K14*G40</f>
        <v>173.25</v>
      </c>
      <c r="L40" s="19"/>
    </row>
    <row r="41" spans="1:24" x14ac:dyDescent="0.3">
      <c r="A41" s="667" t="s">
        <v>161</v>
      </c>
      <c r="B41" s="681" t="s">
        <v>90</v>
      </c>
      <c r="C41" s="678"/>
      <c r="D41" s="678"/>
      <c r="E41" s="678"/>
      <c r="F41" s="678"/>
      <c r="G41" s="761">
        <v>0.33389999999999997</v>
      </c>
      <c r="H41" s="682">
        <f>H14*G41</f>
        <v>98.5</v>
      </c>
      <c r="I41" s="682">
        <f>I14*F41</f>
        <v>0</v>
      </c>
      <c r="J41" s="682">
        <f>J14*G41</f>
        <v>98.5</v>
      </c>
      <c r="K41" s="682">
        <f>K14*G41</f>
        <v>98.5</v>
      </c>
      <c r="L41" s="666"/>
    </row>
    <row r="42" spans="1:24" x14ac:dyDescent="0.3">
      <c r="A42" s="667" t="s">
        <v>162</v>
      </c>
      <c r="B42" s="681" t="s">
        <v>84</v>
      </c>
      <c r="C42" s="678"/>
      <c r="D42" s="678"/>
      <c r="E42" s="678"/>
      <c r="F42" s="678"/>
      <c r="G42" s="761">
        <v>0.25340000000000001</v>
      </c>
      <c r="H42" s="682">
        <f>H14*G42</f>
        <v>74.75</v>
      </c>
      <c r="I42" s="682">
        <f>I14*F42</f>
        <v>0</v>
      </c>
      <c r="J42" s="682">
        <f>J14*G42</f>
        <v>74.75</v>
      </c>
      <c r="K42" s="682">
        <f>K14*G42</f>
        <v>74.75</v>
      </c>
      <c r="L42" s="666"/>
    </row>
    <row r="43" spans="1:24" x14ac:dyDescent="0.3">
      <c r="A43" s="19" t="s">
        <v>42</v>
      </c>
      <c r="B43" s="1246" t="s">
        <v>20</v>
      </c>
      <c r="C43" s="1247"/>
      <c r="D43" s="1247"/>
      <c r="E43" s="1247"/>
      <c r="F43" s="1247"/>
      <c r="G43" s="19"/>
      <c r="H43" s="28">
        <f>H40+H39</f>
        <v>533.14</v>
      </c>
      <c r="I43" s="28">
        <f>I39+I40</f>
        <v>1033.69</v>
      </c>
      <c r="J43" s="28">
        <f>J39+J40</f>
        <v>1305.6199999999999</v>
      </c>
      <c r="K43" s="28">
        <f>K39+K40</f>
        <v>1331.61</v>
      </c>
      <c r="L43" s="28">
        <f>L39</f>
        <v>66.53</v>
      </c>
    </row>
    <row r="44" spans="1:24" x14ac:dyDescent="0.3">
      <c r="A44" s="666" t="s">
        <v>43</v>
      </c>
      <c r="B44" s="1253" t="s">
        <v>18</v>
      </c>
      <c r="C44" s="1253"/>
      <c r="D44" s="1253"/>
      <c r="E44" s="1253"/>
      <c r="F44" s="1253"/>
      <c r="G44" s="650">
        <v>0.12</v>
      </c>
      <c r="H44" s="629">
        <f>H43*12%</f>
        <v>63.98</v>
      </c>
      <c r="I44" s="668">
        <f>I43*12%</f>
        <v>124.04</v>
      </c>
      <c r="J44" s="629">
        <f>J43*12%</f>
        <v>156.66999999999999</v>
      </c>
      <c r="K44" s="629">
        <f>K43*12%</f>
        <v>159.79</v>
      </c>
      <c r="L44" s="629">
        <f>L43*12%</f>
        <v>7.98</v>
      </c>
    </row>
    <row r="45" spans="1:24" x14ac:dyDescent="0.3">
      <c r="A45" s="19" t="s">
        <v>44</v>
      </c>
      <c r="B45" s="1259" t="s">
        <v>36</v>
      </c>
      <c r="C45" s="1260"/>
      <c r="D45" s="1260"/>
      <c r="E45" s="1260"/>
      <c r="F45" s="1260"/>
      <c r="G45" s="19"/>
      <c r="H45" s="683">
        <f>H44+H43</f>
        <v>597.12</v>
      </c>
      <c r="I45" s="683">
        <f>I44+I43</f>
        <v>1157.73</v>
      </c>
      <c r="J45" s="683">
        <f>J44+J43</f>
        <v>1462.29</v>
      </c>
      <c r="K45" s="683">
        <f>K44+K43</f>
        <v>1491.4</v>
      </c>
      <c r="L45" s="683">
        <f>L44+L43</f>
        <v>74.510000000000005</v>
      </c>
    </row>
    <row r="46" spans="1:24" x14ac:dyDescent="0.3">
      <c r="A46" s="674" t="s">
        <v>55</v>
      </c>
      <c r="B46" s="1254" t="s">
        <v>24</v>
      </c>
      <c r="C46" s="1254"/>
      <c r="D46" s="1254"/>
      <c r="E46" s="1254"/>
      <c r="F46" s="1254"/>
      <c r="G46" s="684">
        <v>0.2</v>
      </c>
      <c r="H46" s="685">
        <f>H45*G46</f>
        <v>119.42</v>
      </c>
      <c r="I46" s="685">
        <f>I45*F46</f>
        <v>0</v>
      </c>
      <c r="J46" s="685">
        <f>J45*G46</f>
        <v>292.45999999999998</v>
      </c>
      <c r="K46" s="685">
        <f>K45*G46</f>
        <v>298.27999999999997</v>
      </c>
      <c r="L46" s="685">
        <f>L45*G46</f>
        <v>14.9</v>
      </c>
    </row>
    <row r="47" spans="1:24" x14ac:dyDescent="0.3">
      <c r="A47" s="19" t="s">
        <v>214</v>
      </c>
      <c r="B47" s="1249" t="s">
        <v>37</v>
      </c>
      <c r="C47" s="1249"/>
      <c r="D47" s="1249"/>
      <c r="E47" s="1249"/>
      <c r="F47" s="1249"/>
      <c r="G47" s="19"/>
      <c r="H47" s="28">
        <f>H46+H45</f>
        <v>716.54</v>
      </c>
      <c r="I47" s="28">
        <f>I46+I45</f>
        <v>1157.73</v>
      </c>
      <c r="J47" s="28">
        <f>J46+J45</f>
        <v>1754.75</v>
      </c>
      <c r="K47" s="28">
        <f>K46+K45</f>
        <v>1789.68</v>
      </c>
      <c r="L47" s="28">
        <f>L46+L45</f>
        <v>89.41</v>
      </c>
    </row>
    <row r="48" spans="1:24" ht="17.399999999999999" customHeight="1" x14ac:dyDescent="0.3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262"/>
    </row>
    <row r="49" spans="1:12" x14ac:dyDescent="0.3">
      <c r="A49" s="129"/>
      <c r="B49" s="129" t="s">
        <v>77</v>
      </c>
      <c r="C49" s="129"/>
      <c r="D49" s="129"/>
      <c r="E49" s="129"/>
      <c r="F49" s="129" t="s">
        <v>68</v>
      </c>
      <c r="G49" s="129"/>
      <c r="H49" s="129"/>
      <c r="I49" s="129"/>
      <c r="J49" s="1014"/>
      <c r="K49" s="1014"/>
      <c r="L49" s="1014"/>
    </row>
    <row r="50" spans="1:12" x14ac:dyDescent="0.3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262"/>
    </row>
    <row r="51" spans="1:12" x14ac:dyDescent="0.3">
      <c r="A51" s="129"/>
      <c r="B51" s="129" t="s">
        <v>179</v>
      </c>
      <c r="C51" s="129"/>
      <c r="D51" s="129"/>
      <c r="E51" s="129"/>
      <c r="F51" s="129"/>
      <c r="G51" s="129"/>
      <c r="H51" s="129"/>
      <c r="I51" s="129"/>
      <c r="J51" s="129"/>
      <c r="K51" s="129"/>
      <c r="L51" s="262"/>
    </row>
    <row r="52" spans="1:12" ht="14.4" customHeight="1" x14ac:dyDescent="0.3">
      <c r="A52" s="129"/>
      <c r="B52" s="129" t="s">
        <v>177</v>
      </c>
      <c r="C52" s="129"/>
      <c r="D52" s="129"/>
      <c r="E52" s="129"/>
      <c r="F52" s="129"/>
      <c r="G52" s="129"/>
      <c r="H52" s="129"/>
      <c r="I52" s="129"/>
      <c r="J52" s="1014"/>
      <c r="K52" s="1014"/>
      <c r="L52" s="1014"/>
    </row>
    <row r="53" spans="1:12" s="129" customFormat="1" ht="13.8" customHeight="1" x14ac:dyDescent="0.25"/>
    <row r="54" spans="1:12" x14ac:dyDescent="0.3">
      <c r="B54" s="129"/>
    </row>
    <row r="55" spans="1:12" x14ac:dyDescent="0.3">
      <c r="B55" s="129"/>
    </row>
    <row r="56" spans="1:12" x14ac:dyDescent="0.3">
      <c r="B56" s="129"/>
      <c r="C56" s="129"/>
      <c r="D56" s="129"/>
      <c r="E56" s="129"/>
    </row>
  </sheetData>
  <mergeCells count="41">
    <mergeCell ref="A7:J7"/>
    <mergeCell ref="A8:J8"/>
    <mergeCell ref="A10:J10"/>
    <mergeCell ref="B13:F13"/>
    <mergeCell ref="B29:F29"/>
    <mergeCell ref="J29:J30"/>
    <mergeCell ref="B14:F14"/>
    <mergeCell ref="B15:F15"/>
    <mergeCell ref="B16:F16"/>
    <mergeCell ref="B24:E24"/>
    <mergeCell ref="B18:F18"/>
    <mergeCell ref="B17:F17"/>
    <mergeCell ref="A9:K9"/>
    <mergeCell ref="H29:H30"/>
    <mergeCell ref="G29:G30"/>
    <mergeCell ref="B46:F46"/>
    <mergeCell ref="N38:P39"/>
    <mergeCell ref="J49:L49"/>
    <mergeCell ref="B19:E19"/>
    <mergeCell ref="L29:L33"/>
    <mergeCell ref="B43:F43"/>
    <mergeCell ref="K29:K30"/>
    <mergeCell ref="B38:E38"/>
    <mergeCell ref="I29:I30"/>
    <mergeCell ref="B45:F45"/>
    <mergeCell ref="J52:L52"/>
    <mergeCell ref="J11:L11"/>
    <mergeCell ref="J12:L12"/>
    <mergeCell ref="B32:E32"/>
    <mergeCell ref="B35:F35"/>
    <mergeCell ref="B20:E20"/>
    <mergeCell ref="B21:F21"/>
    <mergeCell ref="B22:E22"/>
    <mergeCell ref="B23:E23"/>
    <mergeCell ref="B25:F25"/>
    <mergeCell ref="B27:F27"/>
    <mergeCell ref="B28:F28"/>
    <mergeCell ref="B47:F47"/>
    <mergeCell ref="B39:F39"/>
    <mergeCell ref="B40:F40"/>
    <mergeCell ref="B44:F44"/>
  </mergeCells>
  <pageMargins left="0.23622047244094491" right="0" top="0" bottom="0" header="0.31496062992125984" footer="0.31496062992125984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workbookViewId="0">
      <selection activeCell="M41" sqref="M41"/>
    </sheetView>
  </sheetViews>
  <sheetFormatPr defaultRowHeight="14.4" x14ac:dyDescent="0.3"/>
  <cols>
    <col min="1" max="1" width="5" customWidth="1"/>
    <col min="5" max="5" width="21.33203125" customWidth="1"/>
    <col min="6" max="6" width="7.109375" customWidth="1"/>
    <col min="7" max="7" width="15.44140625" customWidth="1"/>
    <col min="8" max="8" width="9.88671875" customWidth="1"/>
    <col min="9" max="9" width="0.33203125" hidden="1" customWidth="1"/>
  </cols>
  <sheetData>
    <row r="1" spans="1:11" s="47" customFormat="1" ht="18" x14ac:dyDescent="0.35">
      <c r="A1" s="195" t="s">
        <v>22</v>
      </c>
      <c r="C1" s="4"/>
      <c r="D1" s="4"/>
      <c r="E1" s="4"/>
      <c r="F1" s="195" t="s">
        <v>49</v>
      </c>
      <c r="G1" s="195"/>
      <c r="H1" s="30"/>
      <c r="I1" s="30"/>
    </row>
    <row r="2" spans="1:11" s="47" customFormat="1" ht="18" x14ac:dyDescent="0.35">
      <c r="A2" s="196" t="s">
        <v>130</v>
      </c>
      <c r="C2" s="3"/>
      <c r="D2" s="6"/>
      <c r="E2" s="6"/>
      <c r="F2" s="197" t="s">
        <v>108</v>
      </c>
      <c r="G2" s="197"/>
      <c r="H2" s="35"/>
      <c r="I2" s="35"/>
    </row>
    <row r="3" spans="1:11" s="47" customFormat="1" ht="18" x14ac:dyDescent="0.35">
      <c r="A3" s="196" t="s">
        <v>48</v>
      </c>
      <c r="C3" s="4"/>
      <c r="D3" s="5"/>
      <c r="E3" s="4"/>
      <c r="F3" s="197" t="s">
        <v>48</v>
      </c>
      <c r="G3" s="197"/>
      <c r="H3" s="30"/>
      <c r="I3" s="30"/>
    </row>
    <row r="4" spans="1:11" s="47" customFormat="1" ht="18" x14ac:dyDescent="0.35">
      <c r="A4" s="196" t="s">
        <v>158</v>
      </c>
      <c r="C4" s="5"/>
      <c r="D4" s="5"/>
      <c r="E4" s="5"/>
      <c r="F4" s="197" t="s">
        <v>182</v>
      </c>
      <c r="G4" s="197"/>
      <c r="H4" s="26"/>
      <c r="I4" s="31"/>
    </row>
    <row r="5" spans="1:11" s="47" customFormat="1" ht="18" x14ac:dyDescent="0.35">
      <c r="A5" s="196" t="s">
        <v>223</v>
      </c>
      <c r="C5" s="2"/>
      <c r="D5" s="2"/>
      <c r="E5" s="2"/>
      <c r="F5" s="197" t="s">
        <v>223</v>
      </c>
      <c r="G5" s="197"/>
    </row>
    <row r="6" spans="1:11" ht="18" x14ac:dyDescent="0.35">
      <c r="A6" s="34"/>
      <c r="C6" s="2"/>
      <c r="D6" s="2"/>
      <c r="E6" s="2"/>
      <c r="F6" s="33"/>
      <c r="G6" s="33"/>
    </row>
    <row r="7" spans="1:11" s="235" customFormat="1" ht="16.5" customHeight="1" x14ac:dyDescent="0.35">
      <c r="A7" s="1093" t="s">
        <v>0</v>
      </c>
      <c r="B7" s="1093"/>
      <c r="C7" s="1093"/>
      <c r="D7" s="1093"/>
      <c r="E7" s="1093"/>
      <c r="F7" s="1093"/>
      <c r="G7" s="1093"/>
      <c r="H7" s="1093"/>
    </row>
    <row r="8" spans="1:11" s="530" customFormat="1" ht="17.399999999999999" customHeight="1" x14ac:dyDescent="0.3">
      <c r="A8" s="1274" t="s">
        <v>254</v>
      </c>
      <c r="B8" s="1274"/>
      <c r="C8" s="1274"/>
      <c r="D8" s="1274"/>
      <c r="E8" s="1274"/>
      <c r="F8" s="1274"/>
      <c r="G8" s="1274"/>
      <c r="H8" s="1274"/>
    </row>
    <row r="9" spans="1:11" s="235" customFormat="1" ht="16.95" customHeight="1" x14ac:dyDescent="0.35">
      <c r="A9" s="1093" t="s">
        <v>251</v>
      </c>
      <c r="B9" s="1093"/>
      <c r="C9" s="1093"/>
      <c r="D9" s="1093"/>
      <c r="E9" s="1093"/>
      <c r="F9" s="1093"/>
      <c r="G9" s="1093"/>
      <c r="H9" s="1093"/>
    </row>
    <row r="10" spans="1:11" s="47" customFormat="1" ht="12.75" customHeight="1" x14ac:dyDescent="0.3">
      <c r="B10" s="1185" t="s">
        <v>194</v>
      </c>
      <c r="C10" s="1185"/>
      <c r="D10" s="1185"/>
      <c r="E10" s="1185"/>
      <c r="F10" s="1185"/>
      <c r="G10" s="1185"/>
      <c r="H10" s="1185"/>
      <c r="I10" s="1185"/>
      <c r="J10" s="1185"/>
    </row>
    <row r="11" spans="1:11" s="47" customFormat="1" ht="10.8" customHeight="1" x14ac:dyDescent="0.3">
      <c r="B11" s="529"/>
      <c r="C11" s="529"/>
      <c r="D11" s="529"/>
      <c r="E11" s="529"/>
      <c r="F11" s="529"/>
      <c r="G11" s="529"/>
      <c r="H11" s="529"/>
      <c r="I11" s="529"/>
      <c r="J11" s="529"/>
    </row>
    <row r="12" spans="1:11" ht="15.75" customHeight="1" x14ac:dyDescent="0.3">
      <c r="A12" s="292"/>
      <c r="B12" s="292"/>
      <c r="C12" s="292"/>
      <c r="D12" s="292"/>
      <c r="E12" s="292"/>
      <c r="F12" s="292"/>
      <c r="G12" s="387" t="s">
        <v>126</v>
      </c>
      <c r="H12" s="1205" t="s">
        <v>225</v>
      </c>
      <c r="I12" s="1207"/>
    </row>
    <row r="13" spans="1:11" x14ac:dyDescent="0.3">
      <c r="G13" s="298" t="s">
        <v>188</v>
      </c>
      <c r="H13" s="1275" t="s">
        <v>232</v>
      </c>
      <c r="I13" s="1276"/>
    </row>
    <row r="14" spans="1:11" s="36" customFormat="1" ht="28.8" x14ac:dyDescent="0.3">
      <c r="A14" s="762" t="s">
        <v>69</v>
      </c>
      <c r="B14" s="1271" t="s">
        <v>1</v>
      </c>
      <c r="C14" s="1272"/>
      <c r="D14" s="1272"/>
      <c r="E14" s="1273"/>
      <c r="F14" s="762" t="s">
        <v>92</v>
      </c>
      <c r="G14" s="762" t="s">
        <v>131</v>
      </c>
      <c r="H14" s="762" t="s">
        <v>143</v>
      </c>
      <c r="I14" s="66"/>
      <c r="J14" s="66"/>
    </row>
    <row r="15" spans="1:11" s="36" customFormat="1" ht="15.6" x14ac:dyDescent="0.3">
      <c r="A15" s="52"/>
      <c r="B15" s="977" t="s">
        <v>26</v>
      </c>
      <c r="C15" s="978"/>
      <c r="D15" s="978"/>
      <c r="E15" s="978"/>
      <c r="F15" s="54"/>
      <c r="G15" s="40">
        <f>G16+G20</f>
        <v>93.53</v>
      </c>
      <c r="H15" s="40">
        <f>H16+H20</f>
        <v>93.53</v>
      </c>
      <c r="I15" s="137"/>
      <c r="J15" s="96"/>
    </row>
    <row r="16" spans="1:11" s="36" customFormat="1" ht="15.6" x14ac:dyDescent="0.3">
      <c r="A16" s="56" t="s">
        <v>2</v>
      </c>
      <c r="B16" s="1277" t="s">
        <v>253</v>
      </c>
      <c r="C16" s="1278"/>
      <c r="D16" s="1278"/>
      <c r="E16" s="1279"/>
      <c r="F16" s="132"/>
      <c r="G16" s="386">
        <f>G17+G18+G19</f>
        <v>76.66</v>
      </c>
      <c r="H16" s="58">
        <f>H17+H18+H19</f>
        <v>76.66</v>
      </c>
      <c r="I16" s="137"/>
      <c r="J16" s="96"/>
      <c r="K16" s="763"/>
    </row>
    <row r="17" spans="1:14" s="36" customFormat="1" ht="15.6" x14ac:dyDescent="0.3">
      <c r="A17" s="56" t="s">
        <v>13</v>
      </c>
      <c r="B17" s="999" t="s">
        <v>252</v>
      </c>
      <c r="C17" s="999"/>
      <c r="D17" s="999"/>
      <c r="E17" s="999"/>
      <c r="F17" s="765"/>
      <c r="G17" s="454">
        <v>67.84</v>
      </c>
      <c r="H17" s="454">
        <v>67.84</v>
      </c>
      <c r="I17" s="137"/>
      <c r="J17" s="96"/>
      <c r="K17" s="137"/>
    </row>
    <row r="18" spans="1:14" s="36" customFormat="1" ht="16.2" hidden="1" customHeight="1" x14ac:dyDescent="0.3">
      <c r="A18" s="123" t="s">
        <v>12</v>
      </c>
      <c r="B18" s="983" t="s">
        <v>46</v>
      </c>
      <c r="C18" s="984"/>
      <c r="D18" s="984"/>
      <c r="E18" s="985"/>
      <c r="F18" s="766">
        <v>0</v>
      </c>
      <c r="G18" s="455">
        <v>0</v>
      </c>
      <c r="H18" s="455">
        <v>0</v>
      </c>
      <c r="I18" s="137"/>
      <c r="J18" s="96"/>
      <c r="K18" s="137"/>
    </row>
    <row r="19" spans="1:14" s="36" customFormat="1" ht="15.6" x14ac:dyDescent="0.3">
      <c r="A19" s="123" t="s">
        <v>12</v>
      </c>
      <c r="B19" s="1212" t="s">
        <v>34</v>
      </c>
      <c r="C19" s="1212"/>
      <c r="D19" s="1212"/>
      <c r="E19" s="1212"/>
      <c r="F19" s="766">
        <v>0.13</v>
      </c>
      <c r="G19" s="455">
        <f>G17*F19</f>
        <v>8.82</v>
      </c>
      <c r="H19" s="455">
        <f>H17*F19</f>
        <v>8.82</v>
      </c>
      <c r="I19" s="137"/>
      <c r="J19" s="96"/>
    </row>
    <row r="20" spans="1:14" s="36" customFormat="1" ht="15.6" x14ac:dyDescent="0.3">
      <c r="A20" s="61"/>
      <c r="B20" s="983" t="s">
        <v>3</v>
      </c>
      <c r="C20" s="984"/>
      <c r="D20" s="984"/>
      <c r="E20" s="985"/>
      <c r="F20" s="767">
        <v>0.22</v>
      </c>
      <c r="G20" s="58">
        <f>G16*F20</f>
        <v>16.87</v>
      </c>
      <c r="H20" s="58">
        <f>H16*F20</f>
        <v>16.87</v>
      </c>
      <c r="I20" s="137"/>
      <c r="J20" s="96"/>
    </row>
    <row r="21" spans="1:14" s="36" customFormat="1" ht="15.6" x14ac:dyDescent="0.3">
      <c r="A21" s="61" t="s">
        <v>50</v>
      </c>
      <c r="B21" s="983" t="s">
        <v>4</v>
      </c>
      <c r="C21" s="984"/>
      <c r="D21" s="984"/>
      <c r="E21" s="985"/>
      <c r="F21" s="767"/>
      <c r="G21" s="58"/>
      <c r="H21" s="553">
        <v>6.81</v>
      </c>
      <c r="I21" s="137"/>
      <c r="J21" s="96"/>
      <c r="K21" s="253"/>
    </row>
    <row r="22" spans="1:14" s="36" customFormat="1" ht="15.6" x14ac:dyDescent="0.3">
      <c r="A22" s="133" t="s">
        <v>45</v>
      </c>
      <c r="B22" s="977" t="s">
        <v>65</v>
      </c>
      <c r="C22" s="978"/>
      <c r="D22" s="978"/>
      <c r="E22" s="979"/>
      <c r="F22" s="19"/>
      <c r="G22" s="40"/>
      <c r="H22" s="40">
        <f>H23+H26</f>
        <v>154.25</v>
      </c>
      <c r="I22" s="137"/>
      <c r="J22" s="96"/>
    </row>
    <row r="23" spans="1:14" s="36" customFormat="1" ht="15.6" x14ac:dyDescent="0.3">
      <c r="A23" s="1015" t="s">
        <v>29</v>
      </c>
      <c r="B23" s="60" t="s">
        <v>56</v>
      </c>
      <c r="C23" s="22"/>
      <c r="D23" s="22"/>
      <c r="E23" s="22"/>
      <c r="F23" s="1280"/>
      <c r="G23" s="1006"/>
      <c r="H23" s="1283">
        <f>B24*C24</f>
        <v>152</v>
      </c>
      <c r="I23" s="137"/>
      <c r="J23" s="102"/>
    </row>
    <row r="24" spans="1:14" s="36" customFormat="1" ht="15.6" x14ac:dyDescent="0.3">
      <c r="A24" s="1016"/>
      <c r="B24" s="171">
        <v>40</v>
      </c>
      <c r="C24" s="190">
        <v>3.8</v>
      </c>
      <c r="D24" s="24"/>
      <c r="E24" s="24"/>
      <c r="F24" s="1281"/>
      <c r="G24" s="1007"/>
      <c r="H24" s="1284"/>
      <c r="I24" s="137"/>
      <c r="J24" s="96"/>
      <c r="K24" s="253"/>
    </row>
    <row r="25" spans="1:14" s="536" customFormat="1" ht="16.5" customHeight="1" x14ac:dyDescent="0.3">
      <c r="A25" s="1017"/>
      <c r="B25" s="388" t="s">
        <v>8</v>
      </c>
      <c r="C25" s="388" t="s">
        <v>142</v>
      </c>
      <c r="D25" s="533"/>
      <c r="E25" s="534"/>
      <c r="F25" s="1282"/>
      <c r="G25" s="1008"/>
      <c r="H25" s="1285"/>
      <c r="I25" s="535"/>
      <c r="J25" s="96"/>
    </row>
    <row r="26" spans="1:14" s="36" customFormat="1" ht="15.6" x14ac:dyDescent="0.3">
      <c r="A26" s="65" t="s">
        <v>30</v>
      </c>
      <c r="B26" s="983" t="s">
        <v>309</v>
      </c>
      <c r="C26" s="984"/>
      <c r="D26" s="984"/>
      <c r="E26" s="985"/>
      <c r="F26" s="768"/>
      <c r="G26" s="187"/>
      <c r="H26" s="764">
        <v>2.25</v>
      </c>
      <c r="I26" s="137"/>
      <c r="J26" s="96"/>
      <c r="K26" s="253"/>
    </row>
    <row r="27" spans="1:14" s="36" customFormat="1" ht="15.6" x14ac:dyDescent="0.3">
      <c r="A27" s="52" t="s">
        <v>38</v>
      </c>
      <c r="B27" s="977" t="s">
        <v>152</v>
      </c>
      <c r="C27" s="978"/>
      <c r="D27" s="978"/>
      <c r="E27" s="979"/>
      <c r="F27" s="756"/>
      <c r="G27" s="40">
        <f>G22+G21+G15</f>
        <v>93.53</v>
      </c>
      <c r="H27" s="40">
        <f>H22+H21+H15</f>
        <v>254.59</v>
      </c>
      <c r="I27" s="137"/>
      <c r="J27" s="96"/>
      <c r="N27" s="137"/>
    </row>
    <row r="28" spans="1:14" s="108" customFormat="1" ht="15.6" x14ac:dyDescent="0.3">
      <c r="A28" s="142" t="s">
        <v>39</v>
      </c>
      <c r="B28" s="977" t="s">
        <v>87</v>
      </c>
      <c r="C28" s="978"/>
      <c r="D28" s="978"/>
      <c r="E28" s="979"/>
      <c r="F28" s="707">
        <f>F29+F30</f>
        <v>0.58730000000000004</v>
      </c>
      <c r="G28" s="40">
        <f>G29+G30</f>
        <v>45.03</v>
      </c>
      <c r="H28" s="40">
        <f>H29+H30</f>
        <v>45.03</v>
      </c>
      <c r="I28" s="389"/>
      <c r="J28" s="96"/>
    </row>
    <row r="29" spans="1:14" s="36" customFormat="1" ht="15.6" x14ac:dyDescent="0.3">
      <c r="A29" s="67" t="s">
        <v>78</v>
      </c>
      <c r="B29" s="153" t="s">
        <v>90</v>
      </c>
      <c r="C29" s="154"/>
      <c r="D29" s="154"/>
      <c r="E29" s="155"/>
      <c r="F29" s="769">
        <v>0.33389999999999997</v>
      </c>
      <c r="G29" s="58">
        <f>G16*F29</f>
        <v>25.6</v>
      </c>
      <c r="H29" s="58">
        <f>H16*F29</f>
        <v>25.6</v>
      </c>
      <c r="I29" s="137"/>
      <c r="J29" s="96"/>
    </row>
    <row r="30" spans="1:14" s="36" customFormat="1" ht="15.6" x14ac:dyDescent="0.3">
      <c r="A30" s="67" t="s">
        <v>79</v>
      </c>
      <c r="B30" s="153" t="s">
        <v>84</v>
      </c>
      <c r="C30" s="154"/>
      <c r="D30" s="154"/>
      <c r="E30" s="155"/>
      <c r="F30" s="769">
        <v>0.25340000000000001</v>
      </c>
      <c r="G30" s="58">
        <f>G16*F30</f>
        <v>19.43</v>
      </c>
      <c r="H30" s="58">
        <f>H16*F30</f>
        <v>19.43</v>
      </c>
      <c r="I30" s="137"/>
      <c r="J30" s="102"/>
    </row>
    <row r="31" spans="1:14" s="36" customFormat="1" ht="15.6" x14ac:dyDescent="0.3">
      <c r="A31" s="52" t="s">
        <v>40</v>
      </c>
      <c r="B31" s="977" t="s">
        <v>21</v>
      </c>
      <c r="C31" s="978"/>
      <c r="D31" s="978"/>
      <c r="E31" s="979"/>
      <c r="F31" s="756"/>
      <c r="G31" s="40">
        <f>G28+G27</f>
        <v>138.56</v>
      </c>
      <c r="H31" s="40">
        <f>H28+H27</f>
        <v>299.62</v>
      </c>
      <c r="I31" s="137"/>
      <c r="J31" s="128"/>
    </row>
    <row r="32" spans="1:14" s="36" customFormat="1" ht="15.6" x14ac:dyDescent="0.3">
      <c r="A32" s="54" t="s">
        <v>41</v>
      </c>
      <c r="B32" s="20" t="s">
        <v>18</v>
      </c>
      <c r="C32" s="21"/>
      <c r="D32" s="170"/>
      <c r="E32" s="21"/>
      <c r="F32" s="767">
        <v>0.12</v>
      </c>
      <c r="G32" s="58">
        <f>G31*12%</f>
        <v>16.63</v>
      </c>
      <c r="H32" s="58">
        <f>H31*12%</f>
        <v>35.950000000000003</v>
      </c>
      <c r="I32" s="137"/>
      <c r="J32" s="429"/>
    </row>
    <row r="33" spans="1:10" s="36" customFormat="1" ht="15.6" x14ac:dyDescent="0.3">
      <c r="A33" s="52" t="s">
        <v>42</v>
      </c>
      <c r="B33" s="25" t="s">
        <v>23</v>
      </c>
      <c r="C33" s="22"/>
      <c r="D33" s="22"/>
      <c r="E33" s="22"/>
      <c r="F33" s="767"/>
      <c r="G33" s="40">
        <f>G32+G31</f>
        <v>155.19</v>
      </c>
      <c r="H33" s="40">
        <f>H32+H31</f>
        <v>335.57</v>
      </c>
      <c r="I33" s="137"/>
      <c r="J33" s="429"/>
    </row>
    <row r="34" spans="1:10" s="36" customFormat="1" ht="15.6" x14ac:dyDescent="0.3">
      <c r="A34" s="54" t="s">
        <v>43</v>
      </c>
      <c r="B34" s="1286" t="s">
        <v>24</v>
      </c>
      <c r="C34" s="1286"/>
      <c r="D34" s="1286"/>
      <c r="E34" s="1134"/>
      <c r="F34" s="767">
        <v>0.2</v>
      </c>
      <c r="G34" s="58">
        <f>G33*F34</f>
        <v>31.04</v>
      </c>
      <c r="H34" s="58">
        <f>H33*F34</f>
        <v>67.11</v>
      </c>
      <c r="I34" s="137"/>
      <c r="J34" s="102"/>
    </row>
    <row r="35" spans="1:10" s="36" customFormat="1" ht="15.6" x14ac:dyDescent="0.3">
      <c r="A35" s="52" t="s">
        <v>44</v>
      </c>
      <c r="B35" s="977" t="s">
        <v>25</v>
      </c>
      <c r="C35" s="978"/>
      <c r="D35" s="978"/>
      <c r="E35" s="978"/>
      <c r="F35" s="74"/>
      <c r="G35" s="40">
        <f>G34+G33</f>
        <v>186.23</v>
      </c>
      <c r="H35" s="40">
        <f>H34+H33</f>
        <v>402.68</v>
      </c>
      <c r="I35" s="137"/>
      <c r="J35" s="291"/>
    </row>
    <row r="36" spans="1:10" s="36" customFormat="1" ht="15.6" x14ac:dyDescent="0.3">
      <c r="A36" s="127"/>
      <c r="B36" s="134"/>
      <c r="C36" s="134"/>
      <c r="D36" s="134"/>
      <c r="E36" s="134"/>
      <c r="F36" s="71"/>
      <c r="G36" s="184"/>
      <c r="H36" s="128"/>
      <c r="J36" s="102"/>
    </row>
    <row r="37" spans="1:10" ht="15.6" x14ac:dyDescent="0.3">
      <c r="A37" s="11"/>
      <c r="B37" s="1287"/>
      <c r="C37" s="1287"/>
      <c r="D37" s="1287"/>
      <c r="E37" s="1287"/>
      <c r="F37" s="1287"/>
      <c r="G37" s="186"/>
      <c r="H37" s="11"/>
      <c r="J37" s="291"/>
    </row>
    <row r="38" spans="1:10" s="129" customFormat="1" ht="15.6" x14ac:dyDescent="0.3">
      <c r="A38" s="81"/>
      <c r="B38" s="135"/>
      <c r="C38" s="135"/>
      <c r="D38" s="135"/>
      <c r="E38" s="135"/>
      <c r="F38" s="81"/>
      <c r="G38" s="81"/>
      <c r="H38" s="136"/>
      <c r="J38" s="102"/>
    </row>
    <row r="39" spans="1:10" s="129" customFormat="1" ht="15.6" x14ac:dyDescent="0.3">
      <c r="A39" s="81" t="s">
        <v>77</v>
      </c>
      <c r="C39" s="81"/>
      <c r="D39" s="81"/>
      <c r="E39" s="81"/>
      <c r="F39" s="81"/>
      <c r="G39" s="81"/>
      <c r="H39" s="136"/>
    </row>
    <row r="40" spans="1:10" s="129" customFormat="1" ht="15" customHeight="1" x14ac:dyDescent="0.3">
      <c r="A40" s="81"/>
      <c r="C40" s="81"/>
      <c r="D40" s="81"/>
      <c r="E40" s="81"/>
      <c r="F40" s="81"/>
      <c r="G40" s="81"/>
      <c r="H40" s="136"/>
    </row>
    <row r="41" spans="1:10" s="129" customFormat="1" ht="15.6" x14ac:dyDescent="0.3">
      <c r="A41" s="81" t="s">
        <v>179</v>
      </c>
      <c r="B41" s="81"/>
      <c r="C41" s="81"/>
      <c r="D41" s="81"/>
      <c r="E41" s="81"/>
      <c r="F41" s="81"/>
      <c r="G41" s="81"/>
      <c r="H41" s="81"/>
      <c r="I41" s="263"/>
    </row>
    <row r="42" spans="1:10" ht="15.6" x14ac:dyDescent="0.3">
      <c r="A42" s="81" t="s">
        <v>177</v>
      </c>
      <c r="B42" s="81"/>
      <c r="C42" s="81"/>
      <c r="D42" s="81"/>
      <c r="E42" s="81"/>
      <c r="F42" s="81"/>
      <c r="G42" s="81"/>
      <c r="H42" s="81"/>
      <c r="I42" s="81"/>
    </row>
    <row r="43" spans="1:10" x14ac:dyDescent="0.3">
      <c r="A43" s="129"/>
      <c r="B43" s="47"/>
      <c r="C43" s="47"/>
      <c r="D43" s="47"/>
    </row>
    <row r="44" spans="1:10" x14ac:dyDescent="0.3">
      <c r="A44" s="129"/>
      <c r="B44" s="47"/>
      <c r="C44" s="47"/>
      <c r="D44" s="47"/>
    </row>
    <row r="45" spans="1:10" x14ac:dyDescent="0.3">
      <c r="A45" s="129"/>
      <c r="B45" s="129"/>
      <c r="C45" s="129"/>
      <c r="D45" s="129"/>
    </row>
  </sheetData>
  <mergeCells count="26">
    <mergeCell ref="B31:E31"/>
    <mergeCell ref="B34:E34"/>
    <mergeCell ref="B35:E35"/>
    <mergeCell ref="B37:F37"/>
    <mergeCell ref="B22:E22"/>
    <mergeCell ref="B26:E26"/>
    <mergeCell ref="A23:A25"/>
    <mergeCell ref="F23:F25"/>
    <mergeCell ref="H23:H25"/>
    <mergeCell ref="B27:E27"/>
    <mergeCell ref="B28:E28"/>
    <mergeCell ref="G23:G25"/>
    <mergeCell ref="B15:E15"/>
    <mergeCell ref="B16:E16"/>
    <mergeCell ref="B17:E17"/>
    <mergeCell ref="B19:E19"/>
    <mergeCell ref="B21:E21"/>
    <mergeCell ref="B18:E18"/>
    <mergeCell ref="B20:E20"/>
    <mergeCell ref="B14:E14"/>
    <mergeCell ref="A7:H7"/>
    <mergeCell ref="A8:H8"/>
    <mergeCell ref="A9:H9"/>
    <mergeCell ref="H12:I12"/>
    <mergeCell ref="H13:I13"/>
    <mergeCell ref="B10:J10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6"/>
  <sheetViews>
    <sheetView topLeftCell="A22" workbookViewId="0">
      <selection activeCell="K9" sqref="K9"/>
    </sheetView>
  </sheetViews>
  <sheetFormatPr defaultRowHeight="14.4" x14ac:dyDescent="0.3"/>
  <cols>
    <col min="1" max="1" width="5" customWidth="1"/>
    <col min="5" max="5" width="23.88671875" customWidth="1"/>
    <col min="6" max="6" width="7.33203125" customWidth="1"/>
    <col min="7" max="7" width="16.33203125" customWidth="1"/>
    <col min="8" max="8" width="10.6640625" customWidth="1"/>
    <col min="9" max="9" width="0.21875" customWidth="1"/>
  </cols>
  <sheetData>
    <row r="1" spans="1:10" ht="18" x14ac:dyDescent="0.35">
      <c r="A1" s="195" t="s">
        <v>22</v>
      </c>
      <c r="B1" s="47"/>
      <c r="C1" s="4"/>
      <c r="D1" s="4"/>
      <c r="E1" s="4"/>
      <c r="F1" s="195" t="s">
        <v>49</v>
      </c>
      <c r="G1" s="195"/>
      <c r="H1" s="30"/>
      <c r="I1" s="7"/>
    </row>
    <row r="2" spans="1:10" ht="18" x14ac:dyDescent="0.35">
      <c r="A2" s="196" t="s">
        <v>130</v>
      </c>
      <c r="B2" s="47"/>
      <c r="C2" s="3"/>
      <c r="D2" s="6"/>
      <c r="E2" s="6"/>
      <c r="F2" s="197" t="s">
        <v>108</v>
      </c>
      <c r="G2" s="197"/>
      <c r="H2" s="35"/>
      <c r="I2" s="6"/>
    </row>
    <row r="3" spans="1:10" ht="18" x14ac:dyDescent="0.35">
      <c r="A3" s="196" t="s">
        <v>48</v>
      </c>
      <c r="B3" s="47"/>
      <c r="C3" s="4"/>
      <c r="D3" s="5"/>
      <c r="E3" s="4"/>
      <c r="F3" s="197" t="s">
        <v>48</v>
      </c>
      <c r="G3" s="197"/>
      <c r="H3" s="30"/>
      <c r="I3" s="8"/>
    </row>
    <row r="4" spans="1:10" ht="18" x14ac:dyDescent="0.35">
      <c r="A4" s="196" t="s">
        <v>158</v>
      </c>
      <c r="B4" s="47"/>
      <c r="C4" s="5"/>
      <c r="D4" s="5"/>
      <c r="E4" s="5"/>
      <c r="F4" s="197" t="s">
        <v>182</v>
      </c>
      <c r="G4" s="197"/>
      <c r="H4" s="26"/>
      <c r="I4" s="9"/>
    </row>
    <row r="5" spans="1:10" ht="18" x14ac:dyDescent="0.35">
      <c r="A5" s="196" t="s">
        <v>223</v>
      </c>
      <c r="B5" s="47"/>
      <c r="C5" s="2"/>
      <c r="D5" s="2"/>
      <c r="E5" s="2"/>
      <c r="F5" s="197" t="s">
        <v>223</v>
      </c>
      <c r="G5" s="197"/>
      <c r="H5" s="47"/>
    </row>
    <row r="6" spans="1:10" ht="18" x14ac:dyDescent="0.35">
      <c r="A6" s="34"/>
      <c r="C6" s="2"/>
      <c r="D6" s="2"/>
      <c r="E6" s="2"/>
      <c r="F6" s="33"/>
      <c r="G6" s="33"/>
    </row>
    <row r="7" spans="1:10" ht="13.95" customHeight="1" x14ac:dyDescent="0.35">
      <c r="A7" s="34"/>
      <c r="C7" s="2"/>
      <c r="D7" s="2"/>
      <c r="E7" s="2"/>
      <c r="F7" s="33"/>
      <c r="G7" s="33"/>
    </row>
    <row r="8" spans="1:10" s="235" customFormat="1" ht="15" customHeight="1" x14ac:dyDescent="0.35">
      <c r="A8" s="1093" t="s">
        <v>0</v>
      </c>
      <c r="B8" s="1093"/>
      <c r="C8" s="1093"/>
      <c r="D8" s="1093"/>
      <c r="E8" s="1093"/>
      <c r="F8" s="1093"/>
      <c r="G8" s="1093"/>
      <c r="H8" s="1093"/>
    </row>
    <row r="9" spans="1:10" s="235" customFormat="1" ht="15.75" customHeight="1" x14ac:dyDescent="0.35">
      <c r="A9" s="1274" t="s">
        <v>254</v>
      </c>
      <c r="B9" s="1274"/>
      <c r="C9" s="1274"/>
      <c r="D9" s="1274"/>
      <c r="E9" s="1274"/>
      <c r="F9" s="1274"/>
      <c r="G9" s="1274"/>
      <c r="H9" s="1274"/>
    </row>
    <row r="10" spans="1:10" s="235" customFormat="1" ht="17.399999999999999" x14ac:dyDescent="0.35">
      <c r="A10" s="751"/>
      <c r="B10" s="751"/>
      <c r="C10" s="751"/>
      <c r="D10" s="751"/>
      <c r="E10" s="751" t="s">
        <v>256</v>
      </c>
      <c r="F10" s="751"/>
      <c r="G10" s="751"/>
      <c r="H10" s="751"/>
    </row>
    <row r="11" spans="1:10" s="47" customFormat="1" ht="15" customHeight="1" x14ac:dyDescent="0.3">
      <c r="B11" s="1185" t="s">
        <v>194</v>
      </c>
      <c r="C11" s="1185"/>
      <c r="D11" s="1185"/>
      <c r="E11" s="1185"/>
      <c r="F11" s="1185"/>
      <c r="G11" s="1185"/>
      <c r="H11" s="1185"/>
      <c r="I11" s="1185"/>
      <c r="J11" s="1185"/>
    </row>
    <row r="12" spans="1:10" ht="17.25" customHeight="1" x14ac:dyDescent="0.3">
      <c r="A12" s="368"/>
      <c r="B12" s="368"/>
      <c r="C12" s="368"/>
      <c r="D12" s="368"/>
      <c r="E12" s="368"/>
      <c r="F12" s="368"/>
      <c r="G12" s="387" t="s">
        <v>103</v>
      </c>
      <c r="H12" s="1205" t="s">
        <v>225</v>
      </c>
      <c r="I12" s="1207"/>
      <c r="J12" s="501"/>
    </row>
    <row r="13" spans="1:10" x14ac:dyDescent="0.3">
      <c r="G13" s="298" t="s">
        <v>188</v>
      </c>
      <c r="H13" s="1275" t="s">
        <v>232</v>
      </c>
      <c r="I13" s="1276"/>
      <c r="J13" s="501"/>
    </row>
    <row r="14" spans="1:10" ht="39" customHeight="1" x14ac:dyDescent="0.3">
      <c r="A14" s="762" t="s">
        <v>69</v>
      </c>
      <c r="B14" s="1271" t="s">
        <v>1</v>
      </c>
      <c r="C14" s="1272"/>
      <c r="D14" s="1272"/>
      <c r="E14" s="1273"/>
      <c r="F14" s="762" t="s">
        <v>92</v>
      </c>
      <c r="G14" s="762" t="s">
        <v>131</v>
      </c>
      <c r="H14" s="762" t="s">
        <v>143</v>
      </c>
    </row>
    <row r="15" spans="1:10" ht="15.6" x14ac:dyDescent="0.3">
      <c r="A15" s="52"/>
      <c r="B15" s="977" t="s">
        <v>26</v>
      </c>
      <c r="C15" s="978"/>
      <c r="D15" s="978"/>
      <c r="E15" s="978"/>
      <c r="F15" s="756"/>
      <c r="G15" s="40">
        <f>G16+G20</f>
        <v>93.53</v>
      </c>
      <c r="H15" s="40">
        <f>H16+H20</f>
        <v>93.53</v>
      </c>
    </row>
    <row r="16" spans="1:10" ht="15.6" x14ac:dyDescent="0.3">
      <c r="A16" s="56" t="s">
        <v>2</v>
      </c>
      <c r="B16" s="1277" t="s">
        <v>243</v>
      </c>
      <c r="C16" s="1278"/>
      <c r="D16" s="1278"/>
      <c r="E16" s="1279"/>
      <c r="F16" s="765"/>
      <c r="G16" s="386">
        <f>G17+G18+G19</f>
        <v>76.66</v>
      </c>
      <c r="H16" s="58">
        <f>H17+H18+H19</f>
        <v>76.66</v>
      </c>
    </row>
    <row r="17" spans="1:11" ht="15" customHeight="1" x14ac:dyDescent="0.3">
      <c r="A17" s="56" t="s">
        <v>13</v>
      </c>
      <c r="B17" s="999" t="s">
        <v>252</v>
      </c>
      <c r="C17" s="999"/>
      <c r="D17" s="999"/>
      <c r="E17" s="999"/>
      <c r="F17" s="765"/>
      <c r="G17" s="454">
        <v>67.84</v>
      </c>
      <c r="H17" s="454">
        <v>67.84</v>
      </c>
    </row>
    <row r="18" spans="1:11" ht="15.6" hidden="1" x14ac:dyDescent="0.3">
      <c r="A18" s="123" t="s">
        <v>12</v>
      </c>
      <c r="B18" s="983" t="s">
        <v>46</v>
      </c>
      <c r="C18" s="984"/>
      <c r="D18" s="984"/>
      <c r="E18" s="985"/>
      <c r="F18" s="766">
        <v>0</v>
      </c>
      <c r="G18" s="455">
        <v>0</v>
      </c>
      <c r="H18" s="455">
        <v>0</v>
      </c>
    </row>
    <row r="19" spans="1:11" ht="15.6" x14ac:dyDescent="0.3">
      <c r="A19" s="123" t="s">
        <v>12</v>
      </c>
      <c r="B19" s="1212" t="s">
        <v>34</v>
      </c>
      <c r="C19" s="1212"/>
      <c r="D19" s="1212"/>
      <c r="E19" s="1212"/>
      <c r="F19" s="766">
        <v>0.13</v>
      </c>
      <c r="G19" s="455">
        <f>G17*F19</f>
        <v>8.82</v>
      </c>
      <c r="H19" s="455">
        <f>H17*F19</f>
        <v>8.82</v>
      </c>
    </row>
    <row r="20" spans="1:11" ht="15.6" x14ac:dyDescent="0.3">
      <c r="A20" s="61">
        <v>2</v>
      </c>
      <c r="B20" s="983" t="s">
        <v>3</v>
      </c>
      <c r="C20" s="984"/>
      <c r="D20" s="984"/>
      <c r="E20" s="985"/>
      <c r="F20" s="767">
        <v>0.22</v>
      </c>
      <c r="G20" s="58">
        <f>G16*F20</f>
        <v>16.87</v>
      </c>
      <c r="H20" s="58">
        <f>H16*F20</f>
        <v>16.87</v>
      </c>
    </row>
    <row r="21" spans="1:11" ht="15.6" x14ac:dyDescent="0.3">
      <c r="A21" s="61" t="s">
        <v>45</v>
      </c>
      <c r="B21" s="983" t="s">
        <v>4</v>
      </c>
      <c r="C21" s="984"/>
      <c r="D21" s="984"/>
      <c r="E21" s="985"/>
      <c r="F21" s="767"/>
      <c r="G21" s="58"/>
      <c r="H21" s="553">
        <v>30.48</v>
      </c>
      <c r="I21" s="494"/>
      <c r="J21" s="494"/>
    </row>
    <row r="22" spans="1:11" ht="15.6" x14ac:dyDescent="0.3">
      <c r="A22" s="133" t="s">
        <v>45</v>
      </c>
      <c r="B22" s="977" t="s">
        <v>65</v>
      </c>
      <c r="C22" s="978"/>
      <c r="D22" s="978"/>
      <c r="E22" s="979"/>
      <c r="F22" s="19"/>
      <c r="G22" s="40"/>
      <c r="H22" s="40">
        <f>H23+H26</f>
        <v>160.25</v>
      </c>
      <c r="I22" s="494"/>
      <c r="J22" s="494"/>
    </row>
    <row r="23" spans="1:11" ht="15.6" x14ac:dyDescent="0.3">
      <c r="A23" s="1015" t="s">
        <v>29</v>
      </c>
      <c r="B23" s="366" t="s">
        <v>56</v>
      </c>
      <c r="C23" s="22"/>
      <c r="D23" s="22"/>
      <c r="E23" s="22"/>
      <c r="F23" s="1280"/>
      <c r="G23" s="1006"/>
      <c r="H23" s="1009">
        <f>B24*C24</f>
        <v>152</v>
      </c>
    </row>
    <row r="24" spans="1:11" ht="13.5" customHeight="1" x14ac:dyDescent="0.3">
      <c r="A24" s="1016"/>
      <c r="B24" s="369">
        <v>40</v>
      </c>
      <c r="C24" s="190">
        <v>3.8</v>
      </c>
      <c r="D24" s="24"/>
      <c r="E24" s="24"/>
      <c r="F24" s="1281"/>
      <c r="G24" s="1007"/>
      <c r="H24" s="1010"/>
      <c r="K24" s="43"/>
    </row>
    <row r="25" spans="1:11" ht="14.25" customHeight="1" x14ac:dyDescent="0.3">
      <c r="A25" s="1017"/>
      <c r="B25" s="531" t="s">
        <v>8</v>
      </c>
      <c r="C25" s="532" t="s">
        <v>142</v>
      </c>
      <c r="D25" s="45"/>
      <c r="E25" s="45"/>
      <c r="F25" s="1282"/>
      <c r="G25" s="1008"/>
      <c r="H25" s="1011"/>
    </row>
    <row r="26" spans="1:11" ht="15.6" x14ac:dyDescent="0.3">
      <c r="A26" s="554" t="s">
        <v>30</v>
      </c>
      <c r="B26" s="983" t="s">
        <v>257</v>
      </c>
      <c r="C26" s="984"/>
      <c r="D26" s="984"/>
      <c r="E26" s="985"/>
      <c r="F26" s="768"/>
      <c r="G26" s="382"/>
      <c r="H26" s="455">
        <v>8.25</v>
      </c>
      <c r="K26" s="253"/>
    </row>
    <row r="27" spans="1:11" ht="15.6" x14ac:dyDescent="0.3">
      <c r="A27" s="52" t="s">
        <v>38</v>
      </c>
      <c r="B27" s="977" t="s">
        <v>152</v>
      </c>
      <c r="C27" s="978"/>
      <c r="D27" s="978"/>
      <c r="E27" s="979"/>
      <c r="F27" s="756"/>
      <c r="G27" s="40">
        <f>G22+G21+G15</f>
        <v>93.53</v>
      </c>
      <c r="H27" s="40">
        <f>H22+H15+H21</f>
        <v>284.26</v>
      </c>
    </row>
    <row r="28" spans="1:11" ht="15.6" x14ac:dyDescent="0.3">
      <c r="A28" s="142" t="s">
        <v>39</v>
      </c>
      <c r="B28" s="977" t="s">
        <v>87</v>
      </c>
      <c r="C28" s="978"/>
      <c r="D28" s="978"/>
      <c r="E28" s="979"/>
      <c r="F28" s="707">
        <f>F29+F30</f>
        <v>0.58730000000000004</v>
      </c>
      <c r="G28" s="40">
        <f>G29+G30</f>
        <v>45.03</v>
      </c>
      <c r="H28" s="40">
        <f>H29+H30</f>
        <v>45.03</v>
      </c>
    </row>
    <row r="29" spans="1:11" ht="15.6" x14ac:dyDescent="0.3">
      <c r="A29" s="67" t="s">
        <v>78</v>
      </c>
      <c r="B29" s="362" t="s">
        <v>90</v>
      </c>
      <c r="C29" s="363"/>
      <c r="D29" s="363"/>
      <c r="E29" s="364"/>
      <c r="F29" s="770">
        <v>0.33389999999999997</v>
      </c>
      <c r="G29" s="58">
        <f>G16*F29</f>
        <v>25.6</v>
      </c>
      <c r="H29" s="58">
        <f>H16*F29</f>
        <v>25.6</v>
      </c>
    </row>
    <row r="30" spans="1:11" ht="15.6" x14ac:dyDescent="0.3">
      <c r="A30" s="67" t="s">
        <v>79</v>
      </c>
      <c r="B30" s="362" t="s">
        <v>84</v>
      </c>
      <c r="C30" s="363"/>
      <c r="D30" s="363"/>
      <c r="E30" s="364"/>
      <c r="F30" s="770">
        <v>0.25340000000000001</v>
      </c>
      <c r="G30" s="58">
        <f>G16*F30</f>
        <v>19.43</v>
      </c>
      <c r="H30" s="58">
        <f>H16*F30</f>
        <v>19.43</v>
      </c>
    </row>
    <row r="31" spans="1:11" ht="15.6" x14ac:dyDescent="0.3">
      <c r="A31" s="52" t="s">
        <v>40</v>
      </c>
      <c r="B31" s="977" t="s">
        <v>21</v>
      </c>
      <c r="C31" s="978"/>
      <c r="D31" s="978"/>
      <c r="E31" s="979"/>
      <c r="F31" s="756"/>
      <c r="G31" s="40">
        <f>G28+G27</f>
        <v>138.56</v>
      </c>
      <c r="H31" s="40">
        <f>H28+H27</f>
        <v>329.29</v>
      </c>
    </row>
    <row r="32" spans="1:11" ht="15.6" x14ac:dyDescent="0.3">
      <c r="A32" s="555" t="s">
        <v>41</v>
      </c>
      <c r="B32" s="20" t="s">
        <v>18</v>
      </c>
      <c r="C32" s="21"/>
      <c r="D32" s="170"/>
      <c r="E32" s="21"/>
      <c r="F32" s="767">
        <v>0.12</v>
      </c>
      <c r="G32" s="58">
        <f>G31*12%</f>
        <v>16.63</v>
      </c>
      <c r="H32" s="58">
        <f>H31*12%</f>
        <v>39.51</v>
      </c>
    </row>
    <row r="33" spans="1:8" ht="15.6" x14ac:dyDescent="0.3">
      <c r="A33" s="52" t="s">
        <v>42</v>
      </c>
      <c r="B33" s="25" t="s">
        <v>23</v>
      </c>
      <c r="C33" s="22"/>
      <c r="D33" s="22"/>
      <c r="E33" s="22"/>
      <c r="F33" s="767"/>
      <c r="G33" s="40">
        <f>G32+G31</f>
        <v>155.19</v>
      </c>
      <c r="H33" s="40">
        <f>H32+H31</f>
        <v>368.8</v>
      </c>
    </row>
    <row r="34" spans="1:8" ht="15.6" x14ac:dyDescent="0.3">
      <c r="A34" s="555" t="s">
        <v>43</v>
      </c>
      <c r="B34" s="1286" t="s">
        <v>24</v>
      </c>
      <c r="C34" s="1286"/>
      <c r="D34" s="1286"/>
      <c r="E34" s="1134"/>
      <c r="F34" s="767">
        <v>0.2</v>
      </c>
      <c r="G34" s="58">
        <f>G33*F34</f>
        <v>31.04</v>
      </c>
      <c r="H34" s="58">
        <f>H33*F34</f>
        <v>73.760000000000005</v>
      </c>
    </row>
    <row r="35" spans="1:8" ht="15.6" x14ac:dyDescent="0.3">
      <c r="A35" s="52" t="s">
        <v>44</v>
      </c>
      <c r="B35" s="977" t="s">
        <v>25</v>
      </c>
      <c r="C35" s="978"/>
      <c r="D35" s="978"/>
      <c r="E35" s="978"/>
      <c r="F35" s="365"/>
      <c r="G35" s="40">
        <f>G34+G33</f>
        <v>186.23</v>
      </c>
      <c r="H35" s="40">
        <f>H34+H33</f>
        <v>442.56</v>
      </c>
    </row>
    <row r="36" spans="1:8" ht="15.6" x14ac:dyDescent="0.3">
      <c r="A36" s="127"/>
      <c r="B36" s="134"/>
      <c r="C36" s="134"/>
      <c r="D36" s="134"/>
      <c r="E36" s="134"/>
      <c r="F36" s="367"/>
      <c r="G36" s="367"/>
      <c r="H36" s="128"/>
    </row>
    <row r="37" spans="1:8" x14ac:dyDescent="0.3">
      <c r="A37" s="11"/>
      <c r="B37" s="1287"/>
      <c r="C37" s="1287"/>
      <c r="D37" s="1287"/>
      <c r="E37" s="1287"/>
      <c r="F37" s="1287"/>
      <c r="G37" s="381"/>
      <c r="H37" s="11"/>
    </row>
    <row r="38" spans="1:8" ht="15.6" x14ac:dyDescent="0.3">
      <c r="A38" s="81"/>
      <c r="B38" s="135"/>
      <c r="C38" s="135"/>
      <c r="D38" s="135"/>
      <c r="E38" s="135"/>
      <c r="F38" s="81"/>
      <c r="G38" s="81"/>
      <c r="H38" s="136"/>
    </row>
    <row r="39" spans="1:8" ht="15.6" x14ac:dyDescent="0.3">
      <c r="A39" s="81" t="s">
        <v>77</v>
      </c>
      <c r="B39" s="129"/>
      <c r="C39" s="81"/>
      <c r="D39" s="81"/>
      <c r="E39" s="81" t="s">
        <v>70</v>
      </c>
      <c r="F39" s="81"/>
      <c r="G39" s="81"/>
      <c r="H39" s="136"/>
    </row>
    <row r="40" spans="1:8" ht="15.6" x14ac:dyDescent="0.3">
      <c r="A40" s="81"/>
      <c r="B40" s="129"/>
      <c r="C40" s="81"/>
      <c r="D40" s="81"/>
      <c r="E40" s="81"/>
      <c r="F40" s="81"/>
      <c r="G40" s="81"/>
      <c r="H40" s="136"/>
    </row>
    <row r="41" spans="1:8" ht="15.6" x14ac:dyDescent="0.3">
      <c r="A41" s="81" t="s">
        <v>179</v>
      </c>
      <c r="B41" s="81"/>
      <c r="C41" s="81"/>
      <c r="D41" s="81"/>
      <c r="E41" s="81"/>
      <c r="F41" s="81"/>
      <c r="G41" s="81"/>
      <c r="H41" s="129"/>
    </row>
    <row r="42" spans="1:8" ht="15.6" x14ac:dyDescent="0.3">
      <c r="A42" s="81" t="s">
        <v>177</v>
      </c>
      <c r="B42" s="81"/>
      <c r="C42" s="81"/>
      <c r="D42" s="81"/>
      <c r="E42" s="81" t="s">
        <v>67</v>
      </c>
      <c r="F42" s="81"/>
      <c r="G42" s="81"/>
    </row>
    <row r="43" spans="1:8" ht="15.6" x14ac:dyDescent="0.3">
      <c r="A43" s="81"/>
      <c r="B43" s="81"/>
      <c r="C43" s="81"/>
      <c r="D43" s="81"/>
      <c r="E43" s="81"/>
      <c r="F43" s="81"/>
      <c r="G43" s="81"/>
    </row>
    <row r="44" spans="1:8" x14ac:dyDescent="0.3">
      <c r="A44" s="129"/>
      <c r="B44" s="47"/>
      <c r="C44" s="47"/>
      <c r="D44" s="47"/>
    </row>
    <row r="45" spans="1:8" x14ac:dyDescent="0.3">
      <c r="A45" s="129"/>
      <c r="B45" s="47"/>
      <c r="C45" s="47"/>
      <c r="D45" s="47"/>
    </row>
    <row r="46" spans="1:8" x14ac:dyDescent="0.3">
      <c r="A46" s="129"/>
      <c r="B46" s="129"/>
      <c r="C46" s="129"/>
      <c r="D46" s="129"/>
    </row>
  </sheetData>
  <mergeCells count="25">
    <mergeCell ref="B34:E34"/>
    <mergeCell ref="B35:E35"/>
    <mergeCell ref="A8:H8"/>
    <mergeCell ref="A9:H9"/>
    <mergeCell ref="A23:A25"/>
    <mergeCell ref="F23:F25"/>
    <mergeCell ref="G23:G25"/>
    <mergeCell ref="H23:H25"/>
    <mergeCell ref="B11:J11"/>
    <mergeCell ref="B37:F37"/>
    <mergeCell ref="H12:I12"/>
    <mergeCell ref="H13:I13"/>
    <mergeCell ref="B20:E20"/>
    <mergeCell ref="B28:E28"/>
    <mergeCell ref="B31:E31"/>
    <mergeCell ref="B21:E21"/>
    <mergeCell ref="B22:E22"/>
    <mergeCell ref="B19:E19"/>
    <mergeCell ref="B14:E14"/>
    <mergeCell ref="B15:E15"/>
    <mergeCell ref="B16:E16"/>
    <mergeCell ref="B17:E17"/>
    <mergeCell ref="B18:E18"/>
    <mergeCell ref="B27:E27"/>
    <mergeCell ref="B26:E26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8"/>
  <sheetViews>
    <sheetView topLeftCell="A22" workbookViewId="0">
      <selection activeCell="N10" sqref="N10"/>
    </sheetView>
  </sheetViews>
  <sheetFormatPr defaultRowHeight="14.4" x14ac:dyDescent="0.3"/>
  <cols>
    <col min="1" max="1" width="5.88671875" customWidth="1"/>
    <col min="2" max="2" width="7.5546875" customWidth="1"/>
    <col min="3" max="3" width="8.109375" customWidth="1"/>
    <col min="4" max="4" width="8" customWidth="1"/>
    <col min="5" max="5" width="7.33203125" customWidth="1"/>
    <col min="6" max="6" width="18.5546875" customWidth="1"/>
    <col min="7" max="7" width="7.88671875" customWidth="1"/>
    <col min="8" max="8" width="10.5546875" customWidth="1"/>
    <col min="9" max="9" width="9.6640625" customWidth="1"/>
  </cols>
  <sheetData>
    <row r="1" spans="1:17" ht="18" x14ac:dyDescent="0.35">
      <c r="A1" s="195" t="s">
        <v>22</v>
      </c>
      <c r="B1" s="47"/>
      <c r="C1" s="4"/>
      <c r="D1" s="4"/>
      <c r="E1" s="4"/>
      <c r="F1" s="4"/>
      <c r="G1" s="195" t="s">
        <v>49</v>
      </c>
      <c r="H1" s="195"/>
      <c r="I1" s="8"/>
      <c r="J1" s="47"/>
      <c r="K1" s="47"/>
      <c r="L1" s="47"/>
      <c r="M1" s="47"/>
      <c r="N1" s="47"/>
      <c r="O1" s="47"/>
      <c r="P1" s="47"/>
      <c r="Q1" s="47"/>
    </row>
    <row r="2" spans="1:17" ht="18" x14ac:dyDescent="0.35">
      <c r="A2" s="196" t="s">
        <v>47</v>
      </c>
      <c r="B2" s="47"/>
      <c r="C2" s="3"/>
      <c r="D2" s="6"/>
      <c r="E2" s="6"/>
      <c r="F2" s="6"/>
      <c r="G2" s="197" t="s">
        <v>180</v>
      </c>
      <c r="H2" s="197"/>
      <c r="I2" s="35"/>
      <c r="J2" s="47"/>
      <c r="K2" s="47"/>
      <c r="L2" s="47"/>
      <c r="M2" s="47"/>
      <c r="N2" s="47"/>
      <c r="O2" s="47"/>
      <c r="P2" s="47"/>
      <c r="Q2" s="47"/>
    </row>
    <row r="3" spans="1:17" ht="18" x14ac:dyDescent="0.35">
      <c r="A3" s="196" t="s">
        <v>48</v>
      </c>
      <c r="B3" s="47"/>
      <c r="C3" s="4"/>
      <c r="D3" s="5"/>
      <c r="E3" s="5"/>
      <c r="F3" s="4"/>
      <c r="G3" s="197" t="s">
        <v>48</v>
      </c>
      <c r="H3" s="197"/>
      <c r="I3" s="30"/>
      <c r="J3" s="47"/>
      <c r="K3" s="47"/>
      <c r="L3" s="47"/>
      <c r="M3" s="47"/>
      <c r="N3" s="47"/>
      <c r="O3" s="47"/>
      <c r="P3" s="47"/>
      <c r="Q3" s="47"/>
    </row>
    <row r="4" spans="1:17" ht="18" x14ac:dyDescent="0.35">
      <c r="A4" s="196" t="s">
        <v>155</v>
      </c>
      <c r="B4" s="47"/>
      <c r="C4" s="5"/>
      <c r="D4" s="5"/>
      <c r="E4" s="5"/>
      <c r="F4" s="5"/>
      <c r="G4" s="197" t="s">
        <v>181</v>
      </c>
      <c r="H4" s="197"/>
      <c r="I4" s="31"/>
      <c r="J4" s="47"/>
      <c r="K4" s="47"/>
      <c r="L4" s="47"/>
      <c r="M4" s="47"/>
      <c r="N4" s="47"/>
      <c r="O4" s="47"/>
      <c r="P4" s="47"/>
      <c r="Q4" s="47"/>
    </row>
    <row r="5" spans="1:17" ht="18" x14ac:dyDescent="0.35">
      <c r="A5" s="196" t="s">
        <v>223</v>
      </c>
      <c r="B5" s="47"/>
      <c r="C5" s="2"/>
      <c r="D5" s="2"/>
      <c r="E5" s="2"/>
      <c r="F5" s="2"/>
      <c r="G5" s="197" t="s">
        <v>223</v>
      </c>
      <c r="H5" s="197"/>
      <c r="I5" s="47"/>
      <c r="J5" s="47"/>
      <c r="K5" s="47"/>
      <c r="L5" s="47"/>
      <c r="M5" s="47"/>
      <c r="N5" s="47"/>
      <c r="O5" s="47"/>
      <c r="P5" s="47"/>
      <c r="Q5" s="47"/>
    </row>
    <row r="6" spans="1:17" ht="18" x14ac:dyDescent="0.35">
      <c r="A6" s="196"/>
      <c r="B6" s="47"/>
      <c r="C6" s="2"/>
      <c r="D6" s="2"/>
      <c r="E6" s="2"/>
      <c r="F6" s="2"/>
      <c r="G6" s="197"/>
      <c r="H6" s="197"/>
      <c r="I6" s="47"/>
      <c r="J6" s="47"/>
      <c r="K6" s="47"/>
      <c r="L6" s="47"/>
      <c r="M6" s="47"/>
      <c r="N6" s="47"/>
      <c r="O6" s="47"/>
      <c r="P6" s="47"/>
      <c r="Q6" s="47"/>
    </row>
    <row r="7" spans="1:17" ht="18" x14ac:dyDescent="0.35">
      <c r="A7" s="34"/>
      <c r="C7" s="2"/>
      <c r="D7" s="2"/>
      <c r="E7" s="2"/>
      <c r="F7" s="2"/>
      <c r="G7" s="33"/>
      <c r="H7" s="33"/>
    </row>
    <row r="8" spans="1:17" ht="15.6" x14ac:dyDescent="0.3">
      <c r="A8" s="1093" t="s">
        <v>0</v>
      </c>
      <c r="B8" s="1093"/>
      <c r="C8" s="1093"/>
      <c r="D8" s="1093"/>
      <c r="E8" s="1093"/>
      <c r="F8" s="1093"/>
      <c r="G8" s="1093"/>
      <c r="H8" s="1093"/>
    </row>
    <row r="9" spans="1:17" ht="15.6" x14ac:dyDescent="0.3">
      <c r="A9" s="1093" t="s">
        <v>227</v>
      </c>
      <c r="B9" s="1093"/>
      <c r="C9" s="1093"/>
      <c r="D9" s="1093"/>
      <c r="E9" s="1093"/>
      <c r="F9" s="1093"/>
      <c r="G9" s="1093"/>
      <c r="H9" s="1093"/>
    </row>
    <row r="10" spans="1:17" ht="15.6" x14ac:dyDescent="0.3">
      <c r="A10" s="1093" t="s">
        <v>289</v>
      </c>
      <c r="B10" s="1093"/>
      <c r="C10" s="1093"/>
      <c r="D10" s="1093"/>
      <c r="E10" s="1093"/>
      <c r="F10" s="1093"/>
      <c r="G10" s="1093"/>
      <c r="H10" s="1093"/>
    </row>
    <row r="11" spans="1:17" s="563" customFormat="1" ht="21" customHeight="1" x14ac:dyDescent="0.3">
      <c r="A11" s="506"/>
      <c r="B11" s="1303" t="s">
        <v>194</v>
      </c>
      <c r="C11" s="1303"/>
      <c r="D11" s="1303"/>
      <c r="E11" s="1303"/>
      <c r="F11" s="1303"/>
      <c r="G11" s="1303"/>
      <c r="H11" s="1303"/>
      <c r="I11" s="1303"/>
      <c r="J11" s="506"/>
      <c r="K11" s="506"/>
      <c r="L11" s="506"/>
      <c r="M11" s="506"/>
      <c r="N11" s="506"/>
      <c r="O11" s="506"/>
      <c r="P11" s="506"/>
      <c r="Q11" s="506"/>
    </row>
    <row r="12" spans="1:17" ht="17.399999999999999" x14ac:dyDescent="0.3">
      <c r="A12" s="560"/>
      <c r="B12" s="560"/>
      <c r="C12" s="560"/>
      <c r="D12" s="560"/>
      <c r="E12" s="560"/>
      <c r="F12" s="561"/>
      <c r="G12" s="1193" t="s">
        <v>126</v>
      </c>
      <c r="H12" s="1194"/>
      <c r="I12" s="562" t="s">
        <v>288</v>
      </c>
      <c r="J12" s="563"/>
      <c r="K12" s="563"/>
      <c r="L12" s="563"/>
      <c r="M12" s="563"/>
      <c r="N12" s="563"/>
      <c r="O12" s="563"/>
      <c r="P12" s="563"/>
      <c r="Q12" s="563"/>
    </row>
    <row r="13" spans="1:17" s="36" customFormat="1" ht="15.6" x14ac:dyDescent="0.3">
      <c r="A13"/>
      <c r="B13"/>
      <c r="C13"/>
      <c r="D13"/>
      <c r="E13"/>
      <c r="F13" s="307"/>
      <c r="G13" s="1196" t="s">
        <v>188</v>
      </c>
      <c r="H13" s="1197"/>
      <c r="I13" s="267" t="s">
        <v>262</v>
      </c>
      <c r="J13"/>
      <c r="K13"/>
      <c r="L13"/>
      <c r="M13"/>
      <c r="N13"/>
      <c r="O13"/>
      <c r="P13"/>
      <c r="Q13"/>
    </row>
    <row r="14" spans="1:17" s="36" customFormat="1" ht="28.8" customHeight="1" x14ac:dyDescent="0.3">
      <c r="A14" s="279" t="s">
        <v>69</v>
      </c>
      <c r="B14" s="1115" t="s">
        <v>1</v>
      </c>
      <c r="C14" s="1116"/>
      <c r="D14" s="1116"/>
      <c r="E14" s="1116"/>
      <c r="F14" s="1117"/>
      <c r="G14" s="244" t="s">
        <v>92</v>
      </c>
      <c r="H14" s="232" t="s">
        <v>109</v>
      </c>
      <c r="I14" s="274" t="s">
        <v>105</v>
      </c>
      <c r="J14" s="255"/>
      <c r="K14" s="255"/>
      <c r="L14" s="255"/>
      <c r="M14" s="255"/>
      <c r="N14" s="255"/>
      <c r="O14" s="255"/>
      <c r="P14" s="255"/>
      <c r="Q14" s="255"/>
    </row>
    <row r="15" spans="1:17" s="36" customFormat="1" ht="15.6" x14ac:dyDescent="0.3">
      <c r="A15" s="872"/>
      <c r="B15" s="987" t="s">
        <v>26</v>
      </c>
      <c r="C15" s="987"/>
      <c r="D15" s="987"/>
      <c r="E15" s="987"/>
      <c r="F15" s="987"/>
      <c r="G15" s="52"/>
      <c r="H15" s="40">
        <f>H16+H20</f>
        <v>128.91</v>
      </c>
      <c r="I15" s="41"/>
    </row>
    <row r="16" spans="1:17" s="36" customFormat="1" ht="15.6" x14ac:dyDescent="0.3">
      <c r="A16" s="53" t="s">
        <v>2</v>
      </c>
      <c r="B16" s="988" t="s">
        <v>74</v>
      </c>
      <c r="C16" s="988"/>
      <c r="D16" s="988"/>
      <c r="E16" s="988"/>
      <c r="F16" s="988"/>
      <c r="G16" s="274"/>
      <c r="H16" s="856">
        <f>H17+H19+H18</f>
        <v>105.66</v>
      </c>
      <c r="I16" s="41"/>
    </row>
    <row r="17" spans="1:20" s="36" customFormat="1" ht="15.6" x14ac:dyDescent="0.3">
      <c r="A17" s="55" t="s">
        <v>13</v>
      </c>
      <c r="B17" s="988" t="s">
        <v>33</v>
      </c>
      <c r="C17" s="988"/>
      <c r="D17" s="988"/>
      <c r="E17" s="988"/>
      <c r="F17" s="988"/>
      <c r="G17" s="862"/>
      <c r="H17" s="859">
        <v>85.9</v>
      </c>
      <c r="I17" s="41"/>
    </row>
    <row r="18" spans="1:20" s="36" customFormat="1" ht="15.6" x14ac:dyDescent="0.3">
      <c r="A18" s="55" t="s">
        <v>12</v>
      </c>
      <c r="B18" s="983" t="s">
        <v>287</v>
      </c>
      <c r="C18" s="984"/>
      <c r="D18" s="984"/>
      <c r="E18" s="984"/>
      <c r="F18" s="985"/>
      <c r="G18" s="285">
        <v>0.1</v>
      </c>
      <c r="H18" s="860">
        <f>H17*G18</f>
        <v>8.59</v>
      </c>
      <c r="I18" s="41"/>
      <c r="K18" s="897"/>
    </row>
    <row r="19" spans="1:20" s="36" customFormat="1" ht="15.6" x14ac:dyDescent="0.3">
      <c r="A19" s="56" t="s">
        <v>14</v>
      </c>
      <c r="B19" s="983" t="s">
        <v>34</v>
      </c>
      <c r="C19" s="984"/>
      <c r="D19" s="984"/>
      <c r="E19" s="984"/>
      <c r="F19" s="985"/>
      <c r="G19" s="254">
        <v>0.13</v>
      </c>
      <c r="H19" s="860">
        <f>H17*G19</f>
        <v>11.17</v>
      </c>
      <c r="I19" s="41"/>
    </row>
    <row r="20" spans="1:20" s="36" customFormat="1" ht="15.6" x14ac:dyDescent="0.3">
      <c r="A20" s="59"/>
      <c r="B20" s="989" t="s">
        <v>3</v>
      </c>
      <c r="C20" s="989"/>
      <c r="D20" s="989"/>
      <c r="E20" s="990"/>
      <c r="F20" s="990"/>
      <c r="G20" s="254">
        <v>0.22</v>
      </c>
      <c r="H20" s="603">
        <f>H16*G20</f>
        <v>23.25</v>
      </c>
      <c r="I20" s="41"/>
    </row>
    <row r="21" spans="1:20" s="36" customFormat="1" ht="15.6" x14ac:dyDescent="0.3">
      <c r="A21" s="61" t="s">
        <v>50</v>
      </c>
      <c r="B21" s="983" t="s">
        <v>4</v>
      </c>
      <c r="C21" s="984"/>
      <c r="D21" s="984"/>
      <c r="E21" s="984"/>
      <c r="F21" s="985"/>
      <c r="G21" s="898"/>
      <c r="H21" s="603"/>
      <c r="I21" s="557">
        <v>70.09</v>
      </c>
      <c r="K21" s="253"/>
    </row>
    <row r="22" spans="1:20" s="36" customFormat="1" ht="15.6" x14ac:dyDescent="0.3">
      <c r="A22" s="133" t="s">
        <v>45</v>
      </c>
      <c r="B22" s="977" t="s">
        <v>66</v>
      </c>
      <c r="C22" s="978"/>
      <c r="D22" s="978"/>
      <c r="E22" s="978"/>
      <c r="F22" s="979"/>
      <c r="G22" s="19"/>
      <c r="H22" s="40"/>
      <c r="I22" s="40">
        <f>I23+I27</f>
        <v>4</v>
      </c>
      <c r="K22" s="610"/>
    </row>
    <row r="23" spans="1:20" s="36" customFormat="1" ht="15.6" x14ac:dyDescent="0.3">
      <c r="A23" s="1015" t="s">
        <v>29</v>
      </c>
      <c r="B23" s="991" t="s">
        <v>141</v>
      </c>
      <c r="C23" s="992"/>
      <c r="D23" s="992"/>
      <c r="E23" s="992"/>
      <c r="F23" s="993"/>
      <c r="G23" s="980"/>
      <c r="H23" s="64"/>
      <c r="I23" s="1009">
        <f>B24*D24</f>
        <v>4</v>
      </c>
    </row>
    <row r="24" spans="1:20" s="36" customFormat="1" ht="15.6" x14ac:dyDescent="0.3">
      <c r="A24" s="1016"/>
      <c r="B24" s="861">
        <v>40</v>
      </c>
      <c r="C24" s="934">
        <v>10</v>
      </c>
      <c r="D24" s="189">
        <v>0.1</v>
      </c>
      <c r="E24" s="24"/>
      <c r="F24" s="24"/>
      <c r="G24" s="981"/>
      <c r="H24" s="857"/>
      <c r="I24" s="1010"/>
      <c r="K24" s="253"/>
    </row>
    <row r="25" spans="1:20" s="36" customFormat="1" ht="15.6" x14ac:dyDescent="0.3">
      <c r="A25" s="1017"/>
      <c r="B25" s="130" t="s">
        <v>8</v>
      </c>
      <c r="C25" s="131" t="s">
        <v>61</v>
      </c>
      <c r="D25" s="252" t="s">
        <v>107</v>
      </c>
      <c r="E25" s="130"/>
      <c r="F25" s="24"/>
      <c r="G25" s="982"/>
      <c r="H25" s="858"/>
      <c r="I25" s="1011"/>
      <c r="K25" s="610"/>
      <c r="L25" s="610"/>
      <c r="M25" s="610"/>
      <c r="N25" s="610"/>
      <c r="O25" s="610"/>
      <c r="P25" s="610"/>
      <c r="Q25" s="610"/>
      <c r="R25" s="610"/>
      <c r="S25" s="610"/>
      <c r="T25" s="610"/>
    </row>
    <row r="26" spans="1:20" s="36" customFormat="1" ht="15.6" hidden="1" x14ac:dyDescent="0.3">
      <c r="A26" s="867" t="s">
        <v>30</v>
      </c>
      <c r="B26" s="983" t="s">
        <v>187</v>
      </c>
      <c r="C26" s="984"/>
      <c r="D26" s="984"/>
      <c r="E26" s="984"/>
      <c r="F26" s="984"/>
      <c r="G26" s="274"/>
      <c r="H26" s="603"/>
      <c r="I26" s="462"/>
      <c r="K26" s="610"/>
      <c r="L26" s="610"/>
      <c r="M26" s="610"/>
      <c r="N26" s="610"/>
      <c r="O26" s="610"/>
      <c r="P26" s="610"/>
      <c r="Q26" s="610"/>
      <c r="R26" s="610"/>
      <c r="S26" s="610"/>
      <c r="T26" s="610"/>
    </row>
    <row r="27" spans="1:20" s="36" customFormat="1" ht="15.6" hidden="1" x14ac:dyDescent="0.3">
      <c r="A27" s="867"/>
      <c r="B27" s="38">
        <v>75</v>
      </c>
      <c r="C27" s="855">
        <v>0</v>
      </c>
      <c r="D27" s="863"/>
      <c r="E27" s="863"/>
      <c r="F27" s="863"/>
      <c r="G27" s="274"/>
      <c r="H27" s="603"/>
      <c r="I27" s="870">
        <f>B27*C27</f>
        <v>0</v>
      </c>
      <c r="K27" s="615"/>
      <c r="L27" s="610"/>
      <c r="M27" s="610"/>
      <c r="N27" s="610"/>
      <c r="O27" s="610"/>
      <c r="P27" s="610"/>
      <c r="Q27" s="610"/>
      <c r="R27" s="610"/>
      <c r="S27" s="610"/>
      <c r="T27" s="610"/>
    </row>
    <row r="28" spans="1:20" s="36" customFormat="1" ht="15.6" hidden="1" x14ac:dyDescent="0.3">
      <c r="A28" s="867"/>
      <c r="B28" s="855" t="s">
        <v>8</v>
      </c>
      <c r="C28" s="192" t="s">
        <v>104</v>
      </c>
      <c r="D28" s="863"/>
      <c r="E28" s="863"/>
      <c r="F28" s="863"/>
      <c r="G28" s="274"/>
      <c r="H28" s="603"/>
      <c r="I28" s="41"/>
      <c r="K28" s="610"/>
      <c r="L28" s="610"/>
      <c r="M28" s="610"/>
      <c r="N28" s="610"/>
      <c r="O28" s="610"/>
      <c r="P28" s="610"/>
      <c r="Q28" s="610"/>
      <c r="R28" s="610"/>
      <c r="S28" s="610"/>
      <c r="T28" s="610"/>
    </row>
    <row r="29" spans="1:20" s="36" customFormat="1" ht="15.6" x14ac:dyDescent="0.3">
      <c r="A29" s="867">
        <v>4</v>
      </c>
      <c r="B29" s="868" t="s">
        <v>52</v>
      </c>
      <c r="C29" s="866"/>
      <c r="D29" s="863"/>
      <c r="E29" s="863"/>
      <c r="F29" s="863"/>
      <c r="G29" s="274"/>
      <c r="H29" s="603"/>
      <c r="I29" s="38">
        <v>12.07</v>
      </c>
      <c r="K29" s="901"/>
      <c r="L29" s="901"/>
      <c r="M29" s="901"/>
      <c r="N29" s="901"/>
      <c r="O29" s="901"/>
      <c r="P29" s="901"/>
      <c r="Q29" s="901"/>
      <c r="R29" s="901"/>
      <c r="S29" s="610"/>
      <c r="T29" s="610"/>
    </row>
    <row r="30" spans="1:20" s="36" customFormat="1" ht="15.6" x14ac:dyDescent="0.3">
      <c r="A30" s="52"/>
      <c r="B30" s="977" t="s">
        <v>152</v>
      </c>
      <c r="C30" s="978"/>
      <c r="D30" s="978"/>
      <c r="E30" s="978"/>
      <c r="F30" s="979"/>
      <c r="G30" s="19"/>
      <c r="H30" s="40">
        <f>H15</f>
        <v>128.91</v>
      </c>
      <c r="I30" s="40">
        <f>I21+I22+I29</f>
        <v>86.16</v>
      </c>
      <c r="K30" s="610"/>
      <c r="L30" s="799"/>
      <c r="M30" s="799"/>
      <c r="N30" s="799"/>
      <c r="O30" s="799"/>
      <c r="P30" s="799"/>
      <c r="Q30" s="799"/>
      <c r="R30" s="799"/>
    </row>
    <row r="31" spans="1:20" s="36" customFormat="1" ht="15.6" x14ac:dyDescent="0.3">
      <c r="A31" s="142" t="s">
        <v>39</v>
      </c>
      <c r="B31" s="1201" t="s">
        <v>87</v>
      </c>
      <c r="C31" s="1202"/>
      <c r="D31" s="1202"/>
      <c r="E31" s="1202"/>
      <c r="F31" s="1203"/>
      <c r="G31" s="577">
        <f>G32+G33</f>
        <v>0.58730000000000004</v>
      </c>
      <c r="H31" s="178">
        <f>H16*G31</f>
        <v>62.05</v>
      </c>
      <c r="I31" s="19"/>
      <c r="J31" s="108"/>
      <c r="K31" s="108"/>
      <c r="L31" s="108"/>
      <c r="M31" s="108"/>
      <c r="N31" s="108"/>
      <c r="O31" s="108"/>
      <c r="P31" s="108"/>
      <c r="Q31" s="108"/>
    </row>
    <row r="32" spans="1:20" s="36" customFormat="1" ht="15.6" x14ac:dyDescent="0.3">
      <c r="A32" s="67" t="s">
        <v>78</v>
      </c>
      <c r="B32" s="864" t="s">
        <v>90</v>
      </c>
      <c r="C32" s="865"/>
      <c r="D32" s="865"/>
      <c r="E32" s="865"/>
      <c r="F32" s="865"/>
      <c r="G32" s="782">
        <v>0.33389999999999997</v>
      </c>
      <c r="H32" s="856">
        <f>H16*G32</f>
        <v>35.28</v>
      </c>
      <c r="I32" s="283"/>
    </row>
    <row r="33" spans="1:17" s="129" customFormat="1" ht="15.6" x14ac:dyDescent="0.3">
      <c r="A33" s="67" t="s">
        <v>79</v>
      </c>
      <c r="B33" s="864" t="s">
        <v>84</v>
      </c>
      <c r="C33" s="865"/>
      <c r="D33" s="865"/>
      <c r="E33" s="865"/>
      <c r="F33" s="865"/>
      <c r="G33" s="782">
        <v>0.25340000000000001</v>
      </c>
      <c r="H33" s="856">
        <f>H16*G33</f>
        <v>26.77</v>
      </c>
      <c r="I33" s="283"/>
      <c r="J33" s="36"/>
      <c r="K33" s="36"/>
      <c r="L33" s="36"/>
      <c r="M33" s="36"/>
      <c r="N33" s="36"/>
      <c r="O33" s="36"/>
      <c r="P33" s="36"/>
      <c r="Q33" s="36"/>
    </row>
    <row r="34" spans="1:17" s="129" customFormat="1" ht="15.6" x14ac:dyDescent="0.3">
      <c r="A34" s="867" t="s">
        <v>40</v>
      </c>
      <c r="B34" s="977" t="s">
        <v>20</v>
      </c>
      <c r="C34" s="978"/>
      <c r="D34" s="978"/>
      <c r="E34" s="978"/>
      <c r="F34" s="978"/>
      <c r="G34" s="19"/>
      <c r="H34" s="40">
        <f>H31+H30</f>
        <v>190.96</v>
      </c>
      <c r="I34" s="40">
        <f>I30</f>
        <v>86.16</v>
      </c>
      <c r="J34" s="36"/>
      <c r="K34" s="36"/>
      <c r="L34" s="36"/>
      <c r="M34" s="36"/>
      <c r="N34" s="36"/>
      <c r="O34" s="36"/>
      <c r="P34" s="36"/>
      <c r="Q34" s="36"/>
    </row>
    <row r="35" spans="1:17" s="129" customFormat="1" ht="15.6" x14ac:dyDescent="0.3">
      <c r="A35" s="867" t="s">
        <v>41</v>
      </c>
      <c r="B35" s="988" t="s">
        <v>100</v>
      </c>
      <c r="C35" s="988"/>
      <c r="D35" s="988"/>
      <c r="E35" s="988"/>
      <c r="F35" s="988"/>
      <c r="G35" s="254">
        <v>0.12</v>
      </c>
      <c r="H35" s="603">
        <f>H34*12%</f>
        <v>22.92</v>
      </c>
      <c r="I35" s="603">
        <f>I34*12%</f>
        <v>10.34</v>
      </c>
      <c r="J35" s="36"/>
      <c r="K35" s="36"/>
      <c r="L35" s="36"/>
      <c r="M35" s="36"/>
      <c r="N35" s="36"/>
      <c r="O35" s="36"/>
      <c r="P35" s="36"/>
      <c r="Q35" s="36"/>
    </row>
    <row r="36" spans="1:17" s="129" customFormat="1" ht="15.6" x14ac:dyDescent="0.3">
      <c r="A36" s="867" t="s">
        <v>42</v>
      </c>
      <c r="B36" s="997" t="s">
        <v>36</v>
      </c>
      <c r="C36" s="998"/>
      <c r="D36" s="998"/>
      <c r="E36" s="998"/>
      <c r="F36" s="998"/>
      <c r="G36" s="19"/>
      <c r="H36" s="80">
        <f>H35+H34</f>
        <v>213.88</v>
      </c>
      <c r="I36" s="80">
        <f>I35+I34</f>
        <v>96.5</v>
      </c>
      <c r="J36" s="36"/>
      <c r="K36" s="36"/>
      <c r="L36" s="36"/>
      <c r="M36" s="36"/>
      <c r="N36" s="36"/>
      <c r="O36" s="36"/>
      <c r="P36" s="36"/>
      <c r="Q36" s="36"/>
    </row>
    <row r="37" spans="1:17" s="129" customFormat="1" ht="15.6" x14ac:dyDescent="0.3">
      <c r="A37" s="867" t="s">
        <v>43</v>
      </c>
      <c r="B37" s="999" t="s">
        <v>24</v>
      </c>
      <c r="C37" s="999"/>
      <c r="D37" s="999"/>
      <c r="E37" s="999"/>
      <c r="F37" s="999"/>
      <c r="G37" s="254">
        <v>0.2</v>
      </c>
      <c r="H37" s="603">
        <f>H36*G37</f>
        <v>42.78</v>
      </c>
      <c r="I37" s="603">
        <f>I36*G37</f>
        <v>19.3</v>
      </c>
      <c r="J37" s="36"/>
      <c r="K37" s="36"/>
      <c r="L37" s="36"/>
      <c r="M37" s="36"/>
      <c r="N37" s="36"/>
      <c r="O37" s="36"/>
      <c r="P37" s="36"/>
      <c r="Q37" s="36"/>
    </row>
    <row r="38" spans="1:17" s="129" customFormat="1" ht="15.6" x14ac:dyDescent="0.3">
      <c r="A38" s="867" t="s">
        <v>44</v>
      </c>
      <c r="B38" s="996" t="s">
        <v>37</v>
      </c>
      <c r="C38" s="996"/>
      <c r="D38" s="996"/>
      <c r="E38" s="996"/>
      <c r="F38" s="996"/>
      <c r="G38" s="19"/>
      <c r="H38" s="40">
        <f>H37+H36</f>
        <v>256.66000000000003</v>
      </c>
      <c r="I38" s="40">
        <f>I37+I36</f>
        <v>115.8</v>
      </c>
      <c r="J38" s="36"/>
      <c r="K38" s="36"/>
      <c r="L38" s="36"/>
      <c r="M38" s="36"/>
      <c r="N38" s="36"/>
      <c r="O38" s="36"/>
      <c r="P38" s="36"/>
      <c r="Q38" s="36"/>
    </row>
    <row r="39" spans="1:17" s="129" customFormat="1" ht="15.6" customHeight="1" x14ac:dyDescent="0.3">
      <c r="A39" s="66"/>
      <c r="B39" s="126"/>
      <c r="C39" s="126"/>
      <c r="D39" s="126"/>
      <c r="E39" s="126"/>
      <c r="F39" s="126"/>
      <c r="G39" s="127"/>
      <c r="H39" s="127"/>
      <c r="I39" s="36"/>
      <c r="J39" s="36"/>
      <c r="K39" s="36"/>
      <c r="L39" s="36"/>
      <c r="M39" s="36"/>
      <c r="N39" s="36"/>
      <c r="O39" s="36"/>
      <c r="P39" s="36"/>
      <c r="Q39" s="36"/>
    </row>
    <row r="40" spans="1:17" s="129" customFormat="1" ht="15.6" x14ac:dyDescent="0.3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s="129" customFormat="1" ht="15.6" x14ac:dyDescent="0.3">
      <c r="A41" s="81"/>
      <c r="B41" s="81" t="s">
        <v>77</v>
      </c>
      <c r="C41" s="81"/>
      <c r="D41" s="81"/>
      <c r="E41" s="81"/>
      <c r="F41" s="81"/>
      <c r="G41" s="1192"/>
      <c r="H41" s="1192"/>
      <c r="I41" s="1192"/>
      <c r="J41" s="81"/>
      <c r="K41" s="81"/>
      <c r="L41" s="81"/>
      <c r="M41" s="81"/>
      <c r="N41" s="81"/>
      <c r="O41" s="81"/>
      <c r="P41" s="81"/>
      <c r="Q41" s="81"/>
    </row>
    <row r="42" spans="1:17" ht="9.6" customHeight="1" x14ac:dyDescent="0.3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ht="15.6" x14ac:dyDescent="0.3">
      <c r="A43" s="81"/>
      <c r="B43" s="195" t="s">
        <v>172</v>
      </c>
      <c r="C43" s="195"/>
      <c r="D43" s="195"/>
      <c r="E43" s="1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ht="15.6" x14ac:dyDescent="0.3">
      <c r="A44" s="81"/>
      <c r="B44" s="1058" t="s">
        <v>173</v>
      </c>
      <c r="C44" s="1058"/>
      <c r="D44" s="1058"/>
      <c r="E44" s="1058"/>
      <c r="F44" s="195"/>
      <c r="G44" s="81"/>
      <c r="H44" s="81"/>
      <c r="I44" s="869"/>
      <c r="J44" s="81"/>
      <c r="K44" s="81"/>
      <c r="L44" s="81"/>
      <c r="M44" s="81"/>
      <c r="N44" s="81"/>
      <c r="O44" s="81"/>
      <c r="P44" s="81"/>
      <c r="Q44" s="81"/>
    </row>
    <row r="45" spans="1:17" ht="18.600000000000001" customHeight="1" x14ac:dyDescent="0.3">
      <c r="A45" s="81"/>
      <c r="B45" s="888"/>
      <c r="C45" s="888"/>
      <c r="D45" s="888"/>
      <c r="E45" s="888"/>
      <c r="F45" s="195"/>
      <c r="G45" s="81"/>
      <c r="H45" s="81"/>
      <c r="I45" s="894"/>
      <c r="J45" s="81"/>
      <c r="K45" s="81"/>
      <c r="L45" s="81"/>
      <c r="M45" s="81"/>
      <c r="N45" s="81"/>
      <c r="O45" s="81"/>
      <c r="P45" s="81"/>
      <c r="Q45" s="81"/>
    </row>
    <row r="46" spans="1:17" x14ac:dyDescent="0.3">
      <c r="B46" s="129"/>
      <c r="C46" s="47"/>
      <c r="D46" s="47"/>
      <c r="E46" s="47"/>
    </row>
    <row r="47" spans="1:17" x14ac:dyDescent="0.3">
      <c r="B47" s="129"/>
      <c r="C47" s="47"/>
      <c r="D47" s="47"/>
      <c r="E47" s="47"/>
    </row>
    <row r="48" spans="1:17" x14ac:dyDescent="0.3">
      <c r="B48" s="129"/>
      <c r="C48" s="129"/>
      <c r="D48" s="129"/>
      <c r="E48" s="129"/>
    </row>
  </sheetData>
  <mergeCells count="29">
    <mergeCell ref="B44:E44"/>
    <mergeCell ref="B35:F35"/>
    <mergeCell ref="B36:F36"/>
    <mergeCell ref="B37:F37"/>
    <mergeCell ref="B38:F38"/>
    <mergeCell ref="G41:I41"/>
    <mergeCell ref="I23:I25"/>
    <mergeCell ref="B26:F26"/>
    <mergeCell ref="B30:F30"/>
    <mergeCell ref="B31:F31"/>
    <mergeCell ref="B34:F34"/>
    <mergeCell ref="G23:G25"/>
    <mergeCell ref="B19:F19"/>
    <mergeCell ref="B20:F20"/>
    <mergeCell ref="B21:F21"/>
    <mergeCell ref="B22:F22"/>
    <mergeCell ref="A23:A25"/>
    <mergeCell ref="B23:F23"/>
    <mergeCell ref="B14:F14"/>
    <mergeCell ref="B15:F15"/>
    <mergeCell ref="B16:F16"/>
    <mergeCell ref="B17:F17"/>
    <mergeCell ref="B18:F18"/>
    <mergeCell ref="G13:H13"/>
    <mergeCell ref="A8:H8"/>
    <mergeCell ref="A9:H9"/>
    <mergeCell ref="A10:H10"/>
    <mergeCell ref="B11:I11"/>
    <mergeCell ref="G12:H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8"/>
  <sheetViews>
    <sheetView topLeftCell="A26" workbookViewId="0">
      <selection activeCell="L42" sqref="L42"/>
    </sheetView>
  </sheetViews>
  <sheetFormatPr defaultRowHeight="14.4" x14ac:dyDescent="0.3"/>
  <cols>
    <col min="1" max="1" width="5.33203125" customWidth="1"/>
    <col min="3" max="3" width="8.88671875" customWidth="1"/>
    <col min="4" max="4" width="8.33203125" customWidth="1"/>
    <col min="5" max="5" width="23.109375" customWidth="1"/>
    <col min="6" max="6" width="7.6640625" customWidth="1"/>
    <col min="7" max="7" width="15.33203125" customWidth="1"/>
    <col min="8" max="8" width="11.109375" customWidth="1"/>
  </cols>
  <sheetData>
    <row r="1" spans="1:9" s="47" customFormat="1" ht="18" x14ac:dyDescent="0.35">
      <c r="A1" s="195" t="s">
        <v>22</v>
      </c>
      <c r="C1" s="4"/>
      <c r="D1" s="4"/>
      <c r="E1" s="4"/>
      <c r="F1" s="195" t="s">
        <v>49</v>
      </c>
      <c r="G1" s="195"/>
      <c r="H1" s="8"/>
    </row>
    <row r="2" spans="1:9" s="43" customFormat="1" ht="15.6" x14ac:dyDescent="0.3">
      <c r="A2" s="423" t="s">
        <v>130</v>
      </c>
      <c r="C2" s="138"/>
      <c r="D2" s="424"/>
      <c r="E2" s="424"/>
      <c r="F2" s="197" t="s">
        <v>180</v>
      </c>
      <c r="G2" s="197"/>
      <c r="H2" s="425"/>
    </row>
    <row r="3" spans="1:9" s="47" customFormat="1" ht="18" x14ac:dyDescent="0.35">
      <c r="A3" s="196" t="s">
        <v>48</v>
      </c>
      <c r="C3" s="4"/>
      <c r="D3" s="5"/>
      <c r="E3" s="4"/>
      <c r="F3" s="197" t="s">
        <v>48</v>
      </c>
      <c r="G3" s="197"/>
      <c r="H3" s="30"/>
    </row>
    <row r="4" spans="1:9" s="47" customFormat="1" ht="18" x14ac:dyDescent="0.35">
      <c r="A4" s="196" t="s">
        <v>156</v>
      </c>
      <c r="C4" s="5"/>
      <c r="D4" s="5"/>
      <c r="E4" s="5"/>
      <c r="F4" s="197" t="s">
        <v>181</v>
      </c>
      <c r="G4" s="197"/>
      <c r="H4" s="26"/>
    </row>
    <row r="5" spans="1:9" s="47" customFormat="1" ht="18" x14ac:dyDescent="0.35">
      <c r="A5" s="196" t="s">
        <v>223</v>
      </c>
      <c r="C5" s="2"/>
      <c r="D5" s="2"/>
      <c r="E5" s="2"/>
      <c r="F5" s="197" t="s">
        <v>223</v>
      </c>
      <c r="G5" s="197"/>
    </row>
    <row r="6" spans="1:9" s="47" customFormat="1" ht="18" x14ac:dyDescent="0.35">
      <c r="A6" s="196"/>
      <c r="C6" s="2"/>
      <c r="D6" s="2"/>
      <c r="E6" s="2"/>
      <c r="F6" s="197"/>
      <c r="G6" s="197"/>
    </row>
    <row r="7" spans="1:9" ht="18" x14ac:dyDescent="0.35">
      <c r="A7" s="34"/>
      <c r="C7" s="2"/>
      <c r="D7" s="2"/>
      <c r="E7" s="2"/>
      <c r="F7" s="33"/>
      <c r="G7" s="33"/>
    </row>
    <row r="8" spans="1:9" ht="15.6" x14ac:dyDescent="0.3">
      <c r="A8" s="1093" t="s">
        <v>0</v>
      </c>
      <c r="B8" s="1093"/>
      <c r="C8" s="1093"/>
      <c r="D8" s="1093"/>
      <c r="E8" s="1093"/>
      <c r="F8" s="1093"/>
      <c r="G8" s="1093"/>
      <c r="H8" s="1093"/>
    </row>
    <row r="9" spans="1:9" ht="15.6" x14ac:dyDescent="0.3">
      <c r="A9" s="1274" t="s">
        <v>254</v>
      </c>
      <c r="B9" s="1274"/>
      <c r="C9" s="1274"/>
      <c r="D9" s="1274"/>
      <c r="E9" s="1274"/>
      <c r="F9" s="1274"/>
      <c r="G9" s="1274"/>
      <c r="H9" s="1274"/>
    </row>
    <row r="10" spans="1:9" ht="6" hidden="1" customHeight="1" x14ac:dyDescent="0.3">
      <c r="A10" s="27"/>
      <c r="B10" s="27"/>
      <c r="C10" s="751"/>
      <c r="D10" s="81"/>
      <c r="E10" s="81"/>
      <c r="F10" s="81"/>
      <c r="G10" s="81"/>
      <c r="H10" s="27"/>
    </row>
    <row r="11" spans="1:9" s="563" customFormat="1" ht="17.25" customHeight="1" x14ac:dyDescent="0.3">
      <c r="A11" s="1274" t="s">
        <v>258</v>
      </c>
      <c r="B11" s="1274"/>
      <c r="C11" s="1274"/>
      <c r="D11" s="1274"/>
      <c r="E11" s="1274"/>
      <c r="F11" s="1274"/>
      <c r="G11" s="1274"/>
      <c r="H11" s="1274"/>
    </row>
    <row r="12" spans="1:9" s="47" customFormat="1" ht="14.4" customHeight="1" x14ac:dyDescent="0.3">
      <c r="B12" s="1185" t="s">
        <v>194</v>
      </c>
      <c r="C12" s="1185"/>
      <c r="D12" s="1185"/>
      <c r="E12" s="1185"/>
      <c r="F12" s="1185"/>
      <c r="G12" s="1185"/>
      <c r="H12" s="1185"/>
      <c r="I12" s="1185"/>
    </row>
    <row r="13" spans="1:9" s="47" customFormat="1" ht="10.199999999999999" customHeight="1" x14ac:dyDescent="0.3">
      <c r="B13" s="744"/>
      <c r="C13" s="744"/>
      <c r="D13" s="744"/>
      <c r="E13" s="744"/>
      <c r="F13" s="744"/>
      <c r="G13" s="744"/>
      <c r="H13" s="744"/>
      <c r="I13" s="744"/>
    </row>
    <row r="14" spans="1:9" s="563" customFormat="1" ht="14.4" customHeight="1" x14ac:dyDescent="0.3">
      <c r="A14" s="560"/>
      <c r="B14" s="560"/>
      <c r="C14" s="560"/>
      <c r="D14" s="560"/>
      <c r="E14" s="560"/>
      <c r="F14" s="771"/>
      <c r="G14" s="773" t="s">
        <v>126</v>
      </c>
      <c r="H14" s="774" t="s">
        <v>225</v>
      </c>
    </row>
    <row r="15" spans="1:9" s="563" customFormat="1" ht="15" customHeight="1" x14ac:dyDescent="0.3">
      <c r="G15" s="772" t="s">
        <v>207</v>
      </c>
      <c r="H15" s="775" t="s">
        <v>305</v>
      </c>
    </row>
    <row r="16" spans="1:9" s="258" customFormat="1" ht="28.2" customHeight="1" x14ac:dyDescent="0.3">
      <c r="A16" s="776" t="s">
        <v>69</v>
      </c>
      <c r="B16" s="1271" t="s">
        <v>1</v>
      </c>
      <c r="C16" s="1272"/>
      <c r="D16" s="1272"/>
      <c r="E16" s="1272"/>
      <c r="F16" s="762" t="s">
        <v>92</v>
      </c>
      <c r="G16" s="762" t="s">
        <v>109</v>
      </c>
      <c r="H16" s="762" t="s">
        <v>101</v>
      </c>
    </row>
    <row r="17" spans="1:21" s="36" customFormat="1" ht="15.6" x14ac:dyDescent="0.3">
      <c r="A17" s="182"/>
      <c r="B17" s="987" t="s">
        <v>26</v>
      </c>
      <c r="C17" s="987"/>
      <c r="D17" s="987"/>
      <c r="E17" s="987"/>
      <c r="F17" s="19"/>
      <c r="G17" s="40">
        <f>G18+G22</f>
        <v>146.13999999999999</v>
      </c>
      <c r="H17" s="278">
        <f>H18+H22</f>
        <v>146.13999999999999</v>
      </c>
    </row>
    <row r="18" spans="1:21" s="36" customFormat="1" ht="15.6" x14ac:dyDescent="0.3">
      <c r="A18" s="451" t="s">
        <v>2</v>
      </c>
      <c r="B18" s="988" t="s">
        <v>74</v>
      </c>
      <c r="C18" s="988"/>
      <c r="D18" s="988"/>
      <c r="E18" s="988"/>
      <c r="F18" s="301"/>
      <c r="G18" s="207">
        <f>G19+G21+G20</f>
        <v>119.79</v>
      </c>
      <c r="H18" s="414">
        <f>H19+H21+H20</f>
        <v>119.79</v>
      </c>
    </row>
    <row r="19" spans="1:21" s="36" customFormat="1" ht="28.95" customHeight="1" x14ac:dyDescent="0.3">
      <c r="A19" s="55" t="s">
        <v>13</v>
      </c>
      <c r="B19" s="1299" t="s">
        <v>267</v>
      </c>
      <c r="C19" s="1299"/>
      <c r="D19" s="1299"/>
      <c r="E19" s="1299"/>
      <c r="F19" s="302"/>
      <c r="G19" s="477">
        <v>102.38</v>
      </c>
      <c r="H19" s="477">
        <v>102.38</v>
      </c>
    </row>
    <row r="20" spans="1:21" s="36" customFormat="1" ht="15.6" x14ac:dyDescent="0.3">
      <c r="A20" s="55" t="s">
        <v>12</v>
      </c>
      <c r="B20" s="983" t="s">
        <v>46</v>
      </c>
      <c r="C20" s="984"/>
      <c r="D20" s="984"/>
      <c r="E20" s="985"/>
      <c r="F20" s="303">
        <v>0.04</v>
      </c>
      <c r="G20" s="479">
        <f>G19*F20</f>
        <v>4.0999999999999996</v>
      </c>
      <c r="H20" s="479">
        <f>H19*F20</f>
        <v>4.0999999999999996</v>
      </c>
    </row>
    <row r="21" spans="1:21" s="36" customFormat="1" ht="15.6" x14ac:dyDescent="0.3">
      <c r="A21" s="56" t="s">
        <v>14</v>
      </c>
      <c r="B21" s="983" t="s">
        <v>34</v>
      </c>
      <c r="C21" s="984"/>
      <c r="D21" s="984"/>
      <c r="E21" s="985"/>
      <c r="F21" s="304">
        <v>0.13</v>
      </c>
      <c r="G21" s="479">
        <f>G19*F21</f>
        <v>13.31</v>
      </c>
      <c r="H21" s="479">
        <f>H19*F21</f>
        <v>13.31</v>
      </c>
    </row>
    <row r="22" spans="1:21" s="36" customFormat="1" ht="15.6" x14ac:dyDescent="0.3">
      <c r="A22" s="59"/>
      <c r="B22" s="989" t="s">
        <v>3</v>
      </c>
      <c r="C22" s="989"/>
      <c r="D22" s="989"/>
      <c r="E22" s="990"/>
      <c r="F22" s="304">
        <v>0.22</v>
      </c>
      <c r="G22" s="58">
        <f>G18*F22</f>
        <v>26.35</v>
      </c>
      <c r="H22" s="58">
        <f>H18*F22</f>
        <v>26.35</v>
      </c>
    </row>
    <row r="23" spans="1:21" s="36" customFormat="1" ht="14.4" customHeight="1" x14ac:dyDescent="0.3">
      <c r="A23" s="141" t="s">
        <v>50</v>
      </c>
      <c r="B23" s="611" t="s">
        <v>52</v>
      </c>
      <c r="C23" s="612"/>
      <c r="D23" s="612"/>
      <c r="E23" s="612"/>
      <c r="F23" s="613"/>
      <c r="G23" s="553"/>
      <c r="H23" s="553">
        <v>18.149999999999999</v>
      </c>
      <c r="K23" s="610"/>
      <c r="L23" s="610"/>
      <c r="M23" s="610"/>
      <c r="N23" s="610"/>
      <c r="O23" s="610"/>
      <c r="P23" s="610"/>
      <c r="Q23" s="610"/>
      <c r="R23" s="610"/>
      <c r="S23" s="610"/>
      <c r="T23" s="610"/>
    </row>
    <row r="24" spans="1:21" s="176" customFormat="1" ht="13.95" customHeight="1" x14ac:dyDescent="0.3">
      <c r="A24" s="61" t="s">
        <v>45</v>
      </c>
      <c r="B24" s="1300" t="s">
        <v>57</v>
      </c>
      <c r="C24" s="1301"/>
      <c r="D24" s="1301"/>
      <c r="E24" s="1302"/>
      <c r="F24" s="613"/>
      <c r="G24" s="553"/>
      <c r="H24" s="553">
        <v>270.81</v>
      </c>
      <c r="I24" s="609"/>
      <c r="J24" s="609"/>
      <c r="K24" s="615"/>
      <c r="L24" s="615"/>
      <c r="M24" s="615"/>
      <c r="N24" s="615"/>
      <c r="O24" s="614"/>
      <c r="P24" s="614"/>
      <c r="S24" s="1294"/>
      <c r="T24" s="1294"/>
      <c r="U24" s="1294"/>
    </row>
    <row r="25" spans="1:21" s="36" customFormat="1" ht="15.6" x14ac:dyDescent="0.3">
      <c r="A25" s="133" t="s">
        <v>38</v>
      </c>
      <c r="B25" s="977" t="s">
        <v>65</v>
      </c>
      <c r="C25" s="978"/>
      <c r="D25" s="978"/>
      <c r="E25" s="979"/>
      <c r="F25" s="301"/>
      <c r="G25" s="40"/>
      <c r="H25" s="40">
        <f>H27+H30</f>
        <v>343.17</v>
      </c>
      <c r="I25" s="43"/>
      <c r="J25" s="43"/>
      <c r="K25" s="253"/>
      <c r="L25" s="43"/>
      <c r="M25" s="43"/>
      <c r="N25" s="43"/>
      <c r="O25" s="43"/>
      <c r="P25" s="43"/>
    </row>
    <row r="26" spans="1:21" s="36" customFormat="1" ht="15.6" x14ac:dyDescent="0.3">
      <c r="A26" s="1015" t="s">
        <v>53</v>
      </c>
      <c r="B26" s="991" t="s">
        <v>204</v>
      </c>
      <c r="C26" s="992"/>
      <c r="D26" s="992"/>
      <c r="E26" s="993"/>
      <c r="F26" s="1296"/>
      <c r="G26" s="64"/>
      <c r="H26" s="414"/>
      <c r="K26" s="43"/>
    </row>
    <row r="27" spans="1:21" s="36" customFormat="1" ht="15.6" x14ac:dyDescent="0.3">
      <c r="A27" s="1016"/>
      <c r="B27" s="171">
        <v>40</v>
      </c>
      <c r="C27" s="777">
        <v>5.4</v>
      </c>
      <c r="D27" s="24"/>
      <c r="E27" s="24"/>
      <c r="F27" s="1297"/>
      <c r="G27" s="208"/>
      <c r="H27" s="415">
        <f>B27*C27</f>
        <v>216</v>
      </c>
      <c r="J27" s="941"/>
      <c r="K27" s="763"/>
      <c r="L27" s="763"/>
      <c r="M27" s="763"/>
      <c r="N27" s="763"/>
    </row>
    <row r="28" spans="1:21" s="36" customFormat="1" ht="14.25" customHeight="1" x14ac:dyDescent="0.3">
      <c r="A28" s="1016"/>
      <c r="B28" s="125" t="s">
        <v>8</v>
      </c>
      <c r="C28" s="124" t="s">
        <v>140</v>
      </c>
      <c r="D28" s="428"/>
      <c r="E28" s="24"/>
      <c r="F28" s="1297"/>
      <c r="G28" s="426"/>
      <c r="H28" s="426"/>
    </row>
    <row r="29" spans="1:21" s="36" customFormat="1" ht="27.75" customHeight="1" x14ac:dyDescent="0.3">
      <c r="A29" s="1017"/>
      <c r="B29" s="1288" t="s">
        <v>259</v>
      </c>
      <c r="C29" s="1289"/>
      <c r="D29" s="1289"/>
      <c r="E29" s="1290"/>
      <c r="F29" s="1298"/>
      <c r="G29" s="427"/>
      <c r="H29" s="427"/>
    </row>
    <row r="30" spans="1:21" s="36" customFormat="1" ht="28.95" customHeight="1" x14ac:dyDescent="0.3">
      <c r="A30" s="410" t="s">
        <v>54</v>
      </c>
      <c r="B30" s="1291" t="s">
        <v>306</v>
      </c>
      <c r="C30" s="1292"/>
      <c r="D30" s="1292"/>
      <c r="E30" s="1293"/>
      <c r="F30" s="301"/>
      <c r="G30" s="58"/>
      <c r="H30" s="553">
        <v>127.17</v>
      </c>
      <c r="J30" s="253"/>
    </row>
    <row r="31" spans="1:21" s="36" customFormat="1" ht="15.6" x14ac:dyDescent="0.3">
      <c r="A31" s="52" t="s">
        <v>39</v>
      </c>
      <c r="B31" s="977" t="s">
        <v>152</v>
      </c>
      <c r="C31" s="978"/>
      <c r="D31" s="978"/>
      <c r="E31" s="979"/>
      <c r="F31" s="19"/>
      <c r="G31" s="40">
        <f>G24+G17+G25+G23</f>
        <v>146.13999999999999</v>
      </c>
      <c r="H31" s="40">
        <f>H24+H17+H25+H23</f>
        <v>778.27</v>
      </c>
    </row>
    <row r="32" spans="1:21" s="108" customFormat="1" ht="15.6" x14ac:dyDescent="0.3">
      <c r="A32" s="142" t="s">
        <v>40</v>
      </c>
      <c r="B32" s="1201" t="s">
        <v>87</v>
      </c>
      <c r="C32" s="1202"/>
      <c r="D32" s="1202"/>
      <c r="E32" s="1203"/>
      <c r="F32" s="577">
        <f>F33+F34</f>
        <v>0.58730000000000004</v>
      </c>
      <c r="G32" s="178">
        <f>G18*F32</f>
        <v>70.349999999999994</v>
      </c>
      <c r="H32" s="178">
        <f>H18*F32</f>
        <v>70.349999999999994</v>
      </c>
      <c r="K32" s="36"/>
    </row>
    <row r="33" spans="1:11" s="36" customFormat="1" ht="15.6" x14ac:dyDescent="0.3">
      <c r="A33" s="67" t="s">
        <v>88</v>
      </c>
      <c r="B33" s="180" t="s">
        <v>90</v>
      </c>
      <c r="C33" s="181"/>
      <c r="D33" s="181"/>
      <c r="E33" s="181"/>
      <c r="F33" s="770">
        <v>0.33389999999999997</v>
      </c>
      <c r="G33" s="207">
        <f>G18*F33</f>
        <v>40</v>
      </c>
      <c r="H33" s="414">
        <f>H18*F33</f>
        <v>40</v>
      </c>
      <c r="K33" s="108"/>
    </row>
    <row r="34" spans="1:11" s="36" customFormat="1" ht="15.6" x14ac:dyDescent="0.3">
      <c r="A34" s="67" t="s">
        <v>89</v>
      </c>
      <c r="B34" s="180" t="s">
        <v>84</v>
      </c>
      <c r="C34" s="181"/>
      <c r="D34" s="181"/>
      <c r="E34" s="181"/>
      <c r="F34" s="770">
        <v>0.25340000000000001</v>
      </c>
      <c r="G34" s="207">
        <f>G18*F34</f>
        <v>30.35</v>
      </c>
      <c r="H34" s="414">
        <f>H18*F34</f>
        <v>30.35</v>
      </c>
    </row>
    <row r="35" spans="1:11" s="36" customFormat="1" ht="15.6" x14ac:dyDescent="0.3">
      <c r="A35" s="52" t="s">
        <v>41</v>
      </c>
      <c r="B35" s="977" t="s">
        <v>20</v>
      </c>
      <c r="C35" s="978"/>
      <c r="D35" s="978"/>
      <c r="E35" s="978"/>
      <c r="F35" s="19"/>
      <c r="G35" s="40">
        <f>G32+G31</f>
        <v>216.49</v>
      </c>
      <c r="H35" s="40">
        <f>H32+H31</f>
        <v>848.62</v>
      </c>
    </row>
    <row r="36" spans="1:11" s="36" customFormat="1" ht="15.6" x14ac:dyDescent="0.3">
      <c r="A36" s="300" t="s">
        <v>42</v>
      </c>
      <c r="B36" s="988" t="s">
        <v>102</v>
      </c>
      <c r="C36" s="988"/>
      <c r="D36" s="988"/>
      <c r="E36" s="988"/>
      <c r="F36" s="304">
        <v>0.12</v>
      </c>
      <c r="G36" s="58">
        <f>G35*F36</f>
        <v>25.98</v>
      </c>
      <c r="H36" s="58">
        <f>H35*F36</f>
        <v>101.83</v>
      </c>
    </row>
    <row r="37" spans="1:11" s="36" customFormat="1" ht="15.6" x14ac:dyDescent="0.3">
      <c r="A37" s="52" t="s">
        <v>43</v>
      </c>
      <c r="B37" s="997" t="s">
        <v>36</v>
      </c>
      <c r="C37" s="998"/>
      <c r="D37" s="998"/>
      <c r="E37" s="998"/>
      <c r="F37" s="19"/>
      <c r="G37" s="80">
        <f>G36+G35</f>
        <v>242.47</v>
      </c>
      <c r="H37" s="40">
        <f>H36+H35</f>
        <v>950.45</v>
      </c>
    </row>
    <row r="38" spans="1:11" s="36" customFormat="1" ht="15.6" x14ac:dyDescent="0.3">
      <c r="A38" s="300" t="s">
        <v>44</v>
      </c>
      <c r="B38" s="999" t="s">
        <v>24</v>
      </c>
      <c r="C38" s="999"/>
      <c r="D38" s="999"/>
      <c r="E38" s="999"/>
      <c r="F38" s="304">
        <v>0.2</v>
      </c>
      <c r="G38" s="58">
        <f>G37*F38</f>
        <v>48.49</v>
      </c>
      <c r="H38" s="58">
        <f>H37*F38</f>
        <v>190.09</v>
      </c>
    </row>
    <row r="39" spans="1:11" s="36" customFormat="1" ht="15.6" x14ac:dyDescent="0.3">
      <c r="A39" s="52" t="s">
        <v>55</v>
      </c>
      <c r="B39" s="997" t="s">
        <v>37</v>
      </c>
      <c r="C39" s="998"/>
      <c r="D39" s="998"/>
      <c r="E39" s="1295"/>
      <c r="F39" s="19"/>
      <c r="G39" s="40">
        <f>G38+G37</f>
        <v>290.95999999999998</v>
      </c>
      <c r="H39" s="40">
        <f>H38+H37</f>
        <v>1140.54</v>
      </c>
    </row>
    <row r="40" spans="1:11" s="81" customFormat="1" ht="18" customHeight="1" x14ac:dyDescent="0.3"/>
    <row r="41" spans="1:11" s="81" customFormat="1" ht="15.6" x14ac:dyDescent="0.3">
      <c r="B41" s="81" t="s">
        <v>179</v>
      </c>
    </row>
    <row r="42" spans="1:11" ht="15.6" x14ac:dyDescent="0.3">
      <c r="B42" s="81" t="s">
        <v>177</v>
      </c>
      <c r="C42" s="81"/>
      <c r="D42" s="81"/>
      <c r="E42" s="81"/>
      <c r="F42" s="81"/>
      <c r="G42" s="81"/>
      <c r="H42" s="81"/>
      <c r="K42" s="81"/>
    </row>
    <row r="44" spans="1:11" s="81" customFormat="1" ht="15.6" x14ac:dyDescent="0.3">
      <c r="B44" s="81" t="s">
        <v>77</v>
      </c>
    </row>
    <row r="45" spans="1:11" s="81" customFormat="1" ht="15.6" x14ac:dyDescent="0.3"/>
    <row r="46" spans="1:11" x14ac:dyDescent="0.3">
      <c r="B46" s="129"/>
      <c r="C46" s="47"/>
      <c r="D46" s="47"/>
      <c r="E46" s="47"/>
    </row>
    <row r="47" spans="1:11" x14ac:dyDescent="0.3">
      <c r="B47" s="129"/>
      <c r="C47" s="47"/>
      <c r="D47" s="47"/>
      <c r="E47" s="47"/>
    </row>
    <row r="48" spans="1:11" x14ac:dyDescent="0.3">
      <c r="B48" s="129"/>
      <c r="C48" s="129"/>
      <c r="D48" s="129"/>
      <c r="E48" s="129"/>
    </row>
  </sheetData>
  <mergeCells count="26">
    <mergeCell ref="S24:U24"/>
    <mergeCell ref="B39:E39"/>
    <mergeCell ref="F26:F29"/>
    <mergeCell ref="B16:E16"/>
    <mergeCell ref="A8:H8"/>
    <mergeCell ref="A9:H9"/>
    <mergeCell ref="A11:H11"/>
    <mergeCell ref="B17:E17"/>
    <mergeCell ref="B18:E18"/>
    <mergeCell ref="B19:E19"/>
    <mergeCell ref="B20:E20"/>
    <mergeCell ref="B21:E21"/>
    <mergeCell ref="B22:E22"/>
    <mergeCell ref="B24:E24"/>
    <mergeCell ref="B25:E25"/>
    <mergeCell ref="B12:I12"/>
    <mergeCell ref="B26:E26"/>
    <mergeCell ref="A26:A29"/>
    <mergeCell ref="B38:E38"/>
    <mergeCell ref="B29:E29"/>
    <mergeCell ref="B31:E31"/>
    <mergeCell ref="B32:E32"/>
    <mergeCell ref="B35:E35"/>
    <mergeCell ref="B36:E36"/>
    <mergeCell ref="B37:E37"/>
    <mergeCell ref="B30:E30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0"/>
  <sheetViews>
    <sheetView topLeftCell="A13" workbookViewId="0">
      <selection activeCell="K11" sqref="K11"/>
    </sheetView>
  </sheetViews>
  <sheetFormatPr defaultRowHeight="14.4" x14ac:dyDescent="0.3"/>
  <cols>
    <col min="1" max="1" width="5.6640625" customWidth="1"/>
    <col min="2" max="2" width="8.6640625" customWidth="1"/>
    <col min="3" max="3" width="8.5546875" customWidth="1"/>
    <col min="5" max="5" width="19.33203125" customWidth="1"/>
    <col min="6" max="6" width="7.5546875" customWidth="1"/>
    <col min="7" max="8" width="11.109375" customWidth="1"/>
  </cols>
  <sheetData>
    <row r="1" spans="1:9" ht="18" x14ac:dyDescent="0.35">
      <c r="A1" s="195" t="s">
        <v>22</v>
      </c>
      <c r="B1" s="47"/>
      <c r="C1" s="4"/>
      <c r="D1" s="4"/>
      <c r="E1" s="4"/>
      <c r="F1" s="195" t="s">
        <v>49</v>
      </c>
      <c r="G1" s="195"/>
      <c r="H1" s="30"/>
    </row>
    <row r="2" spans="1:9" ht="18" x14ac:dyDescent="0.35">
      <c r="A2" s="196" t="s">
        <v>47</v>
      </c>
      <c r="B2" s="47"/>
      <c r="C2" s="3"/>
      <c r="D2" s="6"/>
      <c r="E2" s="6"/>
      <c r="F2" s="197" t="s">
        <v>180</v>
      </c>
      <c r="G2" s="197"/>
      <c r="H2" s="35"/>
    </row>
    <row r="3" spans="1:9" ht="18" x14ac:dyDescent="0.35">
      <c r="A3" s="196" t="s">
        <v>48</v>
      </c>
      <c r="B3" s="47"/>
      <c r="C3" s="4"/>
      <c r="D3" s="5"/>
      <c r="E3" s="4"/>
      <c r="F3" s="197" t="s">
        <v>48</v>
      </c>
      <c r="G3" s="197"/>
      <c r="H3" s="30"/>
    </row>
    <row r="4" spans="1:9" ht="18" x14ac:dyDescent="0.35">
      <c r="A4" s="196" t="s">
        <v>170</v>
      </c>
      <c r="B4" s="47"/>
      <c r="C4" s="5"/>
      <c r="D4" s="5"/>
      <c r="E4" s="5"/>
      <c r="F4" s="197" t="s">
        <v>198</v>
      </c>
      <c r="G4" s="197"/>
      <c r="H4" s="26"/>
    </row>
    <row r="5" spans="1:9" ht="18" x14ac:dyDescent="0.35">
      <c r="A5" s="196" t="s">
        <v>223</v>
      </c>
      <c r="B5" s="47"/>
      <c r="C5" s="2"/>
      <c r="D5" s="2"/>
      <c r="E5" s="2"/>
      <c r="F5" s="197" t="s">
        <v>223</v>
      </c>
      <c r="G5" s="197"/>
      <c r="H5" s="47"/>
    </row>
    <row r="6" spans="1:9" ht="17.25" customHeight="1" x14ac:dyDescent="0.35">
      <c r="A6" s="196"/>
      <c r="B6" s="47"/>
      <c r="C6" s="2"/>
      <c r="D6" s="2"/>
      <c r="E6" s="2"/>
      <c r="F6" s="197"/>
      <c r="G6" s="197"/>
      <c r="H6" s="47"/>
    </row>
    <row r="7" spans="1:9" ht="18" x14ac:dyDescent="0.35">
      <c r="A7" s="34"/>
      <c r="C7" s="2"/>
      <c r="D7" s="2"/>
      <c r="E7" s="2"/>
      <c r="F7" s="33"/>
      <c r="G7" s="33"/>
    </row>
    <row r="8" spans="1:9" ht="15" customHeight="1" x14ac:dyDescent="0.3">
      <c r="A8" s="1013" t="s">
        <v>0</v>
      </c>
      <c r="B8" s="1013"/>
      <c r="C8" s="1013"/>
      <c r="D8" s="1013"/>
      <c r="E8" s="1013"/>
      <c r="F8" s="1013"/>
      <c r="G8" s="1013"/>
      <c r="H8" s="1013"/>
    </row>
    <row r="9" spans="1:9" ht="15" customHeight="1" x14ac:dyDescent="0.3">
      <c r="A9" s="1013" t="s">
        <v>254</v>
      </c>
      <c r="B9" s="1013"/>
      <c r="C9" s="1013"/>
      <c r="D9" s="1013"/>
      <c r="E9" s="1013"/>
      <c r="F9" s="1013"/>
      <c r="G9" s="1013"/>
      <c r="H9" s="1013"/>
    </row>
    <row r="10" spans="1:9" ht="14.25" customHeight="1" x14ac:dyDescent="0.3">
      <c r="A10" s="1013" t="s">
        <v>292</v>
      </c>
      <c r="B10" s="1013"/>
      <c r="C10" s="1013"/>
      <c r="D10" s="1013"/>
      <c r="E10" s="1013"/>
      <c r="F10" s="1013"/>
      <c r="G10" s="1013"/>
      <c r="H10" s="1013"/>
    </row>
    <row r="11" spans="1:9" s="506" customFormat="1" ht="18.600000000000001" customHeight="1" x14ac:dyDescent="0.3">
      <c r="B11" s="1303" t="s">
        <v>194</v>
      </c>
      <c r="C11" s="1303"/>
      <c r="D11" s="1303"/>
      <c r="E11" s="1303"/>
      <c r="F11" s="1303"/>
      <c r="G11" s="1303"/>
      <c r="H11" s="1303"/>
      <c r="I11" s="1303"/>
    </row>
    <row r="12" spans="1:9" s="47" customFormat="1" ht="12.75" customHeight="1" x14ac:dyDescent="0.3">
      <c r="B12" s="550"/>
      <c r="C12" s="550"/>
      <c r="D12" s="550"/>
      <c r="E12" s="550"/>
      <c r="F12" s="550"/>
      <c r="G12" s="550"/>
      <c r="H12" s="550"/>
      <c r="I12" s="550"/>
    </row>
    <row r="13" spans="1:9" x14ac:dyDescent="0.3">
      <c r="A13" s="348"/>
      <c r="B13" s="348"/>
      <c r="C13" s="348"/>
      <c r="D13" s="348"/>
      <c r="E13" s="348"/>
      <c r="F13" s="1173" t="s">
        <v>126</v>
      </c>
      <c r="G13" s="1174"/>
      <c r="H13" s="352" t="s">
        <v>268</v>
      </c>
    </row>
    <row r="14" spans="1:9" x14ac:dyDescent="0.3">
      <c r="A14" s="346"/>
      <c r="B14" s="346"/>
      <c r="C14" s="346"/>
      <c r="D14" s="346"/>
      <c r="E14" s="346"/>
      <c r="F14" s="1175" t="s">
        <v>116</v>
      </c>
      <c r="G14" s="1176"/>
      <c r="H14" s="800" t="s">
        <v>232</v>
      </c>
    </row>
    <row r="15" spans="1:9" s="36" customFormat="1" ht="39" customHeight="1" x14ac:dyDescent="0.3">
      <c r="A15" s="257" t="s">
        <v>69</v>
      </c>
      <c r="B15" s="1018" t="s">
        <v>1</v>
      </c>
      <c r="C15" s="1019"/>
      <c r="D15" s="1019"/>
      <c r="E15" s="1167"/>
      <c r="F15" s="350" t="s">
        <v>92</v>
      </c>
      <c r="G15" s="432" t="s">
        <v>145</v>
      </c>
      <c r="H15" s="350" t="s">
        <v>101</v>
      </c>
    </row>
    <row r="16" spans="1:9" s="36" customFormat="1" ht="15.6" x14ac:dyDescent="0.3">
      <c r="A16" s="52"/>
      <c r="B16" s="1045" t="s">
        <v>26</v>
      </c>
      <c r="C16" s="1046"/>
      <c r="D16" s="1046"/>
      <c r="E16" s="1046"/>
      <c r="F16" s="397"/>
      <c r="G16" s="39">
        <f>G17+G23</f>
        <v>146.13999999999999</v>
      </c>
      <c r="H16" s="39">
        <f>H17+H23</f>
        <v>146.13999999999999</v>
      </c>
    </row>
    <row r="17" spans="1:10" s="36" customFormat="1" ht="15.6" x14ac:dyDescent="0.3">
      <c r="A17" s="90" t="s">
        <v>2</v>
      </c>
      <c r="B17" s="1126" t="s">
        <v>35</v>
      </c>
      <c r="C17" s="1127"/>
      <c r="D17" s="1127"/>
      <c r="E17" s="1128"/>
      <c r="F17" s="116"/>
      <c r="G17" s="38">
        <f>G18+G19+G20+G21</f>
        <v>119.79</v>
      </c>
      <c r="H17" s="38">
        <f>H18+H19+H20+H21</f>
        <v>119.79</v>
      </c>
      <c r="J17" s="253"/>
    </row>
    <row r="18" spans="1:10" s="36" customFormat="1" ht="15.6" x14ac:dyDescent="0.3">
      <c r="A18" s="90" t="s">
        <v>13</v>
      </c>
      <c r="B18" s="1056" t="s">
        <v>169</v>
      </c>
      <c r="C18" s="1056"/>
      <c r="D18" s="1056"/>
      <c r="E18" s="1056"/>
      <c r="F18" s="116"/>
      <c r="G18" s="479">
        <v>102.38</v>
      </c>
      <c r="H18" s="479">
        <v>102.38</v>
      </c>
    </row>
    <row r="19" spans="1:10" s="36" customFormat="1" ht="15.6" x14ac:dyDescent="0.3">
      <c r="A19" s="117" t="s">
        <v>12</v>
      </c>
      <c r="B19" s="1146" t="s">
        <v>117</v>
      </c>
      <c r="C19" s="1147"/>
      <c r="D19" s="1147"/>
      <c r="E19" s="1148"/>
      <c r="F19" s="118">
        <v>0.04</v>
      </c>
      <c r="G19" s="478">
        <f>G18*4%</f>
        <v>4.0999999999999996</v>
      </c>
      <c r="H19" s="478">
        <f>H18*4%</f>
        <v>4.0999999999999996</v>
      </c>
    </row>
    <row r="20" spans="1:10" s="36" customFormat="1" ht="14.25" customHeight="1" x14ac:dyDescent="0.3">
      <c r="A20" s="117" t="s">
        <v>14</v>
      </c>
      <c r="B20" s="1092" t="s">
        <v>34</v>
      </c>
      <c r="C20" s="1092"/>
      <c r="D20" s="1092"/>
      <c r="E20" s="1092"/>
      <c r="F20" s="118">
        <v>0.13</v>
      </c>
      <c r="G20" s="478">
        <f>G18*F20</f>
        <v>13.31</v>
      </c>
      <c r="H20" s="478">
        <f>H18*F20</f>
        <v>13.31</v>
      </c>
    </row>
    <row r="21" spans="1:10" s="36" customFormat="1" ht="0.75" hidden="1" customHeight="1" x14ac:dyDescent="0.3">
      <c r="A21" s="117" t="s">
        <v>119</v>
      </c>
      <c r="B21" s="1146" t="s">
        <v>123</v>
      </c>
      <c r="C21" s="1147"/>
      <c r="D21" s="1147"/>
      <c r="E21" s="1148"/>
      <c r="F21" s="118">
        <v>0</v>
      </c>
      <c r="G21" s="413">
        <v>0</v>
      </c>
      <c r="H21" s="413"/>
    </row>
    <row r="22" spans="1:10" s="36" customFormat="1" ht="0.75" hidden="1" customHeight="1" x14ac:dyDescent="0.3">
      <c r="A22" s="117" t="s">
        <v>12</v>
      </c>
      <c r="B22" s="1151" t="s">
        <v>118</v>
      </c>
      <c r="C22" s="1152"/>
      <c r="D22" s="1152"/>
      <c r="E22" s="1153"/>
      <c r="F22" s="118"/>
      <c r="G22" s="413"/>
      <c r="H22" s="413"/>
    </row>
    <row r="23" spans="1:10" s="36" customFormat="1" ht="15" customHeight="1" x14ac:dyDescent="0.3">
      <c r="A23" s="92"/>
      <c r="B23" s="1129" t="s">
        <v>3</v>
      </c>
      <c r="C23" s="1129"/>
      <c r="D23" s="1129"/>
      <c r="E23" s="1130"/>
      <c r="F23" s="91">
        <v>0.22</v>
      </c>
      <c r="G23" s="58">
        <f>G17*F23</f>
        <v>26.35</v>
      </c>
      <c r="H23" s="58">
        <f>H17*F23</f>
        <v>26.35</v>
      </c>
    </row>
    <row r="24" spans="1:10" s="36" customFormat="1" ht="15.6" hidden="1" x14ac:dyDescent="0.3">
      <c r="A24" s="93" t="s">
        <v>50</v>
      </c>
      <c r="B24" s="1045" t="s">
        <v>52</v>
      </c>
      <c r="C24" s="1046"/>
      <c r="D24" s="1046"/>
      <c r="E24" s="1048"/>
      <c r="F24" s="91"/>
      <c r="G24" s="39">
        <v>0</v>
      </c>
      <c r="H24" s="39">
        <v>0</v>
      </c>
    </row>
    <row r="25" spans="1:10" s="36" customFormat="1" ht="15.6" x14ac:dyDescent="0.3">
      <c r="A25" s="133" t="s">
        <v>50</v>
      </c>
      <c r="B25" s="977" t="s">
        <v>65</v>
      </c>
      <c r="C25" s="978"/>
      <c r="D25" s="978"/>
      <c r="E25" s="979"/>
      <c r="F25" s="52"/>
      <c r="G25" s="40"/>
      <c r="H25" s="40">
        <f>H26+H30</f>
        <v>335.2</v>
      </c>
    </row>
    <row r="26" spans="1:10" s="36" customFormat="1" ht="15.6" x14ac:dyDescent="0.3">
      <c r="A26" s="1086" t="s">
        <v>27</v>
      </c>
      <c r="B26" s="406" t="s">
        <v>127</v>
      </c>
      <c r="C26" s="541"/>
      <c r="D26" s="407"/>
      <c r="E26" s="407"/>
      <c r="F26" s="1177"/>
      <c r="G26" s="1076"/>
      <c r="H26" s="1076">
        <f>B27*C27</f>
        <v>328</v>
      </c>
    </row>
    <row r="27" spans="1:10" s="36" customFormat="1" ht="15.6" x14ac:dyDescent="0.3">
      <c r="A27" s="1087"/>
      <c r="B27" s="228">
        <v>40</v>
      </c>
      <c r="C27" s="277">
        <v>8.1999999999999993</v>
      </c>
      <c r="D27" s="89"/>
      <c r="E27" s="89"/>
      <c r="F27" s="1178"/>
      <c r="G27" s="1077"/>
      <c r="H27" s="1077"/>
      <c r="J27" s="253"/>
    </row>
    <row r="28" spans="1:10" s="36" customFormat="1" ht="13.5" customHeight="1" x14ac:dyDescent="0.3">
      <c r="A28" s="1087"/>
      <c r="B28" s="294" t="s">
        <v>8</v>
      </c>
      <c r="C28" s="293" t="s">
        <v>168</v>
      </c>
      <c r="D28" s="294"/>
      <c r="E28" s="294"/>
      <c r="F28" s="1178"/>
      <c r="G28" s="1077"/>
      <c r="H28" s="1077"/>
    </row>
    <row r="29" spans="1:10" s="36" customFormat="1" ht="15" customHeight="1" x14ac:dyDescent="0.3">
      <c r="A29" s="1088"/>
      <c r="B29" s="1170" t="s">
        <v>293</v>
      </c>
      <c r="C29" s="1171"/>
      <c r="D29" s="1171"/>
      <c r="E29" s="1172"/>
      <c r="F29" s="1179"/>
      <c r="G29" s="1118"/>
      <c r="H29" s="1118"/>
    </row>
    <row r="30" spans="1:10" s="36" customFormat="1" ht="15.6" x14ac:dyDescent="0.3">
      <c r="A30" s="409" t="s">
        <v>28</v>
      </c>
      <c r="B30" s="1065" t="s">
        <v>294</v>
      </c>
      <c r="C30" s="1066"/>
      <c r="D30" s="1066"/>
      <c r="E30" s="1067"/>
      <c r="F30" s="408"/>
      <c r="G30" s="413"/>
      <c r="H30" s="892">
        <v>7.2</v>
      </c>
      <c r="J30" s="253"/>
    </row>
    <row r="31" spans="1:10" s="36" customFormat="1" ht="15.6" x14ac:dyDescent="0.3">
      <c r="A31" s="461">
        <v>3</v>
      </c>
      <c r="B31" s="402" t="s">
        <v>135</v>
      </c>
      <c r="C31" s="403"/>
      <c r="D31" s="403"/>
      <c r="E31" s="404"/>
      <c r="F31" s="408"/>
      <c r="G31" s="413"/>
      <c r="H31" s="559">
        <v>124.09</v>
      </c>
      <c r="J31" s="253"/>
    </row>
    <row r="32" spans="1:10" s="36" customFormat="1" ht="15.6" x14ac:dyDescent="0.3">
      <c r="A32" s="52">
        <v>4</v>
      </c>
      <c r="B32" s="1045" t="s">
        <v>166</v>
      </c>
      <c r="C32" s="1046"/>
      <c r="D32" s="1046"/>
      <c r="E32" s="1048"/>
      <c r="F32" s="397"/>
      <c r="G32" s="39">
        <f>G16</f>
        <v>146.13999999999999</v>
      </c>
      <c r="H32" s="39">
        <f>H25+H31+H16</f>
        <v>605.42999999999995</v>
      </c>
    </row>
    <row r="33" spans="1:8" s="36" customFormat="1" ht="15.6" x14ac:dyDescent="0.3">
      <c r="A33" s="306">
        <v>5</v>
      </c>
      <c r="B33" s="977" t="s">
        <v>87</v>
      </c>
      <c r="C33" s="978"/>
      <c r="D33" s="978"/>
      <c r="E33" s="979"/>
      <c r="F33" s="707">
        <f>F34+F35</f>
        <v>0.58730000000000004</v>
      </c>
      <c r="G33" s="40">
        <f>G17*F33</f>
        <v>70.349999999999994</v>
      </c>
      <c r="H33" s="40">
        <f>H17*F33</f>
        <v>70.349999999999994</v>
      </c>
    </row>
    <row r="34" spans="1:8" s="36" customFormat="1" ht="15.6" x14ac:dyDescent="0.3">
      <c r="A34" s="67" t="s">
        <v>78</v>
      </c>
      <c r="B34" s="400" t="s">
        <v>90</v>
      </c>
      <c r="C34" s="401"/>
      <c r="D34" s="401"/>
      <c r="E34" s="398"/>
      <c r="F34" s="902">
        <v>0.33389999999999997</v>
      </c>
      <c r="G34" s="58">
        <f>G17*F34</f>
        <v>40</v>
      </c>
      <c r="H34" s="58">
        <f>H17*F34</f>
        <v>40</v>
      </c>
    </row>
    <row r="35" spans="1:8" s="36" customFormat="1" ht="15.6" x14ac:dyDescent="0.3">
      <c r="A35" s="67" t="s">
        <v>79</v>
      </c>
      <c r="B35" s="400" t="s">
        <v>84</v>
      </c>
      <c r="C35" s="401"/>
      <c r="D35" s="401"/>
      <c r="E35" s="398"/>
      <c r="F35" s="902">
        <v>0.25340000000000001</v>
      </c>
      <c r="G35" s="58">
        <f>G17*F35</f>
        <v>30.35</v>
      </c>
      <c r="H35" s="58">
        <f>H17*F35</f>
        <v>30.35</v>
      </c>
    </row>
    <row r="36" spans="1:8" s="36" customFormat="1" ht="15.6" x14ac:dyDescent="0.3">
      <c r="A36" s="52" t="s">
        <v>40</v>
      </c>
      <c r="B36" s="1045" t="s">
        <v>21</v>
      </c>
      <c r="C36" s="1046"/>
      <c r="D36" s="1046"/>
      <c r="E36" s="1048"/>
      <c r="F36" s="397"/>
      <c r="G36" s="39">
        <f>G33+G32</f>
        <v>216.49</v>
      </c>
      <c r="H36" s="39">
        <f>H33+H32</f>
        <v>675.78</v>
      </c>
    </row>
    <row r="37" spans="1:8" ht="15.6" x14ac:dyDescent="0.3">
      <c r="A37" s="397" t="s">
        <v>41</v>
      </c>
      <c r="B37" s="411" t="s">
        <v>18</v>
      </c>
      <c r="C37" s="412"/>
      <c r="D37" s="412"/>
      <c r="E37" s="412"/>
      <c r="F37" s="91">
        <v>0.12</v>
      </c>
      <c r="G37" s="38">
        <f>G36*12%</f>
        <v>25.98</v>
      </c>
      <c r="H37" s="38">
        <f>H36*12%</f>
        <v>81.09</v>
      </c>
    </row>
    <row r="38" spans="1:8" ht="15.6" x14ac:dyDescent="0.3">
      <c r="A38" s="52" t="s">
        <v>42</v>
      </c>
      <c r="B38" s="94" t="s">
        <v>23</v>
      </c>
      <c r="C38" s="407"/>
      <c r="D38" s="407"/>
      <c r="E38" s="407"/>
      <c r="F38" s="91"/>
      <c r="G38" s="39">
        <f>G36+G37</f>
        <v>242.47</v>
      </c>
      <c r="H38" s="39">
        <f>H36+H37</f>
        <v>756.87</v>
      </c>
    </row>
    <row r="39" spans="1:8" ht="15.6" x14ac:dyDescent="0.3">
      <c r="A39" s="397" t="s">
        <v>43</v>
      </c>
      <c r="B39" s="1124" t="s">
        <v>24</v>
      </c>
      <c r="C39" s="1124"/>
      <c r="D39" s="1124"/>
      <c r="E39" s="1125"/>
      <c r="F39" s="91">
        <v>0.2</v>
      </c>
      <c r="G39" s="38">
        <f>G38*F39</f>
        <v>48.49</v>
      </c>
      <c r="H39" s="38">
        <f>H38*F39</f>
        <v>151.37</v>
      </c>
    </row>
    <row r="40" spans="1:8" ht="15.6" x14ac:dyDescent="0.3">
      <c r="A40" s="52" t="s">
        <v>44</v>
      </c>
      <c r="B40" s="1045" t="s">
        <v>25</v>
      </c>
      <c r="C40" s="1046"/>
      <c r="D40" s="1046"/>
      <c r="E40" s="1046"/>
      <c r="F40" s="405"/>
      <c r="G40" s="39">
        <f>G39+G38</f>
        <v>290.95999999999998</v>
      </c>
      <c r="H40" s="39">
        <f>H39+H38</f>
        <v>908.24</v>
      </c>
    </row>
    <row r="41" spans="1:8" ht="15.6" x14ac:dyDescent="0.3">
      <c r="A41" s="127"/>
      <c r="B41" s="134"/>
      <c r="C41" s="134"/>
      <c r="D41" s="134"/>
      <c r="E41" s="134"/>
      <c r="F41" s="399"/>
      <c r="G41" s="399"/>
      <c r="H41" s="128"/>
    </row>
    <row r="42" spans="1:8" ht="15.6" x14ac:dyDescent="0.3">
      <c r="A42" s="81"/>
      <c r="B42" s="129"/>
      <c r="C42" s="81"/>
      <c r="D42" s="81"/>
      <c r="E42" s="81"/>
      <c r="F42" s="81"/>
      <c r="G42" s="81"/>
      <c r="H42" s="136"/>
    </row>
    <row r="43" spans="1:8" ht="15.6" x14ac:dyDescent="0.3">
      <c r="A43" s="81" t="s">
        <v>77</v>
      </c>
      <c r="B43" s="129"/>
      <c r="C43" s="81"/>
      <c r="D43" s="81"/>
      <c r="E43" s="1192"/>
      <c r="F43" s="1192"/>
      <c r="G43" s="1192"/>
      <c r="H43" s="136"/>
    </row>
    <row r="44" spans="1:8" ht="15.6" x14ac:dyDescent="0.3">
      <c r="A44" s="81"/>
      <c r="B44" s="129"/>
      <c r="C44" s="81"/>
      <c r="D44" s="81"/>
      <c r="E44" s="81"/>
      <c r="F44" s="81"/>
      <c r="G44" s="81"/>
      <c r="H44" s="136"/>
    </row>
    <row r="45" spans="1:8" ht="15.6" x14ac:dyDescent="0.3">
      <c r="A45" s="81" t="s">
        <v>179</v>
      </c>
      <c r="B45" s="81"/>
      <c r="C45" s="81"/>
      <c r="D45" s="81"/>
      <c r="E45" s="81"/>
      <c r="F45" s="81"/>
      <c r="G45" s="81"/>
      <c r="H45" s="129"/>
    </row>
    <row r="46" spans="1:8" ht="15.6" x14ac:dyDescent="0.3">
      <c r="A46" s="81" t="s">
        <v>177</v>
      </c>
      <c r="B46" s="81"/>
      <c r="C46" s="81"/>
      <c r="D46" s="81"/>
      <c r="E46" s="81"/>
      <c r="F46" s="81"/>
      <c r="G46" s="81"/>
      <c r="H46" s="129"/>
    </row>
    <row r="48" spans="1:8" x14ac:dyDescent="0.3">
      <c r="A48" s="129"/>
      <c r="B48" s="47"/>
      <c r="C48" s="47"/>
      <c r="D48" s="47"/>
    </row>
    <row r="49" spans="1:4" x14ac:dyDescent="0.3">
      <c r="A49" s="129"/>
      <c r="B49" s="47"/>
      <c r="C49" s="47"/>
      <c r="D49" s="47"/>
    </row>
    <row r="50" spans="1:4" x14ac:dyDescent="0.3">
      <c r="A50" s="129"/>
      <c r="B50" s="129"/>
      <c r="C50" s="129"/>
      <c r="D50" s="129"/>
    </row>
  </sheetData>
  <mergeCells count="29">
    <mergeCell ref="H26:H29"/>
    <mergeCell ref="E43:G43"/>
    <mergeCell ref="B36:E36"/>
    <mergeCell ref="B39:E39"/>
    <mergeCell ref="B40:E40"/>
    <mergeCell ref="B30:E30"/>
    <mergeCell ref="B32:E32"/>
    <mergeCell ref="B33:E33"/>
    <mergeCell ref="B29:E29"/>
    <mergeCell ref="A26:A29"/>
    <mergeCell ref="F26:F29"/>
    <mergeCell ref="G26:G29"/>
    <mergeCell ref="B21:E21"/>
    <mergeCell ref="B23:E23"/>
    <mergeCell ref="B24:E24"/>
    <mergeCell ref="B11:I11"/>
    <mergeCell ref="A8:H8"/>
    <mergeCell ref="A9:H9"/>
    <mergeCell ref="A10:H10"/>
    <mergeCell ref="B25:E25"/>
    <mergeCell ref="F13:G13"/>
    <mergeCell ref="F14:G14"/>
    <mergeCell ref="B22:E22"/>
    <mergeCell ref="B15:E15"/>
    <mergeCell ref="B16:E16"/>
    <mergeCell ref="B17:E17"/>
    <mergeCell ref="B18:E18"/>
    <mergeCell ref="B19:E19"/>
    <mergeCell ref="B20:E20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0"/>
  <sheetViews>
    <sheetView topLeftCell="A23" workbookViewId="0">
      <selection activeCell="O19" sqref="O19"/>
    </sheetView>
  </sheetViews>
  <sheetFormatPr defaultRowHeight="14.4" x14ac:dyDescent="0.3"/>
  <cols>
    <col min="1" max="1" width="5.6640625" style="167" customWidth="1"/>
    <col min="2" max="2" width="7" customWidth="1"/>
    <col min="3" max="3" width="8.5546875" customWidth="1"/>
    <col min="4" max="4" width="6.6640625" customWidth="1"/>
    <col min="5" max="5" width="7.33203125" customWidth="1"/>
    <col min="6" max="6" width="0.109375" hidden="1" customWidth="1"/>
    <col min="7" max="7" width="10" customWidth="1"/>
    <col min="8" max="8" width="6.6640625" style="47" customWidth="1"/>
    <col min="9" max="9" width="11.33203125" customWidth="1"/>
    <col min="10" max="11" width="10" customWidth="1"/>
    <col min="12" max="12" width="8.33203125" customWidth="1"/>
  </cols>
  <sheetData>
    <row r="1" spans="1:12" s="27" customFormat="1" ht="15.6" x14ac:dyDescent="0.3">
      <c r="A1" s="1035" t="s">
        <v>22</v>
      </c>
      <c r="B1" s="1035"/>
      <c r="C1" s="696"/>
      <c r="D1" s="195"/>
      <c r="E1" s="195"/>
      <c r="F1" s="195"/>
      <c r="G1" s="195"/>
      <c r="H1" s="195" t="s">
        <v>49</v>
      </c>
      <c r="I1" s="195"/>
      <c r="J1" s="697"/>
      <c r="K1" s="697"/>
      <c r="L1" s="697"/>
    </row>
    <row r="2" spans="1:12" s="27" customFormat="1" ht="18.75" customHeight="1" x14ac:dyDescent="0.3">
      <c r="A2" s="206" t="s">
        <v>47</v>
      </c>
      <c r="B2" s="206"/>
      <c r="C2" s="206"/>
      <c r="E2" s="709"/>
      <c r="F2" s="709"/>
      <c r="G2" s="699"/>
      <c r="H2" s="197" t="s">
        <v>108</v>
      </c>
      <c r="I2" s="197"/>
      <c r="J2" s="710"/>
      <c r="K2" s="710"/>
      <c r="L2" s="699"/>
    </row>
    <row r="3" spans="1:12" s="27" customFormat="1" ht="15.6" x14ac:dyDescent="0.3">
      <c r="A3" s="1036" t="s">
        <v>48</v>
      </c>
      <c r="B3" s="1036"/>
      <c r="C3" s="1036"/>
      <c r="D3" s="1036"/>
      <c r="E3" s="195"/>
      <c r="F3" s="195"/>
      <c r="G3" s="195"/>
      <c r="H3" s="197" t="s">
        <v>48</v>
      </c>
      <c r="I3" s="197"/>
      <c r="J3" s="195"/>
      <c r="K3" s="195"/>
      <c r="L3" s="697"/>
    </row>
    <row r="4" spans="1:12" s="27" customFormat="1" ht="15.6" x14ac:dyDescent="0.3">
      <c r="A4" s="1036" t="s">
        <v>153</v>
      </c>
      <c r="B4" s="1036"/>
      <c r="C4" s="1036"/>
      <c r="D4" s="1036"/>
      <c r="E4" s="111"/>
      <c r="F4" s="111"/>
      <c r="G4" s="700"/>
      <c r="H4" s="197" t="s">
        <v>186</v>
      </c>
      <c r="I4" s="197"/>
      <c r="J4" s="711"/>
      <c r="K4" s="711"/>
      <c r="L4" s="711"/>
    </row>
    <row r="5" spans="1:12" s="27" customFormat="1" ht="15.6" x14ac:dyDescent="0.3">
      <c r="A5" s="1036" t="s">
        <v>223</v>
      </c>
      <c r="B5" s="1036"/>
      <c r="C5" s="1036"/>
      <c r="D5" s="1036"/>
      <c r="E5" s="81"/>
      <c r="F5" s="81"/>
      <c r="G5" s="81"/>
      <c r="H5" s="197" t="s">
        <v>223</v>
      </c>
      <c r="I5" s="197"/>
    </row>
    <row r="6" spans="1:12" ht="18" x14ac:dyDescent="0.35">
      <c r="A6" s="166"/>
      <c r="B6" s="34"/>
      <c r="C6" s="34"/>
      <c r="E6" s="2"/>
      <c r="F6" s="2"/>
      <c r="G6" s="2"/>
      <c r="H6" s="243"/>
      <c r="I6" s="33"/>
    </row>
    <row r="7" spans="1:12" ht="8.25" hidden="1" customHeight="1" x14ac:dyDescent="0.35">
      <c r="A7" s="166"/>
      <c r="B7" s="34"/>
      <c r="C7" s="34"/>
      <c r="E7" s="2"/>
      <c r="F7" s="2"/>
      <c r="G7" s="2"/>
      <c r="H7" s="243"/>
      <c r="I7" s="33"/>
    </row>
    <row r="8" spans="1:12" s="235" customFormat="1" ht="17.399999999999999" x14ac:dyDescent="0.35">
      <c r="A8" s="1013" t="s">
        <v>0</v>
      </c>
      <c r="B8" s="1013"/>
      <c r="C8" s="1013"/>
      <c r="D8" s="1013"/>
      <c r="E8" s="1013"/>
      <c r="F8" s="1013"/>
      <c r="G8" s="1013"/>
      <c r="H8" s="1013"/>
      <c r="I8" s="1013"/>
      <c r="J8" s="234"/>
      <c r="K8" s="234"/>
    </row>
    <row r="9" spans="1:12" s="235" customFormat="1" ht="17.399999999999999" x14ac:dyDescent="0.35">
      <c r="A9" s="1013" t="str">
        <f>'ВАЗ-22114 АО 69-56ВВ'!$B$9</f>
        <v>вартості роботи транспорта</v>
      </c>
      <c r="B9" s="1013"/>
      <c r="C9" s="1013"/>
      <c r="D9" s="1013"/>
      <c r="E9" s="1013"/>
      <c r="F9" s="1013"/>
      <c r="G9" s="1013"/>
      <c r="H9" s="1013"/>
      <c r="I9" s="1013"/>
      <c r="J9" s="234"/>
      <c r="K9" s="234"/>
    </row>
    <row r="10" spans="1:12" s="235" customFormat="1" ht="0.75" hidden="1" customHeight="1" x14ac:dyDescent="0.35">
      <c r="A10" s="236"/>
      <c r="E10" s="694"/>
      <c r="F10" s="694"/>
      <c r="G10" s="237"/>
      <c r="H10" s="129"/>
      <c r="I10" s="237"/>
    </row>
    <row r="11" spans="1:12" s="235" customFormat="1" ht="17.399999999999999" x14ac:dyDescent="0.35">
      <c r="A11" s="1013" t="s">
        <v>230</v>
      </c>
      <c r="B11" s="1013"/>
      <c r="C11" s="1013"/>
      <c r="D11" s="1013"/>
      <c r="E11" s="1013"/>
      <c r="F11" s="1013"/>
      <c r="G11" s="1013"/>
      <c r="H11" s="1013"/>
      <c r="I11" s="1013"/>
      <c r="J11" s="234"/>
      <c r="K11" s="234"/>
    </row>
    <row r="12" spans="1:12" s="47" customFormat="1" ht="14.4" customHeight="1" x14ac:dyDescent="0.3">
      <c r="B12" s="716" t="s">
        <v>298</v>
      </c>
      <c r="C12" s="716"/>
      <c r="D12" s="716"/>
      <c r="E12" s="716"/>
      <c r="F12" s="716"/>
      <c r="G12" s="716"/>
      <c r="H12" s="716"/>
      <c r="I12" s="716"/>
      <c r="J12" s="506"/>
    </row>
    <row r="13" spans="1:12" s="47" customFormat="1" ht="11.25" customHeight="1" x14ac:dyDescent="0.3">
      <c r="B13" s="695"/>
      <c r="C13" s="695"/>
      <c r="D13" s="695"/>
      <c r="E13" s="695"/>
      <c r="F13" s="695"/>
      <c r="G13" s="695"/>
      <c r="H13" s="695"/>
      <c r="I13" s="695"/>
    </row>
    <row r="14" spans="1:12" s="47" customFormat="1" ht="14.4" customHeight="1" x14ac:dyDescent="0.3">
      <c r="A14" s="695"/>
      <c r="B14" s="695"/>
      <c r="C14" s="695"/>
      <c r="D14" s="695"/>
      <c r="E14" s="695"/>
      <c r="F14" s="695"/>
      <c r="G14" s="354"/>
      <c r="H14" s="1040" t="s">
        <v>167</v>
      </c>
      <c r="I14" s="1041"/>
      <c r="J14" s="356" t="s">
        <v>226</v>
      </c>
      <c r="K14" s="299"/>
    </row>
    <row r="15" spans="1:12" s="239" customFormat="1" ht="14.4" customHeight="1" x14ac:dyDescent="0.3">
      <c r="A15" s="238"/>
      <c r="G15" s="355"/>
      <c r="H15" s="1042" t="s">
        <v>188</v>
      </c>
      <c r="I15" s="1043"/>
      <c r="J15" s="717" t="s">
        <v>232</v>
      </c>
      <c r="K15" s="299"/>
      <c r="L15" s="240"/>
    </row>
    <row r="16" spans="1:12" s="233" customFormat="1" ht="28.2" customHeight="1" x14ac:dyDescent="0.3">
      <c r="A16" s="231" t="s">
        <v>69</v>
      </c>
      <c r="B16" s="1037" t="s">
        <v>1</v>
      </c>
      <c r="C16" s="1038"/>
      <c r="D16" s="1038"/>
      <c r="E16" s="1038"/>
      <c r="F16" s="1038"/>
      <c r="G16" s="1039"/>
      <c r="H16" s="232" t="s">
        <v>92</v>
      </c>
      <c r="I16" s="232" t="s">
        <v>128</v>
      </c>
      <c r="J16" s="244" t="s">
        <v>105</v>
      </c>
      <c r="K16" s="357"/>
    </row>
    <row r="17" spans="1:21" ht="15.6" x14ac:dyDescent="0.3">
      <c r="A17" s="147"/>
      <c r="B17" s="1044" t="s">
        <v>26</v>
      </c>
      <c r="C17" s="1044"/>
      <c r="D17" s="1044"/>
      <c r="E17" s="1044"/>
      <c r="F17" s="1044"/>
      <c r="G17" s="1044"/>
      <c r="H17" s="245"/>
      <c r="I17" s="39">
        <f>I18+I22</f>
        <v>144.63</v>
      </c>
      <c r="J17" s="228"/>
      <c r="K17" s="358"/>
      <c r="L17" s="27"/>
    </row>
    <row r="18" spans="1:21" ht="15.6" x14ac:dyDescent="0.3">
      <c r="A18" s="86" t="s">
        <v>2</v>
      </c>
      <c r="B18" s="1053" t="s">
        <v>35</v>
      </c>
      <c r="C18" s="1053"/>
      <c r="D18" s="1053"/>
      <c r="E18" s="1053"/>
      <c r="F18" s="1053"/>
      <c r="G18" s="1053"/>
      <c r="H18" s="246"/>
      <c r="I18" s="188">
        <f>I19+I20+I21</f>
        <v>118.55</v>
      </c>
      <c r="J18" s="229"/>
      <c r="K18" s="84"/>
      <c r="L18" s="27"/>
    </row>
    <row r="19" spans="1:21" ht="15.6" x14ac:dyDescent="0.3">
      <c r="A19" s="88" t="s">
        <v>13</v>
      </c>
      <c r="B19" s="1053" t="s">
        <v>33</v>
      </c>
      <c r="C19" s="1053"/>
      <c r="D19" s="1053"/>
      <c r="E19" s="1053"/>
      <c r="F19" s="1053"/>
      <c r="G19" s="1053"/>
      <c r="H19" s="247"/>
      <c r="I19" s="692">
        <v>85.9</v>
      </c>
      <c r="J19" s="95"/>
      <c r="K19" s="89"/>
      <c r="L19" s="27"/>
    </row>
    <row r="20" spans="1:21" ht="15.6" x14ac:dyDescent="0.3">
      <c r="A20" s="90" t="s">
        <v>12</v>
      </c>
      <c r="B20" s="1065" t="s">
        <v>34</v>
      </c>
      <c r="C20" s="1066"/>
      <c r="D20" s="1066"/>
      <c r="E20" s="1066"/>
      <c r="F20" s="1066"/>
      <c r="G20" s="1067"/>
      <c r="H20" s="248">
        <v>0.13</v>
      </c>
      <c r="I20" s="421">
        <f>I19*H20</f>
        <v>11.17</v>
      </c>
      <c r="J20" s="229"/>
      <c r="K20" s="84"/>
      <c r="L20" s="27"/>
    </row>
    <row r="21" spans="1:21" ht="15.6" x14ac:dyDescent="0.3">
      <c r="A21" s="90" t="s">
        <v>14</v>
      </c>
      <c r="B21" s="1065" t="s">
        <v>234</v>
      </c>
      <c r="C21" s="1066"/>
      <c r="D21" s="1066"/>
      <c r="E21" s="1066"/>
      <c r="F21" s="1066"/>
      <c r="G21" s="1067"/>
      <c r="H21" s="248">
        <v>0.25</v>
      </c>
      <c r="I21" s="421">
        <f>I19*H21</f>
        <v>21.48</v>
      </c>
      <c r="J21" s="229"/>
      <c r="K21" s="84"/>
      <c r="L21" s="47"/>
    </row>
    <row r="22" spans="1:21" ht="15.6" x14ac:dyDescent="0.3">
      <c r="A22" s="92"/>
      <c r="B22" s="1068" t="s">
        <v>3</v>
      </c>
      <c r="C22" s="1068"/>
      <c r="D22" s="1068"/>
      <c r="E22" s="1068"/>
      <c r="F22" s="1069"/>
      <c r="G22" s="1069"/>
      <c r="H22" s="248">
        <v>0.22</v>
      </c>
      <c r="I22" s="38">
        <f>I18*H22</f>
        <v>26.08</v>
      </c>
      <c r="J22" s="228"/>
      <c r="K22" s="358"/>
      <c r="L22" s="27"/>
    </row>
    <row r="23" spans="1:21" s="255" customFormat="1" ht="29.25" customHeight="1" x14ac:dyDescent="0.3">
      <c r="A23" s="61" t="s">
        <v>50</v>
      </c>
      <c r="B23" s="1073" t="s">
        <v>4</v>
      </c>
      <c r="C23" s="1074"/>
      <c r="D23" s="1074"/>
      <c r="E23" s="1074"/>
      <c r="F23" s="1074"/>
      <c r="G23" s="1075"/>
      <c r="H23" s="17"/>
      <c r="I23" s="40"/>
      <c r="J23" s="730">
        <v>7.13</v>
      </c>
      <c r="K23" s="66"/>
      <c r="L23" s="253"/>
    </row>
    <row r="24" spans="1:21" ht="15.6" x14ac:dyDescent="0.3">
      <c r="A24" s="63" t="s">
        <v>45</v>
      </c>
      <c r="B24" s="977" t="s">
        <v>65</v>
      </c>
      <c r="C24" s="978"/>
      <c r="D24" s="978"/>
      <c r="E24" s="978"/>
      <c r="F24" s="978"/>
      <c r="G24" s="979"/>
      <c r="H24" s="19"/>
      <c r="I24" s="40"/>
      <c r="J24" s="40">
        <f>J29+J25</f>
        <v>10.44</v>
      </c>
      <c r="K24" s="128"/>
      <c r="L24" s="27"/>
    </row>
    <row r="25" spans="1:21" ht="15.6" x14ac:dyDescent="0.3">
      <c r="A25" s="41" t="s">
        <v>29</v>
      </c>
      <c r="B25" s="343" t="s">
        <v>205</v>
      </c>
      <c r="C25" s="22"/>
      <c r="D25" s="22"/>
      <c r="E25" s="22"/>
      <c r="F25" s="22"/>
      <c r="G25" s="22"/>
      <c r="H25" s="1032"/>
      <c r="I25" s="1029"/>
      <c r="J25" s="1026">
        <f>B26*D26</f>
        <v>10.26</v>
      </c>
      <c r="K25" s="359"/>
      <c r="L25" s="27"/>
    </row>
    <row r="26" spans="1:21" ht="16.5" customHeight="1" x14ac:dyDescent="0.3">
      <c r="A26" s="41"/>
      <c r="B26" s="189">
        <v>39.17</v>
      </c>
      <c r="C26" s="23">
        <v>26.2</v>
      </c>
      <c r="D26" s="23">
        <v>0.26200000000000001</v>
      </c>
      <c r="E26" s="1062"/>
      <c r="F26" s="1063"/>
      <c r="G26" s="1064"/>
      <c r="H26" s="1033"/>
      <c r="I26" s="1030"/>
      <c r="J26" s="1027"/>
      <c r="K26" s="359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s="43" customFormat="1" x14ac:dyDescent="0.3">
      <c r="A27" s="295"/>
      <c r="B27" s="192" t="s">
        <v>8</v>
      </c>
      <c r="C27" s="192" t="s">
        <v>60</v>
      </c>
      <c r="D27" s="192" t="s">
        <v>104</v>
      </c>
      <c r="E27" s="1049"/>
      <c r="F27" s="1050"/>
      <c r="G27" s="1051"/>
      <c r="H27" s="1034"/>
      <c r="I27" s="1031"/>
      <c r="J27" s="1028"/>
      <c r="K27" s="359"/>
    </row>
    <row r="28" spans="1:21" ht="18.75" customHeight="1" x14ac:dyDescent="0.3">
      <c r="A28" s="41" t="s">
        <v>30</v>
      </c>
      <c r="B28" s="1070" t="s">
        <v>129</v>
      </c>
      <c r="C28" s="1071"/>
      <c r="D28" s="1071"/>
      <c r="E28" s="1071"/>
      <c r="F28" s="1071"/>
      <c r="G28" s="1072"/>
      <c r="H28" s="249"/>
      <c r="I28" s="194"/>
      <c r="J28" s="456"/>
      <c r="K28" s="359"/>
      <c r="L28" s="43"/>
      <c r="M28" s="43"/>
      <c r="N28" s="43"/>
      <c r="O28" s="43"/>
      <c r="P28" s="43"/>
      <c r="Q28" s="43"/>
    </row>
    <row r="29" spans="1:21" ht="17.25" customHeight="1" x14ac:dyDescent="0.3">
      <c r="A29" s="41"/>
      <c r="B29" s="718">
        <v>75</v>
      </c>
      <c r="C29" s="915">
        <v>8.9999999999999993E-3</v>
      </c>
      <c r="D29" s="23">
        <v>0.26200000000000001</v>
      </c>
      <c r="E29" s="1062"/>
      <c r="F29" s="1063"/>
      <c r="G29" s="1064"/>
      <c r="H29" s="249"/>
      <c r="I29" s="194"/>
      <c r="J29" s="914">
        <f>ROUND(26.2/100*0.009*75,2)</f>
        <v>0.18</v>
      </c>
      <c r="K29" s="359"/>
      <c r="L29" s="43"/>
      <c r="M29" s="43"/>
      <c r="N29" s="43"/>
      <c r="O29" s="43"/>
      <c r="P29" s="43"/>
      <c r="Q29" s="43"/>
    </row>
    <row r="30" spans="1:21" ht="15" customHeight="1" x14ac:dyDescent="0.3">
      <c r="A30" s="41"/>
      <c r="B30" s="200" t="s">
        <v>8</v>
      </c>
      <c r="C30" s="251" t="s">
        <v>104</v>
      </c>
      <c r="D30" s="192" t="s">
        <v>104</v>
      </c>
      <c r="E30" s="1049"/>
      <c r="F30" s="1050"/>
      <c r="G30" s="1051"/>
      <c r="H30" s="249"/>
      <c r="I30" s="194"/>
      <c r="J30" s="16"/>
      <c r="K30" s="359"/>
      <c r="L30" s="914"/>
      <c r="M30" s="43"/>
      <c r="N30" s="43"/>
      <c r="O30" s="43"/>
      <c r="P30" s="43"/>
      <c r="Q30" s="43"/>
    </row>
    <row r="31" spans="1:21" ht="15.6" x14ac:dyDescent="0.3">
      <c r="A31" s="52" t="s">
        <v>38</v>
      </c>
      <c r="B31" s="1045" t="s">
        <v>154</v>
      </c>
      <c r="C31" s="1046"/>
      <c r="D31" s="1047"/>
      <c r="E31" s="1046"/>
      <c r="F31" s="1046"/>
      <c r="G31" s="1048"/>
      <c r="H31" s="245"/>
      <c r="I31" s="39">
        <f>I24+I23+I17</f>
        <v>144.63</v>
      </c>
      <c r="J31" s="39">
        <f>J23+J24</f>
        <v>17.57</v>
      </c>
      <c r="K31" s="102"/>
      <c r="L31" s="27"/>
    </row>
    <row r="32" spans="1:21" ht="15.6" x14ac:dyDescent="0.3">
      <c r="A32" s="52" t="s">
        <v>39</v>
      </c>
      <c r="B32" s="144" t="s">
        <v>83</v>
      </c>
      <c r="C32" s="201"/>
      <c r="D32" s="145"/>
      <c r="E32" s="145"/>
      <c r="F32" s="201"/>
      <c r="G32" s="146"/>
      <c r="H32" s="712">
        <v>0.58730000000000004</v>
      </c>
      <c r="I32" s="40">
        <f>I33+I34</f>
        <v>69.62</v>
      </c>
      <c r="J32" s="229"/>
      <c r="K32" s="84"/>
      <c r="L32" s="27"/>
    </row>
    <row r="33" spans="1:18" ht="15.6" x14ac:dyDescent="0.3">
      <c r="A33" s="97" t="s">
        <v>78</v>
      </c>
      <c r="B33" s="1059" t="s">
        <v>80</v>
      </c>
      <c r="C33" s="1060"/>
      <c r="D33" s="1060"/>
      <c r="E33" s="1060"/>
      <c r="F33" s="1060"/>
      <c r="G33" s="1061"/>
      <c r="H33" s="713">
        <v>0.33389999999999997</v>
      </c>
      <c r="I33" s="38">
        <f>I18*H33</f>
        <v>39.58</v>
      </c>
      <c r="J33" s="229"/>
      <c r="K33" s="84"/>
      <c r="L33" s="27"/>
    </row>
    <row r="34" spans="1:18" ht="15.6" x14ac:dyDescent="0.3">
      <c r="A34" s="143" t="s">
        <v>79</v>
      </c>
      <c r="B34" s="714" t="s">
        <v>81</v>
      </c>
      <c r="C34" s="714"/>
      <c r="D34" s="714"/>
      <c r="E34" s="715"/>
      <c r="F34" s="715"/>
      <c r="G34" s="714"/>
      <c r="H34" s="713">
        <v>0.25340000000000001</v>
      </c>
      <c r="I34" s="38">
        <f>I18*H34</f>
        <v>30.04</v>
      </c>
      <c r="J34" s="228"/>
      <c r="K34" s="358"/>
      <c r="L34" s="27"/>
    </row>
    <row r="35" spans="1:18" ht="15.6" x14ac:dyDescent="0.3">
      <c r="A35" s="52" t="s">
        <v>40</v>
      </c>
      <c r="B35" s="1045" t="s">
        <v>20</v>
      </c>
      <c r="C35" s="1046"/>
      <c r="D35" s="1046"/>
      <c r="E35" s="1046"/>
      <c r="F35" s="1046"/>
      <c r="G35" s="1046"/>
      <c r="H35" s="245"/>
      <c r="I35" s="39">
        <f>I31+I32</f>
        <v>214.25</v>
      </c>
      <c r="J35" s="230">
        <f>J31</f>
        <v>17.57</v>
      </c>
      <c r="K35" s="290"/>
      <c r="L35" s="27"/>
    </row>
    <row r="36" spans="1:18" ht="15.6" x14ac:dyDescent="0.3">
      <c r="A36" s="143" t="s">
        <v>41</v>
      </c>
      <c r="B36" s="1053" t="s">
        <v>18</v>
      </c>
      <c r="C36" s="1053"/>
      <c r="D36" s="1053"/>
      <c r="E36" s="1053"/>
      <c r="F36" s="1053"/>
      <c r="G36" s="1053"/>
      <c r="H36" s="248">
        <v>0.12</v>
      </c>
      <c r="I36" s="38">
        <f>I35*12%</f>
        <v>25.71</v>
      </c>
      <c r="J36" s="38">
        <f>J35*12%</f>
        <v>2.11</v>
      </c>
      <c r="K36" s="291"/>
      <c r="L36" s="27"/>
    </row>
    <row r="37" spans="1:18" ht="15.6" x14ac:dyDescent="0.3">
      <c r="A37" s="52" t="s">
        <v>42</v>
      </c>
      <c r="B37" s="1054" t="s">
        <v>36</v>
      </c>
      <c r="C37" s="1055"/>
      <c r="D37" s="1055"/>
      <c r="E37" s="1055"/>
      <c r="F37" s="1055"/>
      <c r="G37" s="1055"/>
      <c r="H37" s="245"/>
      <c r="I37" s="99">
        <f>I36+I35</f>
        <v>239.96</v>
      </c>
      <c r="J37" s="99">
        <f>J36+J35</f>
        <v>19.68</v>
      </c>
      <c r="K37" s="102"/>
      <c r="L37" s="27"/>
    </row>
    <row r="38" spans="1:18" ht="15.6" x14ac:dyDescent="0.3">
      <c r="A38" s="143" t="s">
        <v>43</v>
      </c>
      <c r="B38" s="1056" t="s">
        <v>24</v>
      </c>
      <c r="C38" s="1056"/>
      <c r="D38" s="1056"/>
      <c r="E38" s="1056"/>
      <c r="F38" s="1056"/>
      <c r="G38" s="1056"/>
      <c r="H38" s="248">
        <v>0.2</v>
      </c>
      <c r="I38" s="38">
        <f>I37*H38</f>
        <v>47.99</v>
      </c>
      <c r="J38" s="38">
        <f>J37*H38</f>
        <v>3.94</v>
      </c>
      <c r="K38" s="291"/>
      <c r="L38" s="27"/>
    </row>
    <row r="39" spans="1:18" ht="15.6" x14ac:dyDescent="0.3">
      <c r="A39" s="52" t="s">
        <v>44</v>
      </c>
      <c r="B39" s="1057" t="s">
        <v>37</v>
      </c>
      <c r="C39" s="1057"/>
      <c r="D39" s="1057"/>
      <c r="E39" s="1057"/>
      <c r="F39" s="1057"/>
      <c r="G39" s="1057"/>
      <c r="H39" s="245"/>
      <c r="I39" s="39">
        <f>I38+I37</f>
        <v>287.95</v>
      </c>
      <c r="J39" s="39">
        <f>J38+J37</f>
        <v>23.62</v>
      </c>
      <c r="K39" s="102"/>
      <c r="L39" s="27"/>
    </row>
    <row r="40" spans="1:18" ht="15.6" hidden="1" x14ac:dyDescent="0.3">
      <c r="A40" s="96"/>
      <c r="B40" s="100"/>
      <c r="C40" s="100"/>
      <c r="D40" s="100"/>
      <c r="E40" s="100"/>
      <c r="F40" s="100"/>
      <c r="G40" s="100"/>
      <c r="H40" s="250"/>
      <c r="I40" s="101"/>
      <c r="J40" s="27"/>
      <c r="K40" s="27"/>
      <c r="L40" s="27"/>
    </row>
    <row r="41" spans="1:18" ht="15.6" x14ac:dyDescent="0.3">
      <c r="A41" s="96"/>
      <c r="B41" s="100"/>
      <c r="C41" s="100"/>
      <c r="D41" s="100"/>
      <c r="E41" s="100"/>
      <c r="F41" s="100"/>
      <c r="G41" s="100"/>
      <c r="H41" s="250"/>
      <c r="I41" s="101"/>
      <c r="J41" s="27"/>
      <c r="K41" s="27"/>
      <c r="L41" s="27"/>
    </row>
    <row r="42" spans="1:18" s="81" customFormat="1" ht="13.8" customHeight="1" x14ac:dyDescent="0.3">
      <c r="A42" s="168"/>
      <c r="H42" s="129"/>
    </row>
    <row r="43" spans="1:18" s="81" customFormat="1" ht="15.6" x14ac:dyDescent="0.3">
      <c r="A43" s="168"/>
      <c r="B43" s="81" t="s">
        <v>77</v>
      </c>
      <c r="G43" s="241"/>
      <c r="H43" s="241"/>
    </row>
    <row r="44" spans="1:18" s="81" customFormat="1" ht="15.6" x14ac:dyDescent="0.3">
      <c r="A44" s="168"/>
      <c r="H44" s="129"/>
    </row>
    <row r="45" spans="1:18" s="81" customFormat="1" ht="15.6" x14ac:dyDescent="0.3">
      <c r="B45" s="195" t="s">
        <v>172</v>
      </c>
      <c r="C45" s="195"/>
      <c r="D45" s="195"/>
      <c r="H45" s="129"/>
      <c r="R45" s="82"/>
    </row>
    <row r="46" spans="1:18" s="81" customFormat="1" ht="15.6" x14ac:dyDescent="0.3">
      <c r="B46" s="1058" t="s">
        <v>173</v>
      </c>
      <c r="C46" s="1058"/>
      <c r="D46" s="1058"/>
      <c r="G46" s="499"/>
      <c r="H46" s="129"/>
      <c r="R46" s="82"/>
    </row>
    <row r="47" spans="1:18" s="81" customFormat="1" ht="15.6" x14ac:dyDescent="0.3">
      <c r="B47" s="906"/>
      <c r="C47" s="906"/>
      <c r="D47" s="906"/>
      <c r="G47" s="912"/>
      <c r="H47" s="129"/>
      <c r="R47" s="82"/>
    </row>
    <row r="48" spans="1:18" ht="15.6" x14ac:dyDescent="0.3">
      <c r="B48" s="129"/>
      <c r="C48" s="47"/>
      <c r="D48" s="47"/>
      <c r="E48" s="47"/>
      <c r="F48" s="27"/>
      <c r="G48" s="27"/>
      <c r="I48" s="27"/>
      <c r="J48" s="27"/>
      <c r="K48" s="27"/>
    </row>
    <row r="49" spans="2:11" ht="15.6" x14ac:dyDescent="0.3">
      <c r="B49" s="129"/>
      <c r="C49" s="47"/>
      <c r="D49" s="47"/>
      <c r="E49" s="47"/>
      <c r="F49" s="202"/>
      <c r="G49" s="36"/>
      <c r="H49" s="1052"/>
      <c r="I49" s="1052"/>
      <c r="J49" s="1052"/>
      <c r="K49" s="344"/>
    </row>
    <row r="50" spans="2:11" x14ac:dyDescent="0.3">
      <c r="B50" s="129"/>
      <c r="C50" s="129"/>
      <c r="D50" s="129"/>
      <c r="E50" s="129"/>
    </row>
  </sheetData>
  <mergeCells count="35">
    <mergeCell ref="E29:G29"/>
    <mergeCell ref="B18:G18"/>
    <mergeCell ref="B19:G19"/>
    <mergeCell ref="B20:G20"/>
    <mergeCell ref="B22:G22"/>
    <mergeCell ref="B21:G21"/>
    <mergeCell ref="B24:G24"/>
    <mergeCell ref="B28:G28"/>
    <mergeCell ref="B23:G23"/>
    <mergeCell ref="E26:G26"/>
    <mergeCell ref="E27:G27"/>
    <mergeCell ref="B31:G31"/>
    <mergeCell ref="E30:G30"/>
    <mergeCell ref="H49:J49"/>
    <mergeCell ref="B35:G35"/>
    <mergeCell ref="B36:G36"/>
    <mergeCell ref="B37:G37"/>
    <mergeCell ref="B38:G38"/>
    <mergeCell ref="B39:G39"/>
    <mergeCell ref="B46:D46"/>
    <mergeCell ref="B33:G33"/>
    <mergeCell ref="J25:J27"/>
    <mergeCell ref="I25:I27"/>
    <mergeCell ref="H25:H27"/>
    <mergeCell ref="A1:B1"/>
    <mergeCell ref="A3:D3"/>
    <mergeCell ref="A4:D4"/>
    <mergeCell ref="A5:D5"/>
    <mergeCell ref="A8:I8"/>
    <mergeCell ref="A9:I9"/>
    <mergeCell ref="A11:I11"/>
    <mergeCell ref="B16:G16"/>
    <mergeCell ref="H14:I14"/>
    <mergeCell ref="H15:I15"/>
    <mergeCell ref="B17:G17"/>
  </mergeCells>
  <pageMargins left="1.0236220472440944" right="0.43307086614173229" top="0.35433070866141736" bottom="0.55118110236220474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0"/>
  <sheetViews>
    <sheetView workbookViewId="0">
      <selection activeCell="N21" sqref="N21"/>
    </sheetView>
  </sheetViews>
  <sheetFormatPr defaultRowHeight="14.4" x14ac:dyDescent="0.3"/>
  <cols>
    <col min="1" max="1" width="5" customWidth="1"/>
    <col min="5" max="5" width="17.5546875" customWidth="1"/>
    <col min="7" max="7" width="10.109375" customWidth="1"/>
    <col min="8" max="8" width="10.88671875" customWidth="1"/>
    <col min="9" max="9" width="8.21875" style="1" customWidth="1"/>
  </cols>
  <sheetData>
    <row r="1" spans="1:10" ht="18" x14ac:dyDescent="0.35">
      <c r="A1" s="195" t="s">
        <v>22</v>
      </c>
      <c r="B1" s="47"/>
      <c r="C1" s="4"/>
      <c r="D1" s="4"/>
      <c r="E1" s="4"/>
      <c r="F1" s="195" t="s">
        <v>49</v>
      </c>
      <c r="G1" s="195"/>
      <c r="H1" s="30"/>
    </row>
    <row r="2" spans="1:10" ht="15" customHeight="1" x14ac:dyDescent="0.35">
      <c r="A2" s="196" t="s">
        <v>47</v>
      </c>
      <c r="B2" s="47"/>
      <c r="C2" s="3"/>
      <c r="D2" s="6"/>
      <c r="E2" s="6"/>
      <c r="F2" s="197" t="s">
        <v>108</v>
      </c>
      <c r="G2" s="197"/>
      <c r="H2" s="35"/>
    </row>
    <row r="3" spans="1:10" ht="15" customHeight="1" x14ac:dyDescent="0.35">
      <c r="A3" s="196" t="s">
        <v>48</v>
      </c>
      <c r="B3" s="47"/>
      <c r="C3" s="4"/>
      <c r="D3" s="5"/>
      <c r="E3" s="4"/>
      <c r="F3" s="197" t="s">
        <v>48</v>
      </c>
      <c r="G3" s="197"/>
      <c r="H3" s="30"/>
    </row>
    <row r="4" spans="1:10" ht="18" x14ac:dyDescent="0.35">
      <c r="A4" s="196" t="s">
        <v>158</v>
      </c>
      <c r="B4" s="47"/>
      <c r="C4" s="5"/>
      <c r="D4" s="5"/>
      <c r="E4" s="5"/>
      <c r="F4" s="197" t="s">
        <v>197</v>
      </c>
      <c r="G4" s="197"/>
      <c r="H4" s="26"/>
    </row>
    <row r="5" spans="1:10" ht="18" x14ac:dyDescent="0.35">
      <c r="A5" s="196" t="s">
        <v>223</v>
      </c>
      <c r="B5" s="47"/>
      <c r="C5" s="2"/>
      <c r="D5" s="2"/>
      <c r="E5" s="2"/>
      <c r="F5" s="197" t="s">
        <v>228</v>
      </c>
      <c r="G5" s="197"/>
      <c r="H5" s="47"/>
    </row>
    <row r="6" spans="1:10" ht="21.75" customHeight="1" x14ac:dyDescent="0.35">
      <c r="A6" s="196"/>
      <c r="B6" s="47"/>
      <c r="C6" s="2"/>
      <c r="D6" s="2"/>
      <c r="E6" s="2"/>
      <c r="F6" s="197"/>
      <c r="G6" s="197"/>
      <c r="H6" s="47"/>
    </row>
    <row r="7" spans="1:10" s="235" customFormat="1" ht="12.6" customHeight="1" x14ac:dyDescent="0.35">
      <c r="A7" s="1013" t="s">
        <v>0</v>
      </c>
      <c r="B7" s="1013"/>
      <c r="C7" s="1013"/>
      <c r="D7" s="1013"/>
      <c r="E7" s="1013"/>
      <c r="F7" s="1013"/>
      <c r="G7" s="1013"/>
      <c r="H7" s="1013"/>
      <c r="I7" s="527"/>
    </row>
    <row r="8" spans="1:10" s="235" customFormat="1" ht="15" customHeight="1" x14ac:dyDescent="0.35">
      <c r="A8" s="1013" t="s">
        <v>203</v>
      </c>
      <c r="B8" s="1013"/>
      <c r="C8" s="1013"/>
      <c r="D8" s="1013"/>
      <c r="E8" s="1013"/>
      <c r="F8" s="1013"/>
      <c r="G8" s="1013"/>
      <c r="H8" s="1013"/>
      <c r="I8" s="527"/>
    </row>
    <row r="9" spans="1:10" s="235" customFormat="1" ht="15" customHeight="1" x14ac:dyDescent="0.35">
      <c r="A9" s="1013" t="s">
        <v>115</v>
      </c>
      <c r="B9" s="1013"/>
      <c r="C9" s="1013"/>
      <c r="D9" s="1013"/>
      <c r="E9" s="1013"/>
      <c r="F9" s="1013"/>
      <c r="G9" s="1013"/>
      <c r="H9" s="1013"/>
      <c r="I9" s="527"/>
    </row>
    <row r="10" spans="1:10" s="47" customFormat="1" ht="12.75" customHeight="1" x14ac:dyDescent="0.3">
      <c r="B10" s="783" t="s">
        <v>303</v>
      </c>
      <c r="C10" s="783"/>
      <c r="D10" s="783"/>
      <c r="E10" s="783"/>
      <c r="F10" s="783"/>
      <c r="G10" s="783"/>
      <c r="H10" s="783"/>
      <c r="I10" s="241"/>
      <c r="J10" s="241"/>
    </row>
    <row r="11" spans="1:10" s="47" customFormat="1" ht="5.4" customHeight="1" x14ac:dyDescent="0.3">
      <c r="B11" s="550"/>
      <c r="C11" s="550"/>
      <c r="D11" s="550"/>
      <c r="E11" s="550"/>
      <c r="F11" s="550"/>
      <c r="G11" s="550"/>
      <c r="H11" s="550"/>
      <c r="I11" s="550"/>
      <c r="J11" s="550"/>
    </row>
    <row r="12" spans="1:10" s="349" customFormat="1" ht="13.8" x14ac:dyDescent="0.3">
      <c r="A12" s="348"/>
      <c r="B12" s="348"/>
      <c r="C12" s="348"/>
      <c r="D12" s="348"/>
      <c r="E12" s="348"/>
      <c r="F12" s="1304" t="s">
        <v>206</v>
      </c>
      <c r="G12" s="1305"/>
      <c r="H12" s="384" t="s">
        <v>226</v>
      </c>
      <c r="I12" s="347"/>
    </row>
    <row r="13" spans="1:10" s="346" customFormat="1" ht="15" customHeight="1" x14ac:dyDescent="0.3">
      <c r="F13" s="1175" t="s">
        <v>193</v>
      </c>
      <c r="G13" s="1176"/>
      <c r="H13" s="788" t="s">
        <v>232</v>
      </c>
      <c r="I13" s="347"/>
    </row>
    <row r="14" spans="1:10" ht="31.2" x14ac:dyDescent="0.3">
      <c r="A14" s="257" t="s">
        <v>69</v>
      </c>
      <c r="B14" s="1018" t="s">
        <v>1</v>
      </c>
      <c r="C14" s="1019"/>
      <c r="D14" s="1019"/>
      <c r="E14" s="1167"/>
      <c r="F14" s="350" t="s">
        <v>92</v>
      </c>
      <c r="G14" s="350" t="s">
        <v>97</v>
      </c>
      <c r="H14" s="547" t="s">
        <v>199</v>
      </c>
      <c r="I14" s="351" t="s">
        <v>120</v>
      </c>
    </row>
    <row r="15" spans="1:10" ht="15.6" x14ac:dyDescent="0.3">
      <c r="A15" s="52"/>
      <c r="B15" s="1045" t="s">
        <v>26</v>
      </c>
      <c r="C15" s="1046"/>
      <c r="D15" s="1046"/>
      <c r="E15" s="1046"/>
      <c r="F15" s="323"/>
      <c r="G15" s="39">
        <f>G16+G21</f>
        <v>313.3</v>
      </c>
      <c r="H15" s="39">
        <f>H16+H21</f>
        <v>313.3</v>
      </c>
      <c r="I15" s="15"/>
    </row>
    <row r="16" spans="1:10" ht="15.6" x14ac:dyDescent="0.3">
      <c r="A16" s="90" t="s">
        <v>2</v>
      </c>
      <c r="B16" s="1126" t="s">
        <v>35</v>
      </c>
      <c r="C16" s="1127"/>
      <c r="D16" s="1127"/>
      <c r="E16" s="1128"/>
      <c r="F16" s="116"/>
      <c r="G16" s="421">
        <f>G17+G18+G19+G20</f>
        <v>138.86000000000001</v>
      </c>
      <c r="H16" s="421">
        <f>H17+H18+H19+H20</f>
        <v>138.86000000000001</v>
      </c>
      <c r="I16" s="15"/>
    </row>
    <row r="17" spans="1:18" ht="15.6" x14ac:dyDescent="0.3">
      <c r="A17" s="90" t="s">
        <v>13</v>
      </c>
      <c r="B17" s="1056" t="s">
        <v>33</v>
      </c>
      <c r="C17" s="1056"/>
      <c r="D17" s="1056"/>
      <c r="E17" s="1056"/>
      <c r="F17" s="116"/>
      <c r="G17" s="479">
        <v>97.79</v>
      </c>
      <c r="H17" s="479">
        <v>97.79</v>
      </c>
      <c r="I17" s="15"/>
      <c r="K17" s="11"/>
    </row>
    <row r="18" spans="1:18" ht="15.6" x14ac:dyDescent="0.3">
      <c r="A18" s="117" t="s">
        <v>12</v>
      </c>
      <c r="B18" s="1146" t="s">
        <v>117</v>
      </c>
      <c r="C18" s="1147"/>
      <c r="D18" s="1147"/>
      <c r="E18" s="1148"/>
      <c r="F18" s="118">
        <v>0.04</v>
      </c>
      <c r="G18" s="478">
        <f>G17*4%</f>
        <v>3.91</v>
      </c>
      <c r="H18" s="478">
        <f>H17*4%</f>
        <v>3.91</v>
      </c>
      <c r="I18" s="15"/>
    </row>
    <row r="19" spans="1:18" ht="15.6" x14ac:dyDescent="0.3">
      <c r="A19" s="117" t="s">
        <v>14</v>
      </c>
      <c r="B19" s="1092" t="s">
        <v>34</v>
      </c>
      <c r="C19" s="1092"/>
      <c r="D19" s="1092"/>
      <c r="E19" s="1092"/>
      <c r="F19" s="118">
        <v>0.13</v>
      </c>
      <c r="G19" s="478">
        <f>G17*F19</f>
        <v>12.71</v>
      </c>
      <c r="H19" s="478">
        <f>H17*F19</f>
        <v>12.71</v>
      </c>
      <c r="I19" s="15"/>
    </row>
    <row r="20" spans="1:18" ht="15.6" x14ac:dyDescent="0.3">
      <c r="A20" s="117" t="s">
        <v>15</v>
      </c>
      <c r="B20" s="1146" t="s">
        <v>123</v>
      </c>
      <c r="C20" s="1147"/>
      <c r="D20" s="1147"/>
      <c r="E20" s="1148"/>
      <c r="F20" s="118">
        <v>0.25</v>
      </c>
      <c r="G20" s="478">
        <f>G17*25%</f>
        <v>24.45</v>
      </c>
      <c r="H20" s="478">
        <f>H17*25%</f>
        <v>24.45</v>
      </c>
      <c r="I20" s="15"/>
    </row>
    <row r="21" spans="1:18" ht="28.2" customHeight="1" x14ac:dyDescent="0.3">
      <c r="A21" s="117" t="s">
        <v>50</v>
      </c>
      <c r="B21" s="1151" t="s">
        <v>269</v>
      </c>
      <c r="C21" s="1152"/>
      <c r="D21" s="1152"/>
      <c r="E21" s="1153"/>
      <c r="F21" s="118"/>
      <c r="G21" s="422">
        <f>87.22*2</f>
        <v>174.44</v>
      </c>
      <c r="H21" s="784">
        <f>87.22*2</f>
        <v>174.44</v>
      </c>
      <c r="I21" s="15"/>
    </row>
    <row r="22" spans="1:18" s="563" customFormat="1" ht="16.5" customHeight="1" x14ac:dyDescent="0.3">
      <c r="A22" s="92"/>
      <c r="B22" s="1306" t="s">
        <v>3</v>
      </c>
      <c r="C22" s="1306"/>
      <c r="D22" s="1306"/>
      <c r="E22" s="1307"/>
      <c r="F22" s="91">
        <v>0.22</v>
      </c>
      <c r="G22" s="58">
        <f>G15*F22</f>
        <v>68.930000000000007</v>
      </c>
      <c r="H22" s="58">
        <f>H15*F22</f>
        <v>68.930000000000007</v>
      </c>
      <c r="I22" s="41"/>
    </row>
    <row r="23" spans="1:18" s="498" customFormat="1" ht="18.75" customHeight="1" x14ac:dyDescent="0.3">
      <c r="A23" s="141" t="s">
        <v>45</v>
      </c>
      <c r="B23" s="1131" t="s">
        <v>171</v>
      </c>
      <c r="C23" s="1132"/>
      <c r="D23" s="1132"/>
      <c r="E23" s="1133"/>
      <c r="F23" s="62"/>
      <c r="G23" s="40">
        <f>G15+G22</f>
        <v>382.23</v>
      </c>
      <c r="H23" s="40">
        <f>H15+H22</f>
        <v>382.23</v>
      </c>
      <c r="I23" s="52"/>
    </row>
    <row r="24" spans="1:18" s="498" customFormat="1" ht="13.2" customHeight="1" x14ac:dyDescent="0.3">
      <c r="A24" s="61" t="s">
        <v>38</v>
      </c>
      <c r="B24" s="791" t="s">
        <v>52</v>
      </c>
      <c r="C24" s="794"/>
      <c r="D24" s="794"/>
      <c r="E24" s="795"/>
      <c r="F24" s="62"/>
      <c r="G24" s="40"/>
      <c r="H24" s="603">
        <v>6.98</v>
      </c>
      <c r="I24" s="790">
        <v>1.87</v>
      </c>
      <c r="K24" s="798"/>
      <c r="L24" s="798"/>
      <c r="M24" s="798"/>
      <c r="N24" s="798"/>
      <c r="O24" s="798"/>
      <c r="P24" s="798"/>
      <c r="Q24" s="798"/>
      <c r="R24" s="798"/>
    </row>
    <row r="25" spans="1:18" ht="15.6" x14ac:dyDescent="0.3">
      <c r="A25" s="63" t="s">
        <v>39</v>
      </c>
      <c r="B25" s="983" t="s">
        <v>71</v>
      </c>
      <c r="C25" s="984"/>
      <c r="D25" s="984"/>
      <c r="E25" s="985"/>
      <c r="F25" s="488"/>
      <c r="G25" s="58"/>
      <c r="H25" s="58">
        <f>H26+H30</f>
        <v>810.4</v>
      </c>
      <c r="I25" s="603">
        <f>I26+I30</f>
        <v>15.48</v>
      </c>
      <c r="K25" s="799"/>
      <c r="L25" s="799"/>
      <c r="M25" s="799"/>
      <c r="N25" s="799"/>
      <c r="O25" s="799"/>
      <c r="P25" s="799"/>
      <c r="Q25" s="799"/>
      <c r="R25" s="799"/>
    </row>
    <row r="26" spans="1:18" ht="15.6" x14ac:dyDescent="0.3">
      <c r="A26" s="1086" t="s">
        <v>78</v>
      </c>
      <c r="B26" s="330" t="s">
        <v>141</v>
      </c>
      <c r="C26" s="331"/>
      <c r="D26" s="331"/>
      <c r="E26" s="331"/>
      <c r="F26" s="1177"/>
      <c r="G26" s="1076"/>
      <c r="H26" s="1009">
        <v>783.4</v>
      </c>
      <c r="I26" s="1009">
        <f>B27*C27</f>
        <v>14.96</v>
      </c>
    </row>
    <row r="27" spans="1:18" ht="15.6" customHeight="1" x14ac:dyDescent="0.3">
      <c r="A27" s="1087"/>
      <c r="B27" s="164">
        <v>39.17</v>
      </c>
      <c r="C27" s="95">
        <v>0.38200000000000001</v>
      </c>
      <c r="D27" s="546"/>
      <c r="E27" s="89"/>
      <c r="F27" s="1178"/>
      <c r="G27" s="1077"/>
      <c r="H27" s="1010"/>
      <c r="I27" s="1010"/>
      <c r="K27" s="43"/>
    </row>
    <row r="28" spans="1:18" s="43" customFormat="1" ht="12.75" customHeight="1" x14ac:dyDescent="0.3">
      <c r="A28" s="1087"/>
      <c r="B28" s="294" t="s">
        <v>8</v>
      </c>
      <c r="C28" s="294" t="s">
        <v>122</v>
      </c>
      <c r="D28" s="294"/>
      <c r="E28" s="294"/>
      <c r="F28" s="1178"/>
      <c r="G28" s="1077"/>
      <c r="H28" s="1010"/>
      <c r="I28" s="1010"/>
      <c r="K28" s="796"/>
      <c r="L28" s="796"/>
      <c r="M28" s="796"/>
      <c r="N28" s="796"/>
    </row>
    <row r="29" spans="1:18" s="43" customFormat="1" ht="54" customHeight="1" x14ac:dyDescent="0.3">
      <c r="A29" s="1088"/>
      <c r="B29" s="1308" t="s">
        <v>270</v>
      </c>
      <c r="C29" s="1309"/>
      <c r="D29" s="1309"/>
      <c r="E29" s="1310"/>
      <c r="F29" s="1179"/>
      <c r="G29" s="1118"/>
      <c r="H29" s="1011"/>
      <c r="I29" s="1011"/>
    </row>
    <row r="30" spans="1:18" ht="15.6" x14ac:dyDescent="0.3">
      <c r="A30" s="487" t="s">
        <v>79</v>
      </c>
      <c r="B30" s="1065" t="s">
        <v>310</v>
      </c>
      <c r="C30" s="1066"/>
      <c r="D30" s="1066"/>
      <c r="E30" s="1067"/>
      <c r="F30" s="335"/>
      <c r="G30" s="336"/>
      <c r="H30" s="787">
        <f>ROUND(20*0.018*75,2)</f>
        <v>27</v>
      </c>
      <c r="I30" s="797">
        <f>ROUND(38.2/100*0.018*75,2)</f>
        <v>0.52</v>
      </c>
      <c r="K30" s="43"/>
    </row>
    <row r="31" spans="1:18" s="497" customFormat="1" ht="15" customHeight="1" x14ac:dyDescent="0.3">
      <c r="A31" s="461" t="s">
        <v>40</v>
      </c>
      <c r="B31" s="472" t="s">
        <v>121</v>
      </c>
      <c r="C31" s="473"/>
      <c r="D31" s="473"/>
      <c r="E31" s="474"/>
      <c r="F31" s="493"/>
      <c r="G31" s="476"/>
      <c r="H31" s="559">
        <v>13.99</v>
      </c>
      <c r="I31" s="564">
        <v>3.75</v>
      </c>
      <c r="K31" s="253"/>
    </row>
    <row r="32" spans="1:18" s="497" customFormat="1" ht="15.6" hidden="1" x14ac:dyDescent="0.3">
      <c r="A32" s="461"/>
      <c r="B32" s="537" t="s">
        <v>52</v>
      </c>
      <c r="C32" s="538"/>
      <c r="D32" s="538"/>
      <c r="E32" s="539"/>
      <c r="F32" s="542"/>
      <c r="G32" s="540"/>
      <c r="H32" s="540"/>
      <c r="I32" s="23"/>
      <c r="K32" s="253"/>
      <c r="L32" s="253"/>
      <c r="M32" s="253"/>
      <c r="N32" s="253"/>
      <c r="O32" s="253"/>
    </row>
    <row r="33" spans="1:11" ht="15.6" x14ac:dyDescent="0.3">
      <c r="A33" s="52" t="s">
        <v>41</v>
      </c>
      <c r="B33" s="1045" t="s">
        <v>32</v>
      </c>
      <c r="C33" s="1046"/>
      <c r="D33" s="1046"/>
      <c r="E33" s="1048"/>
      <c r="F33" s="323"/>
      <c r="G33" s="39">
        <f>G22+G15</f>
        <v>382.23</v>
      </c>
      <c r="H33" s="39">
        <f>H23+H25+H31+H24</f>
        <v>1213.5999999999999</v>
      </c>
      <c r="I33" s="230">
        <f>I25+I31+I24</f>
        <v>21.1</v>
      </c>
      <c r="K33" s="43"/>
    </row>
    <row r="34" spans="1:11" ht="15.6" x14ac:dyDescent="0.3">
      <c r="A34" s="306">
        <v>8</v>
      </c>
      <c r="B34" s="977" t="s">
        <v>87</v>
      </c>
      <c r="C34" s="978"/>
      <c r="D34" s="978"/>
      <c r="E34" s="979"/>
      <c r="F34" s="738">
        <f>F35+F36</f>
        <v>0.58730000000000004</v>
      </c>
      <c r="G34" s="40">
        <f>G15*F34</f>
        <v>184</v>
      </c>
      <c r="H34" s="40">
        <f>H15*F34</f>
        <v>184</v>
      </c>
      <c r="I34" s="23"/>
    </row>
    <row r="35" spans="1:11" ht="15.6" x14ac:dyDescent="0.3">
      <c r="A35" s="67" t="s">
        <v>208</v>
      </c>
      <c r="B35" s="327" t="s">
        <v>90</v>
      </c>
      <c r="C35" s="328"/>
      <c r="D35" s="328"/>
      <c r="E35" s="325"/>
      <c r="F35" s="786">
        <v>0.33389999999999997</v>
      </c>
      <c r="G35" s="58">
        <f>G15*F35</f>
        <v>104.61</v>
      </c>
      <c r="H35" s="58">
        <f>H15*F35</f>
        <v>104.61</v>
      </c>
      <c r="I35" s="23"/>
    </row>
    <row r="36" spans="1:11" ht="15.6" x14ac:dyDescent="0.3">
      <c r="A36" s="67" t="s">
        <v>209</v>
      </c>
      <c r="B36" s="327" t="s">
        <v>84</v>
      </c>
      <c r="C36" s="328"/>
      <c r="D36" s="328"/>
      <c r="E36" s="325"/>
      <c r="F36" s="786">
        <v>0.25340000000000001</v>
      </c>
      <c r="G36" s="603">
        <f>G15*F36</f>
        <v>79.39</v>
      </c>
      <c r="H36" s="603">
        <f>H15*F36</f>
        <v>79.39</v>
      </c>
      <c r="I36" s="23"/>
    </row>
    <row r="37" spans="1:11" ht="15.6" x14ac:dyDescent="0.3">
      <c r="A37" s="52" t="s">
        <v>43</v>
      </c>
      <c r="B37" s="1045" t="s">
        <v>21</v>
      </c>
      <c r="C37" s="1046"/>
      <c r="D37" s="1046"/>
      <c r="E37" s="1048"/>
      <c r="F37" s="323"/>
      <c r="G37" s="39">
        <f>G34+G33</f>
        <v>566.23</v>
      </c>
      <c r="H37" s="39">
        <f>H34+H33</f>
        <v>1397.6</v>
      </c>
      <c r="I37" s="230">
        <f>I33</f>
        <v>21.1</v>
      </c>
    </row>
    <row r="38" spans="1:11" ht="15.6" x14ac:dyDescent="0.3">
      <c r="A38" s="323" t="s">
        <v>44</v>
      </c>
      <c r="B38" s="333" t="s">
        <v>18</v>
      </c>
      <c r="C38" s="334"/>
      <c r="D38" s="334"/>
      <c r="E38" s="334"/>
      <c r="F38" s="91">
        <v>0.12</v>
      </c>
      <c r="G38" s="38">
        <f>G37*12%</f>
        <v>67.95</v>
      </c>
      <c r="H38" s="38">
        <f>H37*12%</f>
        <v>167.71</v>
      </c>
      <c r="I38" s="58">
        <f>I37*12%</f>
        <v>2.5299999999999998</v>
      </c>
    </row>
    <row r="39" spans="1:11" ht="15.6" x14ac:dyDescent="0.3">
      <c r="A39" s="52" t="s">
        <v>55</v>
      </c>
      <c r="B39" s="94" t="s">
        <v>23</v>
      </c>
      <c r="C39" s="331"/>
      <c r="D39" s="331"/>
      <c r="E39" s="331"/>
      <c r="F39" s="91"/>
      <c r="G39" s="39">
        <f>G38+G37</f>
        <v>634.17999999999995</v>
      </c>
      <c r="H39" s="39">
        <f>H38+H37</f>
        <v>1565.31</v>
      </c>
      <c r="I39" s="39">
        <f>I38+I37</f>
        <v>23.63</v>
      </c>
    </row>
    <row r="40" spans="1:11" ht="15.6" x14ac:dyDescent="0.3">
      <c r="A40" s="323" t="s">
        <v>214</v>
      </c>
      <c r="B40" s="1124" t="s">
        <v>24</v>
      </c>
      <c r="C40" s="1124"/>
      <c r="D40" s="1124"/>
      <c r="E40" s="1125"/>
      <c r="F40" s="91">
        <v>0.2</v>
      </c>
      <c r="G40" s="38">
        <f>G39*F40</f>
        <v>126.84</v>
      </c>
      <c r="H40" s="38">
        <f>H39*F40</f>
        <v>313.06</v>
      </c>
      <c r="I40" s="38">
        <f>I39*F40</f>
        <v>4.7300000000000004</v>
      </c>
    </row>
    <row r="41" spans="1:11" ht="15.6" x14ac:dyDescent="0.3">
      <c r="A41" s="52" t="s">
        <v>271</v>
      </c>
      <c r="B41" s="1045" t="s">
        <v>25</v>
      </c>
      <c r="C41" s="1046"/>
      <c r="D41" s="1046"/>
      <c r="E41" s="1046"/>
      <c r="F41" s="329"/>
      <c r="G41" s="39">
        <f>G40+G39</f>
        <v>761.02</v>
      </c>
      <c r="H41" s="39">
        <f>H40+H39</f>
        <v>1878.37</v>
      </c>
      <c r="I41" s="39">
        <f>I40+I39</f>
        <v>28.36</v>
      </c>
    </row>
    <row r="42" spans="1:11" ht="14.4" customHeight="1" x14ac:dyDescent="0.3">
      <c r="A42" s="127"/>
      <c r="B42" s="134"/>
      <c r="C42" s="134"/>
      <c r="D42" s="134"/>
      <c r="E42" s="134"/>
      <c r="F42" s="326"/>
      <c r="G42" s="326"/>
      <c r="H42" s="128"/>
    </row>
    <row r="43" spans="1:11" ht="15.6" x14ac:dyDescent="0.3">
      <c r="A43" s="81" t="s">
        <v>77</v>
      </c>
      <c r="B43" s="129"/>
      <c r="C43" s="81"/>
      <c r="D43" s="81"/>
      <c r="E43" s="81"/>
      <c r="F43" s="81"/>
      <c r="G43" s="81"/>
      <c r="H43" s="136"/>
    </row>
    <row r="44" spans="1:11" ht="11.4" customHeight="1" x14ac:dyDescent="0.3">
      <c r="A44" s="81"/>
      <c r="B44" s="129"/>
      <c r="C44" s="81"/>
      <c r="D44" s="81"/>
      <c r="E44" s="81"/>
      <c r="F44" s="81"/>
      <c r="G44" s="81"/>
      <c r="H44" s="136"/>
    </row>
    <row r="45" spans="1:11" ht="15.6" x14ac:dyDescent="0.3">
      <c r="A45" s="81" t="s">
        <v>179</v>
      </c>
      <c r="B45" s="81"/>
      <c r="C45" s="81"/>
      <c r="D45" s="81"/>
      <c r="E45" s="81"/>
      <c r="F45" s="81"/>
      <c r="G45" s="81"/>
      <c r="H45" s="129"/>
    </row>
    <row r="46" spans="1:11" ht="15.6" x14ac:dyDescent="0.3">
      <c r="A46" s="81" t="s">
        <v>177</v>
      </c>
      <c r="B46" s="81"/>
      <c r="C46" s="81"/>
      <c r="D46" s="81"/>
      <c r="E46" s="81"/>
      <c r="F46" s="81"/>
      <c r="G46" s="81"/>
      <c r="H46" s="129"/>
    </row>
    <row r="47" spans="1:11" ht="13.2" customHeight="1" x14ac:dyDescent="0.3"/>
    <row r="48" spans="1:11" x14ac:dyDescent="0.3">
      <c r="A48" s="129"/>
      <c r="B48" s="47"/>
      <c r="C48" s="47"/>
    </row>
    <row r="49" spans="1:3" x14ac:dyDescent="0.3">
      <c r="A49" s="129"/>
      <c r="B49" s="47"/>
      <c r="C49" s="47"/>
    </row>
    <row r="50" spans="1:3" x14ac:dyDescent="0.3">
      <c r="A50" s="129"/>
      <c r="B50" s="129"/>
      <c r="C50" s="129"/>
    </row>
  </sheetData>
  <mergeCells count="28">
    <mergeCell ref="I26:I29"/>
    <mergeCell ref="B41:E41"/>
    <mergeCell ref="B29:E29"/>
    <mergeCell ref="A26:A29"/>
    <mergeCell ref="F26:F29"/>
    <mergeCell ref="G26:G29"/>
    <mergeCell ref="H26:H29"/>
    <mergeCell ref="B33:E33"/>
    <mergeCell ref="B34:E34"/>
    <mergeCell ref="B37:E37"/>
    <mergeCell ref="B40:E40"/>
    <mergeCell ref="B25:E25"/>
    <mergeCell ref="B30:E30"/>
    <mergeCell ref="B16:E16"/>
    <mergeCell ref="B17:E17"/>
    <mergeCell ref="B18:E18"/>
    <mergeCell ref="B19:E19"/>
    <mergeCell ref="B22:E22"/>
    <mergeCell ref="B23:E23"/>
    <mergeCell ref="B20:E20"/>
    <mergeCell ref="B21:E21"/>
    <mergeCell ref="A7:H7"/>
    <mergeCell ref="A8:H8"/>
    <mergeCell ref="A9:H9"/>
    <mergeCell ref="B14:E14"/>
    <mergeCell ref="B15:E15"/>
    <mergeCell ref="F13:G13"/>
    <mergeCell ref="F12:G12"/>
  </mergeCells>
  <pageMargins left="0.70866141732283472" right="0.31496062992125984" top="0.19685039370078741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0"/>
  <sheetViews>
    <sheetView zoomScaleNormal="100" workbookViewId="0">
      <selection activeCell="K18" sqref="K18"/>
    </sheetView>
  </sheetViews>
  <sheetFormatPr defaultRowHeight="14.4" x14ac:dyDescent="0.3"/>
  <cols>
    <col min="1" max="1" width="4.5546875" customWidth="1"/>
    <col min="2" max="2" width="8.6640625" customWidth="1"/>
    <col min="3" max="3" width="8.5546875" customWidth="1"/>
    <col min="5" max="5" width="17.5546875" customWidth="1"/>
    <col min="6" max="6" width="7.88671875" customWidth="1"/>
    <col min="7" max="7" width="8.5546875" customWidth="1"/>
    <col min="8" max="8" width="10.6640625" customWidth="1"/>
    <col min="9" max="9" width="8.44140625" style="1" customWidth="1"/>
  </cols>
  <sheetData>
    <row r="1" spans="1:10" ht="18" x14ac:dyDescent="0.35">
      <c r="A1" s="195" t="s">
        <v>22</v>
      </c>
      <c r="B1" s="47"/>
      <c r="C1" s="4"/>
      <c r="D1" s="4"/>
      <c r="E1" s="4"/>
      <c r="F1" s="195" t="s">
        <v>49</v>
      </c>
      <c r="G1" s="195"/>
      <c r="H1" s="30"/>
    </row>
    <row r="2" spans="1:10" ht="18" x14ac:dyDescent="0.35">
      <c r="A2" s="196" t="s">
        <v>47</v>
      </c>
      <c r="B2" s="47"/>
      <c r="C2" s="3"/>
      <c r="D2" s="6"/>
      <c r="E2" s="6"/>
      <c r="F2" s="197" t="s">
        <v>108</v>
      </c>
      <c r="G2" s="197"/>
      <c r="H2" s="35"/>
    </row>
    <row r="3" spans="1:10" ht="18" x14ac:dyDescent="0.35">
      <c r="A3" s="196" t="s">
        <v>48</v>
      </c>
      <c r="B3" s="47"/>
      <c r="C3" s="4"/>
      <c r="D3" s="5"/>
      <c r="E3" s="4"/>
      <c r="F3" s="197" t="s">
        <v>48</v>
      </c>
      <c r="G3" s="197"/>
      <c r="H3" s="30"/>
    </row>
    <row r="4" spans="1:10" ht="18" x14ac:dyDescent="0.35">
      <c r="A4" s="196" t="s">
        <v>149</v>
      </c>
      <c r="B4" s="47"/>
      <c r="C4" s="5"/>
      <c r="D4" s="5"/>
      <c r="E4" s="5"/>
      <c r="F4" s="197" t="s">
        <v>197</v>
      </c>
      <c r="G4" s="197"/>
      <c r="H4" s="26"/>
    </row>
    <row r="5" spans="1:10" ht="18" x14ac:dyDescent="0.35">
      <c r="A5" s="196" t="s">
        <v>223</v>
      </c>
      <c r="B5" s="47"/>
      <c r="C5" s="2"/>
      <c r="D5" s="2"/>
      <c r="E5" s="2"/>
      <c r="F5" s="197" t="s">
        <v>223</v>
      </c>
      <c r="G5" s="197"/>
      <c r="H5" s="47"/>
    </row>
    <row r="6" spans="1:10" ht="12" customHeight="1" x14ac:dyDescent="0.35">
      <c r="A6" s="196"/>
      <c r="B6" s="47"/>
      <c r="C6" s="2"/>
      <c r="D6" s="2"/>
      <c r="E6" s="2"/>
      <c r="F6" s="197"/>
      <c r="G6" s="197"/>
      <c r="H6" s="47"/>
    </row>
    <row r="7" spans="1:10" ht="18" x14ac:dyDescent="0.35">
      <c r="A7" s="34"/>
      <c r="C7" s="2"/>
      <c r="D7" s="2"/>
      <c r="E7" s="2"/>
      <c r="F7" s="33"/>
      <c r="G7" s="33"/>
    </row>
    <row r="8" spans="1:10" ht="17.399999999999999" x14ac:dyDescent="0.3">
      <c r="A8" s="1211" t="s">
        <v>0</v>
      </c>
      <c r="B8" s="1211"/>
      <c r="C8" s="1211"/>
      <c r="D8" s="1211"/>
      <c r="E8" s="1211"/>
      <c r="F8" s="1211"/>
      <c r="G8" s="1211"/>
      <c r="H8" s="1211"/>
    </row>
    <row r="9" spans="1:10" ht="13.5" customHeight="1" x14ac:dyDescent="0.3">
      <c r="A9" s="1211" t="s">
        <v>203</v>
      </c>
      <c r="B9" s="1211"/>
      <c r="C9" s="1211"/>
      <c r="D9" s="1211"/>
      <c r="E9" s="1211"/>
      <c r="F9" s="1211"/>
      <c r="G9" s="1211"/>
      <c r="H9" s="1211"/>
    </row>
    <row r="10" spans="1:10" ht="15.75" customHeight="1" x14ac:dyDescent="0.3">
      <c r="A10" s="1211" t="s">
        <v>125</v>
      </c>
      <c r="B10" s="1211"/>
      <c r="C10" s="1211"/>
      <c r="D10" s="1211"/>
      <c r="E10" s="1211"/>
      <c r="F10" s="1211"/>
      <c r="G10" s="1211"/>
      <c r="H10" s="1211"/>
      <c r="I10" s="1211"/>
    </row>
    <row r="11" spans="1:10" s="506" customFormat="1" ht="17.399999999999999" customHeight="1" x14ac:dyDescent="0.3">
      <c r="B11" s="1303" t="s">
        <v>304</v>
      </c>
      <c r="C11" s="1303"/>
      <c r="D11" s="1303"/>
      <c r="E11" s="1303"/>
      <c r="F11" s="1303"/>
      <c r="G11" s="1303"/>
      <c r="H11" s="1303"/>
      <c r="I11" s="1303"/>
      <c r="J11" s="1303"/>
    </row>
    <row r="12" spans="1:10" s="47" customFormat="1" ht="16.8" customHeight="1" x14ac:dyDescent="0.3">
      <c r="B12" s="544"/>
      <c r="C12" s="544"/>
      <c r="D12" s="544"/>
      <c r="E12" s="544"/>
      <c r="F12" s="544"/>
      <c r="G12" s="544"/>
      <c r="H12" s="544"/>
      <c r="I12" s="544"/>
      <c r="J12" s="544"/>
    </row>
    <row r="13" spans="1:10" x14ac:dyDescent="0.3">
      <c r="A13" s="348"/>
      <c r="B13" s="348"/>
      <c r="C13" s="348"/>
      <c r="D13" s="348"/>
      <c r="E13" s="348"/>
      <c r="F13" s="1173" t="s">
        <v>126</v>
      </c>
      <c r="G13" s="1174"/>
      <c r="H13" s="352" t="s">
        <v>225</v>
      </c>
      <c r="I13" s="347"/>
    </row>
    <row r="14" spans="1:10" x14ac:dyDescent="0.3">
      <c r="A14" s="346"/>
      <c r="B14" s="346"/>
      <c r="C14" s="346"/>
      <c r="D14" s="346"/>
      <c r="E14" s="346"/>
      <c r="F14" s="1175" t="s">
        <v>116</v>
      </c>
      <c r="G14" s="1176"/>
      <c r="H14" s="800" t="s">
        <v>274</v>
      </c>
      <c r="I14" s="347"/>
    </row>
    <row r="15" spans="1:10" ht="31.2" x14ac:dyDescent="0.3">
      <c r="A15" s="257" t="s">
        <v>69</v>
      </c>
      <c r="B15" s="1018" t="s">
        <v>1</v>
      </c>
      <c r="C15" s="1019"/>
      <c r="D15" s="1019"/>
      <c r="E15" s="1167"/>
      <c r="F15" s="350" t="s">
        <v>92</v>
      </c>
      <c r="G15" s="396" t="s">
        <v>134</v>
      </c>
      <c r="H15" s="396" t="s">
        <v>101</v>
      </c>
      <c r="I15" s="351" t="s">
        <v>120</v>
      </c>
    </row>
    <row r="16" spans="1:10" ht="15.6" x14ac:dyDescent="0.3">
      <c r="A16" s="52"/>
      <c r="B16" s="1045" t="s">
        <v>26</v>
      </c>
      <c r="C16" s="1046"/>
      <c r="D16" s="1046"/>
      <c r="E16" s="1046"/>
      <c r="F16" s="471"/>
      <c r="G16" s="39">
        <f>G17+G22</f>
        <v>294.52999999999997</v>
      </c>
      <c r="H16" s="39">
        <f>H17+H22</f>
        <v>294.52999999999997</v>
      </c>
      <c r="I16" s="15"/>
      <c r="J16" s="11"/>
    </row>
    <row r="17" spans="1:11" ht="15.6" x14ac:dyDescent="0.3">
      <c r="A17" s="90" t="s">
        <v>2</v>
      </c>
      <c r="B17" s="1126" t="s">
        <v>35</v>
      </c>
      <c r="C17" s="1127"/>
      <c r="D17" s="1127"/>
      <c r="E17" s="1128"/>
      <c r="F17" s="116"/>
      <c r="G17" s="38">
        <f>G18+G19+G20+G21</f>
        <v>120.09</v>
      </c>
      <c r="H17" s="38">
        <f>H18+H19+H20+H21</f>
        <v>120.09</v>
      </c>
      <c r="I17" s="15"/>
      <c r="J17" s="11"/>
    </row>
    <row r="18" spans="1:11" ht="15.6" x14ac:dyDescent="0.3">
      <c r="A18" s="90" t="s">
        <v>13</v>
      </c>
      <c r="B18" s="1056" t="s">
        <v>33</v>
      </c>
      <c r="C18" s="1056"/>
      <c r="D18" s="1056"/>
      <c r="E18" s="1056"/>
      <c r="F18" s="116"/>
      <c r="G18" s="479">
        <v>102.64</v>
      </c>
      <c r="H18" s="479">
        <v>102.64</v>
      </c>
      <c r="I18" s="15"/>
      <c r="J18" s="11"/>
    </row>
    <row r="19" spans="1:11" ht="15.6" x14ac:dyDescent="0.3">
      <c r="A19" s="117" t="s">
        <v>12</v>
      </c>
      <c r="B19" s="1146" t="s">
        <v>117</v>
      </c>
      <c r="C19" s="1147"/>
      <c r="D19" s="1147"/>
      <c r="E19" s="1148"/>
      <c r="F19" s="118">
        <v>0.04</v>
      </c>
      <c r="G19" s="478">
        <f>G18*4%</f>
        <v>4.1100000000000003</v>
      </c>
      <c r="H19" s="478">
        <f>H18*4%</f>
        <v>4.1100000000000003</v>
      </c>
      <c r="I19" s="15"/>
      <c r="J19" s="11"/>
    </row>
    <row r="20" spans="1:11" ht="15.6" x14ac:dyDescent="0.3">
      <c r="A20" s="117" t="s">
        <v>14</v>
      </c>
      <c r="B20" s="1092" t="s">
        <v>34</v>
      </c>
      <c r="C20" s="1092"/>
      <c r="D20" s="1092"/>
      <c r="E20" s="1092"/>
      <c r="F20" s="118">
        <v>0.13</v>
      </c>
      <c r="G20" s="478">
        <f>G18*F20</f>
        <v>13.34</v>
      </c>
      <c r="H20" s="478">
        <f>H18*F20</f>
        <v>13.34</v>
      </c>
      <c r="I20" s="15"/>
      <c r="J20" s="11"/>
    </row>
    <row r="21" spans="1:11" ht="15.6" x14ac:dyDescent="0.3">
      <c r="A21" s="117" t="s">
        <v>15</v>
      </c>
      <c r="B21" s="1146" t="s">
        <v>164</v>
      </c>
      <c r="C21" s="1147"/>
      <c r="D21" s="1147"/>
      <c r="E21" s="1148"/>
      <c r="F21" s="118">
        <v>0</v>
      </c>
      <c r="G21" s="478">
        <v>0</v>
      </c>
      <c r="H21" s="478">
        <v>0</v>
      </c>
      <c r="I21" s="15"/>
      <c r="J21" s="11"/>
    </row>
    <row r="22" spans="1:11" ht="30.75" customHeight="1" x14ac:dyDescent="0.3">
      <c r="A22" s="117" t="s">
        <v>50</v>
      </c>
      <c r="B22" s="1151" t="s">
        <v>165</v>
      </c>
      <c r="C22" s="1152"/>
      <c r="D22" s="1152"/>
      <c r="E22" s="1153"/>
      <c r="F22" s="118"/>
      <c r="G22" s="476">
        <f>87.22*2</f>
        <v>174.44</v>
      </c>
      <c r="H22" s="476">
        <f>87.22*2</f>
        <v>174.44</v>
      </c>
      <c r="I22" s="15"/>
      <c r="J22" s="11"/>
    </row>
    <row r="23" spans="1:11" ht="15.6" x14ac:dyDescent="0.3">
      <c r="A23" s="92"/>
      <c r="B23" s="1129" t="s">
        <v>3</v>
      </c>
      <c r="C23" s="1129"/>
      <c r="D23" s="1129"/>
      <c r="E23" s="1130"/>
      <c r="F23" s="91">
        <v>0.22</v>
      </c>
      <c r="G23" s="40">
        <f>G16*F23</f>
        <v>64.8</v>
      </c>
      <c r="H23" s="40">
        <f>H16*F23</f>
        <v>64.8</v>
      </c>
      <c r="I23" s="15"/>
      <c r="J23" s="11"/>
    </row>
    <row r="24" spans="1:11" ht="15.6" x14ac:dyDescent="0.3">
      <c r="A24" s="141" t="s">
        <v>45</v>
      </c>
      <c r="B24" s="1045" t="s">
        <v>163</v>
      </c>
      <c r="C24" s="1046"/>
      <c r="D24" s="1046"/>
      <c r="E24" s="1048"/>
      <c r="F24" s="91"/>
      <c r="G24" s="39">
        <f>G16+G23</f>
        <v>359.33</v>
      </c>
      <c r="H24" s="39">
        <f>H16+H23</f>
        <v>359.33</v>
      </c>
      <c r="I24" s="15"/>
      <c r="J24" s="11"/>
    </row>
    <row r="25" spans="1:11" ht="15.6" x14ac:dyDescent="0.3">
      <c r="A25" s="63" t="s">
        <v>38</v>
      </c>
      <c r="B25" s="983" t="s">
        <v>71</v>
      </c>
      <c r="C25" s="984"/>
      <c r="D25" s="984"/>
      <c r="E25" s="985"/>
      <c r="F25" s="488"/>
      <c r="G25" s="58"/>
      <c r="H25" s="58">
        <f>H26+H30</f>
        <v>1074.4000000000001</v>
      </c>
      <c r="I25" s="603">
        <f>I26+I30</f>
        <v>13.3</v>
      </c>
      <c r="J25" s="496"/>
    </row>
    <row r="26" spans="1:11" ht="15.6" x14ac:dyDescent="0.3">
      <c r="A26" s="1086" t="s">
        <v>53</v>
      </c>
      <c r="B26" s="485" t="s">
        <v>136</v>
      </c>
      <c r="C26" s="491"/>
      <c r="D26" s="491"/>
      <c r="E26" s="491"/>
      <c r="F26" s="1177"/>
      <c r="G26" s="1076"/>
      <c r="H26" s="1076">
        <v>1052.8</v>
      </c>
      <c r="I26" s="1006">
        <f>B27*C27</f>
        <v>12.95</v>
      </c>
      <c r="J26" s="11"/>
    </row>
    <row r="27" spans="1:11" ht="15.6" x14ac:dyDescent="0.3">
      <c r="A27" s="1087"/>
      <c r="B27" s="164">
        <v>40</v>
      </c>
      <c r="C27" s="95">
        <v>0.32379999999999998</v>
      </c>
      <c r="D27" s="546"/>
      <c r="E27" s="89"/>
      <c r="F27" s="1178"/>
      <c r="G27" s="1077"/>
      <c r="H27" s="1077"/>
      <c r="I27" s="1007"/>
      <c r="J27" s="11"/>
    </row>
    <row r="28" spans="1:11" x14ac:dyDescent="0.3">
      <c r="A28" s="1087"/>
      <c r="B28" s="192" t="s">
        <v>8</v>
      </c>
      <c r="C28" s="192" t="s">
        <v>122</v>
      </c>
      <c r="D28" s="42"/>
      <c r="E28" s="294"/>
      <c r="F28" s="1178"/>
      <c r="G28" s="1077"/>
      <c r="H28" s="1077"/>
      <c r="I28" s="1007"/>
      <c r="J28" s="11"/>
      <c r="K28" s="43"/>
    </row>
    <row r="29" spans="1:11" ht="52.5" customHeight="1" x14ac:dyDescent="0.3">
      <c r="A29" s="1088"/>
      <c r="B29" s="1311" t="s">
        <v>273</v>
      </c>
      <c r="C29" s="1312"/>
      <c r="D29" s="1312"/>
      <c r="E29" s="1313"/>
      <c r="F29" s="1179"/>
      <c r="G29" s="1118"/>
      <c r="H29" s="1118"/>
      <c r="I29" s="1008"/>
      <c r="J29" s="11"/>
    </row>
    <row r="30" spans="1:11" ht="15.6" x14ac:dyDescent="0.3">
      <c r="A30" s="487" t="s">
        <v>54</v>
      </c>
      <c r="B30" s="1065" t="s">
        <v>308</v>
      </c>
      <c r="C30" s="1066"/>
      <c r="D30" s="1066"/>
      <c r="E30" s="1067"/>
      <c r="F30" s="486"/>
      <c r="G30" s="492"/>
      <c r="H30" s="789">
        <f>ROUND(20*0.009*120,2)</f>
        <v>21.6</v>
      </c>
      <c r="I30" s="23">
        <f>ROUND(32.38/100*0.009*120,2)</f>
        <v>0.35</v>
      </c>
      <c r="J30" s="11"/>
      <c r="K30" s="43"/>
    </row>
    <row r="31" spans="1:11" ht="15.6" x14ac:dyDescent="0.3">
      <c r="A31" s="461">
        <v>5</v>
      </c>
      <c r="B31" s="482" t="s">
        <v>121</v>
      </c>
      <c r="C31" s="483"/>
      <c r="D31" s="483"/>
      <c r="E31" s="484"/>
      <c r="F31" s="911"/>
      <c r="G31" s="492"/>
      <c r="H31" s="559">
        <v>76.7</v>
      </c>
      <c r="I31" s="564">
        <v>14.48</v>
      </c>
      <c r="J31" s="11"/>
      <c r="K31" s="43"/>
    </row>
    <row r="32" spans="1:11" ht="15.6" x14ac:dyDescent="0.3">
      <c r="A32" s="52">
        <v>6</v>
      </c>
      <c r="B32" s="1045" t="s">
        <v>152</v>
      </c>
      <c r="C32" s="1046"/>
      <c r="D32" s="1046"/>
      <c r="E32" s="1048"/>
      <c r="F32" s="246"/>
      <c r="G32" s="39">
        <f>G24</f>
        <v>359.33</v>
      </c>
      <c r="H32" s="39">
        <f>H24+H25+H31</f>
        <v>1510.43</v>
      </c>
      <c r="I32" s="39">
        <f>I25+I31</f>
        <v>27.78</v>
      </c>
      <c r="J32" s="11"/>
      <c r="K32" s="43"/>
    </row>
    <row r="33" spans="1:10" ht="15.6" x14ac:dyDescent="0.3">
      <c r="A33" s="306">
        <v>7</v>
      </c>
      <c r="B33" s="977" t="s">
        <v>87</v>
      </c>
      <c r="C33" s="978"/>
      <c r="D33" s="978"/>
      <c r="E33" s="979"/>
      <c r="F33" s="731">
        <f>F34+F35</f>
        <v>0.58730000000000004</v>
      </c>
      <c r="G33" s="40">
        <f>G34+G35</f>
        <v>172.97</v>
      </c>
      <c r="H33" s="40">
        <f>H34+H35</f>
        <v>172.97</v>
      </c>
      <c r="I33" s="15"/>
      <c r="J33" s="11"/>
    </row>
    <row r="34" spans="1:10" ht="15.6" x14ac:dyDescent="0.3">
      <c r="A34" s="67" t="s">
        <v>161</v>
      </c>
      <c r="B34" s="472" t="s">
        <v>90</v>
      </c>
      <c r="C34" s="473"/>
      <c r="D34" s="473"/>
      <c r="E34" s="474"/>
      <c r="F34" s="713">
        <v>0.33389999999999997</v>
      </c>
      <c r="G34" s="58">
        <f>G16*F34</f>
        <v>98.34</v>
      </c>
      <c r="H34" s="58">
        <f>H16*F34</f>
        <v>98.34</v>
      </c>
      <c r="I34" s="15"/>
      <c r="J34" s="11"/>
    </row>
    <row r="35" spans="1:10" ht="15.6" x14ac:dyDescent="0.3">
      <c r="A35" s="67" t="s">
        <v>162</v>
      </c>
      <c r="B35" s="472" t="s">
        <v>84</v>
      </c>
      <c r="C35" s="473"/>
      <c r="D35" s="473"/>
      <c r="E35" s="474"/>
      <c r="F35" s="713">
        <v>0.25340000000000001</v>
      </c>
      <c r="G35" s="58">
        <f>G16*F35</f>
        <v>74.63</v>
      </c>
      <c r="H35" s="58">
        <f>H16*F35</f>
        <v>74.63</v>
      </c>
      <c r="I35" s="15"/>
      <c r="J35" s="11"/>
    </row>
    <row r="36" spans="1:10" ht="15.6" x14ac:dyDescent="0.3">
      <c r="A36" s="52">
        <v>8</v>
      </c>
      <c r="B36" s="1045" t="s">
        <v>21</v>
      </c>
      <c r="C36" s="1046"/>
      <c r="D36" s="1046"/>
      <c r="E36" s="1048"/>
      <c r="F36" s="246"/>
      <c r="G36" s="39">
        <f>G33+G32</f>
        <v>532.29999999999995</v>
      </c>
      <c r="H36" s="39">
        <f>H33+H32</f>
        <v>1683.4</v>
      </c>
      <c r="I36" s="230">
        <f>I32</f>
        <v>27.78</v>
      </c>
      <c r="J36" s="11"/>
    </row>
    <row r="37" spans="1:10" ht="15.6" x14ac:dyDescent="0.3">
      <c r="A37" s="471">
        <v>9</v>
      </c>
      <c r="B37" s="489" t="s">
        <v>18</v>
      </c>
      <c r="C37" s="490"/>
      <c r="D37" s="490"/>
      <c r="E37" s="490"/>
      <c r="F37" s="91">
        <v>0.12</v>
      </c>
      <c r="G37" s="38">
        <f>G36*12%</f>
        <v>63.88</v>
      </c>
      <c r="H37" s="38">
        <f>H36*12%</f>
        <v>202.01</v>
      </c>
      <c r="I37" s="38">
        <f>I36*12%</f>
        <v>3.33</v>
      </c>
      <c r="J37" s="11"/>
    </row>
    <row r="38" spans="1:10" ht="15.6" x14ac:dyDescent="0.3">
      <c r="A38" s="52">
        <v>10</v>
      </c>
      <c r="B38" s="94" t="s">
        <v>23</v>
      </c>
      <c r="C38" s="491"/>
      <c r="D38" s="491"/>
      <c r="E38" s="491"/>
      <c r="F38" s="91"/>
      <c r="G38" s="39">
        <f>G37+G36</f>
        <v>596.17999999999995</v>
      </c>
      <c r="H38" s="39">
        <f>H37+H36</f>
        <v>1885.41</v>
      </c>
      <c r="I38" s="39">
        <f>I37+I36</f>
        <v>31.11</v>
      </c>
      <c r="J38" s="11"/>
    </row>
    <row r="39" spans="1:10" ht="15.6" x14ac:dyDescent="0.3">
      <c r="A39" s="471">
        <v>11</v>
      </c>
      <c r="B39" s="1124" t="s">
        <v>24</v>
      </c>
      <c r="C39" s="1124"/>
      <c r="D39" s="1124"/>
      <c r="E39" s="1125"/>
      <c r="F39" s="91">
        <v>0.2</v>
      </c>
      <c r="G39" s="38">
        <f>G38*F39</f>
        <v>119.24</v>
      </c>
      <c r="H39" s="38">
        <f>H38*F39</f>
        <v>377.08</v>
      </c>
      <c r="I39" s="38">
        <f>I38*F39</f>
        <v>6.22</v>
      </c>
      <c r="J39" s="11"/>
    </row>
    <row r="40" spans="1:10" ht="15.6" x14ac:dyDescent="0.3">
      <c r="A40" s="52">
        <v>12</v>
      </c>
      <c r="B40" s="1045" t="s">
        <v>25</v>
      </c>
      <c r="C40" s="1046"/>
      <c r="D40" s="1046"/>
      <c r="E40" s="1046"/>
      <c r="F40" s="481"/>
      <c r="G40" s="39">
        <f>G39+G38</f>
        <v>715.42</v>
      </c>
      <c r="H40" s="39">
        <f>H39+H38</f>
        <v>2262.4899999999998</v>
      </c>
      <c r="I40" s="39">
        <f>I39+I38</f>
        <v>37.33</v>
      </c>
      <c r="J40" s="11"/>
    </row>
    <row r="41" spans="1:10" ht="15.6" x14ac:dyDescent="0.3">
      <c r="A41" s="127"/>
      <c r="B41" s="438"/>
      <c r="C41" s="438"/>
      <c r="D41" s="438"/>
      <c r="E41" s="438"/>
      <c r="F41" s="475"/>
      <c r="G41" s="475"/>
      <c r="H41" s="128"/>
      <c r="J41" s="11"/>
    </row>
    <row r="42" spans="1:10" ht="16.2" customHeight="1" x14ac:dyDescent="0.3">
      <c r="A42" s="81"/>
      <c r="B42" s="129"/>
      <c r="C42" s="81"/>
      <c r="D42" s="81"/>
      <c r="E42" s="81"/>
      <c r="F42" s="81"/>
      <c r="G42" s="81"/>
      <c r="H42" s="136"/>
      <c r="J42" s="11"/>
    </row>
    <row r="43" spans="1:10" ht="15.6" x14ac:dyDescent="0.3">
      <c r="A43" s="81" t="s">
        <v>77</v>
      </c>
      <c r="B43" s="129"/>
      <c r="C43" s="81"/>
      <c r="D43" s="81"/>
      <c r="E43" s="81"/>
      <c r="F43" s="81"/>
      <c r="G43" s="81"/>
      <c r="H43" s="136"/>
      <c r="J43" s="11"/>
    </row>
    <row r="44" spans="1:10" ht="15.6" x14ac:dyDescent="0.3">
      <c r="A44" s="81"/>
      <c r="B44" s="129"/>
      <c r="C44" s="81"/>
      <c r="D44" s="81"/>
      <c r="E44" s="81"/>
      <c r="F44" s="81"/>
      <c r="G44" s="81"/>
      <c r="H44" s="136"/>
      <c r="J44" s="11"/>
    </row>
    <row r="45" spans="1:10" ht="15.6" x14ac:dyDescent="0.3">
      <c r="A45" s="81" t="s">
        <v>179</v>
      </c>
      <c r="B45" s="81"/>
      <c r="C45" s="81"/>
      <c r="D45" s="81"/>
      <c r="E45" s="81"/>
      <c r="F45" s="81"/>
      <c r="G45" s="81"/>
      <c r="H45" s="129"/>
      <c r="J45" s="11"/>
    </row>
    <row r="46" spans="1:10" ht="15.6" x14ac:dyDescent="0.3">
      <c r="A46" s="81" t="s">
        <v>177</v>
      </c>
      <c r="B46" s="81"/>
      <c r="C46" s="81"/>
      <c r="D46" s="81"/>
      <c r="E46" s="81"/>
      <c r="F46" s="81"/>
      <c r="G46" s="81"/>
    </row>
    <row r="47" spans="1:10" ht="9" customHeight="1" x14ac:dyDescent="0.3"/>
    <row r="48" spans="1:10" x14ac:dyDescent="0.3">
      <c r="A48" s="129"/>
      <c r="B48" s="47"/>
    </row>
    <row r="49" spans="1:2" x14ac:dyDescent="0.3">
      <c r="A49" s="129"/>
      <c r="B49" s="47"/>
    </row>
    <row r="50" spans="1:2" x14ac:dyDescent="0.3">
      <c r="A50" s="129"/>
      <c r="B50" s="129"/>
    </row>
  </sheetData>
  <mergeCells count="29">
    <mergeCell ref="B21:E21"/>
    <mergeCell ref="A8:H8"/>
    <mergeCell ref="A9:H9"/>
    <mergeCell ref="A10:I10"/>
    <mergeCell ref="F13:G13"/>
    <mergeCell ref="F14:G14"/>
    <mergeCell ref="B15:E15"/>
    <mergeCell ref="B16:E16"/>
    <mergeCell ref="B17:E17"/>
    <mergeCell ref="B18:E18"/>
    <mergeCell ref="B19:E19"/>
    <mergeCell ref="B20:E20"/>
    <mergeCell ref="B11:J11"/>
    <mergeCell ref="B22:E22"/>
    <mergeCell ref="B23:E23"/>
    <mergeCell ref="B24:E24"/>
    <mergeCell ref="B25:E25"/>
    <mergeCell ref="A26:A29"/>
    <mergeCell ref="H26:H29"/>
    <mergeCell ref="I26:I29"/>
    <mergeCell ref="B29:E29"/>
    <mergeCell ref="B30:E30"/>
    <mergeCell ref="B32:E32"/>
    <mergeCell ref="F26:F29"/>
    <mergeCell ref="B33:E33"/>
    <mergeCell ref="B36:E36"/>
    <mergeCell ref="B39:E39"/>
    <mergeCell ref="B40:E40"/>
    <mergeCell ref="G26:G29"/>
  </mergeCells>
  <pageMargins left="1.1023622047244095" right="0.31496062992125984" top="0.98425196850393704" bottom="0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0"/>
  <sheetViews>
    <sheetView workbookViewId="0">
      <selection activeCell="P48" sqref="P48"/>
    </sheetView>
  </sheetViews>
  <sheetFormatPr defaultRowHeight="14.4" x14ac:dyDescent="0.3"/>
  <cols>
    <col min="1" max="1" width="5.6640625" customWidth="1"/>
    <col min="5" max="5" width="17.5546875" customWidth="1"/>
    <col min="6" max="6" width="8" customWidth="1"/>
    <col min="7" max="7" width="9.21875" customWidth="1"/>
    <col min="8" max="8" width="11" customWidth="1"/>
    <col min="9" max="9" width="8" style="1" customWidth="1"/>
  </cols>
  <sheetData>
    <row r="1" spans="1:10" ht="18" x14ac:dyDescent="0.35">
      <c r="A1" s="195" t="s">
        <v>22</v>
      </c>
      <c r="B1" s="47"/>
      <c r="C1" s="4"/>
      <c r="D1" s="4"/>
      <c r="E1" s="4"/>
      <c r="F1" s="195" t="s">
        <v>49</v>
      </c>
      <c r="G1" s="195"/>
      <c r="H1" s="30"/>
    </row>
    <row r="2" spans="1:10" ht="18" x14ac:dyDescent="0.35">
      <c r="A2" s="196" t="s">
        <v>47</v>
      </c>
      <c r="B2" s="47"/>
      <c r="C2" s="3"/>
      <c r="D2" s="6"/>
      <c r="E2" s="6"/>
      <c r="F2" s="197" t="s">
        <v>108</v>
      </c>
      <c r="G2" s="197"/>
      <c r="H2" s="35"/>
    </row>
    <row r="3" spans="1:10" ht="18" x14ac:dyDescent="0.35">
      <c r="A3" s="196" t="s">
        <v>48</v>
      </c>
      <c r="B3" s="47"/>
      <c r="C3" s="4"/>
      <c r="D3" s="5"/>
      <c r="E3" s="4"/>
      <c r="F3" s="197" t="s">
        <v>48</v>
      </c>
      <c r="G3" s="197"/>
      <c r="H3" s="30"/>
    </row>
    <row r="4" spans="1:10" ht="18" x14ac:dyDescent="0.35">
      <c r="A4" s="196" t="s">
        <v>158</v>
      </c>
      <c r="B4" s="47"/>
      <c r="C4" s="5"/>
      <c r="D4" s="5"/>
      <c r="E4" s="5"/>
      <c r="F4" s="197" t="s">
        <v>197</v>
      </c>
      <c r="G4" s="197"/>
      <c r="H4" s="26"/>
    </row>
    <row r="5" spans="1:10" ht="18" x14ac:dyDescent="0.35">
      <c r="A5" s="196" t="s">
        <v>223</v>
      </c>
      <c r="B5" s="47"/>
      <c r="C5" s="2"/>
      <c r="D5" s="2"/>
      <c r="E5" s="2"/>
      <c r="F5" s="197" t="s">
        <v>224</v>
      </c>
      <c r="G5" s="197"/>
      <c r="H5" s="47"/>
    </row>
    <row r="6" spans="1:10" ht="8.4" customHeight="1" x14ac:dyDescent="0.35">
      <c r="A6" s="196"/>
      <c r="B6" s="47"/>
      <c r="C6" s="2"/>
      <c r="D6" s="2"/>
      <c r="E6" s="2"/>
      <c r="F6" s="197"/>
      <c r="G6" s="197"/>
      <c r="H6" s="47"/>
    </row>
    <row r="7" spans="1:10" ht="15.6" customHeight="1" x14ac:dyDescent="0.35">
      <c r="A7" s="34"/>
      <c r="C7" s="2"/>
      <c r="D7" s="2"/>
      <c r="E7" s="2"/>
      <c r="F7" s="33"/>
      <c r="G7" s="33"/>
    </row>
    <row r="8" spans="1:10" s="235" customFormat="1" ht="17.399999999999999" x14ac:dyDescent="0.35">
      <c r="A8" s="1013" t="s">
        <v>0</v>
      </c>
      <c r="B8" s="1013"/>
      <c r="C8" s="1013"/>
      <c r="D8" s="1013"/>
      <c r="E8" s="1013"/>
      <c r="F8" s="1013"/>
      <c r="G8" s="1013"/>
      <c r="H8" s="1013"/>
      <c r="I8" s="527"/>
    </row>
    <row r="9" spans="1:10" s="235" customFormat="1" ht="17.399999999999999" x14ac:dyDescent="0.35">
      <c r="A9" s="1013" t="s">
        <v>203</v>
      </c>
      <c r="B9" s="1013"/>
      <c r="C9" s="1013"/>
      <c r="D9" s="1013"/>
      <c r="E9" s="1013"/>
      <c r="F9" s="1013"/>
      <c r="G9" s="1013"/>
      <c r="H9" s="1013"/>
      <c r="I9" s="527"/>
    </row>
    <row r="10" spans="1:10" s="235" customFormat="1" ht="17.399999999999999" x14ac:dyDescent="0.35">
      <c r="A10" s="1013" t="s">
        <v>115</v>
      </c>
      <c r="B10" s="1013"/>
      <c r="C10" s="1013"/>
      <c r="D10" s="1013"/>
      <c r="E10" s="1013"/>
      <c r="F10" s="1013"/>
      <c r="G10" s="1013"/>
      <c r="H10" s="1013"/>
      <c r="I10" s="527"/>
    </row>
    <row r="11" spans="1:10" s="506" customFormat="1" ht="13.8" customHeight="1" x14ac:dyDescent="0.3">
      <c r="B11" s="1303" t="s">
        <v>304</v>
      </c>
      <c r="C11" s="1303"/>
      <c r="D11" s="1303"/>
      <c r="E11" s="1303"/>
      <c r="F11" s="1303"/>
      <c r="G11" s="1303"/>
      <c r="H11" s="1303"/>
      <c r="I11" s="1303"/>
      <c r="J11" s="1303"/>
    </row>
    <row r="12" spans="1:10" ht="13.2" customHeight="1" x14ac:dyDescent="0.3">
      <c r="A12" s="480"/>
      <c r="B12" s="480"/>
      <c r="C12" s="480"/>
      <c r="D12" s="480"/>
      <c r="E12" s="480"/>
      <c r="F12" s="480"/>
      <c r="G12" s="480"/>
      <c r="H12" s="480"/>
    </row>
    <row r="13" spans="1:10" x14ac:dyDescent="0.3">
      <c r="A13" s="348"/>
      <c r="B13" s="348"/>
      <c r="C13" s="348"/>
      <c r="D13" s="348"/>
      <c r="E13" s="348"/>
      <c r="F13" s="1173" t="s">
        <v>206</v>
      </c>
      <c r="G13" s="1174"/>
      <c r="H13" s="384" t="s">
        <v>226</v>
      </c>
      <c r="I13" s="347"/>
      <c r="J13" s="349"/>
    </row>
    <row r="14" spans="1:10" x14ac:dyDescent="0.3">
      <c r="A14" s="346"/>
      <c r="B14" s="346"/>
      <c r="C14" s="346"/>
      <c r="D14" s="346"/>
      <c r="E14" s="346"/>
      <c r="F14" s="1175" t="s">
        <v>193</v>
      </c>
      <c r="G14" s="1176"/>
      <c r="H14" s="385" t="s">
        <v>260</v>
      </c>
      <c r="I14" s="347"/>
      <c r="J14" s="346"/>
    </row>
    <row r="15" spans="1:10" ht="31.2" x14ac:dyDescent="0.3">
      <c r="A15" s="257" t="s">
        <v>69</v>
      </c>
      <c r="B15" s="1018" t="s">
        <v>1</v>
      </c>
      <c r="C15" s="1019"/>
      <c r="D15" s="1019"/>
      <c r="E15" s="1167"/>
      <c r="F15" s="350" t="s">
        <v>92</v>
      </c>
      <c r="G15" s="350" t="s">
        <v>97</v>
      </c>
      <c r="H15" s="547" t="s">
        <v>199</v>
      </c>
      <c r="I15" s="351" t="s">
        <v>120</v>
      </c>
    </row>
    <row r="16" spans="1:10" ht="15.6" x14ac:dyDescent="0.3">
      <c r="A16" s="52"/>
      <c r="B16" s="1045" t="s">
        <v>26</v>
      </c>
      <c r="C16" s="1046"/>
      <c r="D16" s="1046"/>
      <c r="E16" s="1046"/>
      <c r="F16" s="471"/>
      <c r="G16" s="39">
        <f>G17+G22</f>
        <v>288.85000000000002</v>
      </c>
      <c r="H16" s="39">
        <f>H17+H22</f>
        <v>288.85000000000002</v>
      </c>
      <c r="I16" s="15"/>
    </row>
    <row r="17" spans="1:10" ht="15.6" x14ac:dyDescent="0.3">
      <c r="A17" s="90" t="s">
        <v>2</v>
      </c>
      <c r="B17" s="1126" t="s">
        <v>35</v>
      </c>
      <c r="C17" s="1127"/>
      <c r="D17" s="1127"/>
      <c r="E17" s="1128"/>
      <c r="F17" s="116"/>
      <c r="G17" s="479">
        <f>G18+G19+G20+G21</f>
        <v>114.41</v>
      </c>
      <c r="H17" s="479">
        <f>H18+H19+H20+H21</f>
        <v>114.41</v>
      </c>
      <c r="I17" s="15"/>
    </row>
    <row r="18" spans="1:10" ht="15.6" x14ac:dyDescent="0.3">
      <c r="A18" s="90" t="s">
        <v>13</v>
      </c>
      <c r="B18" s="1056" t="s">
        <v>33</v>
      </c>
      <c r="C18" s="1056"/>
      <c r="D18" s="1056"/>
      <c r="E18" s="1056"/>
      <c r="F18" s="116"/>
      <c r="G18" s="479">
        <v>97.79</v>
      </c>
      <c r="H18" s="479">
        <v>97.79</v>
      </c>
      <c r="I18" s="15"/>
    </row>
    <row r="19" spans="1:10" ht="15.6" x14ac:dyDescent="0.3">
      <c r="A19" s="117" t="s">
        <v>12</v>
      </c>
      <c r="B19" s="1146" t="s">
        <v>117</v>
      </c>
      <c r="C19" s="1147"/>
      <c r="D19" s="1147"/>
      <c r="E19" s="1148"/>
      <c r="F19" s="118">
        <v>0.04</v>
      </c>
      <c r="G19" s="478">
        <f>G18*4%</f>
        <v>3.91</v>
      </c>
      <c r="H19" s="478">
        <f>H18*4%</f>
        <v>3.91</v>
      </c>
      <c r="I19" s="15"/>
    </row>
    <row r="20" spans="1:10" ht="15.6" x14ac:dyDescent="0.3">
      <c r="A20" s="117" t="s">
        <v>14</v>
      </c>
      <c r="B20" s="1092" t="s">
        <v>34</v>
      </c>
      <c r="C20" s="1092"/>
      <c r="D20" s="1092"/>
      <c r="E20" s="1092"/>
      <c r="F20" s="118">
        <v>0.13</v>
      </c>
      <c r="G20" s="478">
        <f>G18*F20</f>
        <v>12.71</v>
      </c>
      <c r="H20" s="478">
        <f>H18*F20</f>
        <v>12.71</v>
      </c>
      <c r="I20" s="15"/>
    </row>
    <row r="21" spans="1:10" ht="15.6" x14ac:dyDescent="0.3">
      <c r="A21" s="117" t="s">
        <v>15</v>
      </c>
      <c r="B21" s="1146" t="s">
        <v>164</v>
      </c>
      <c r="C21" s="1147"/>
      <c r="D21" s="1147"/>
      <c r="E21" s="1148"/>
      <c r="F21" s="118">
        <v>0</v>
      </c>
      <c r="G21" s="478">
        <v>0</v>
      </c>
      <c r="H21" s="478">
        <v>0</v>
      </c>
      <c r="I21" s="15"/>
    </row>
    <row r="22" spans="1:10" ht="30" customHeight="1" x14ac:dyDescent="0.3">
      <c r="A22" s="117" t="s">
        <v>50</v>
      </c>
      <c r="B22" s="1314" t="s">
        <v>165</v>
      </c>
      <c r="C22" s="1315"/>
      <c r="D22" s="1315"/>
      <c r="E22" s="1316"/>
      <c r="F22" s="118"/>
      <c r="G22" s="478">
        <f>87.22*2</f>
        <v>174.44</v>
      </c>
      <c r="H22" s="784">
        <f>87.22*2</f>
        <v>174.44</v>
      </c>
      <c r="I22" s="15"/>
    </row>
    <row r="23" spans="1:10" ht="15.6" x14ac:dyDescent="0.3">
      <c r="A23" s="92"/>
      <c r="B23" s="1129" t="s">
        <v>3</v>
      </c>
      <c r="C23" s="1129"/>
      <c r="D23" s="1129"/>
      <c r="E23" s="1130"/>
      <c r="F23" s="91">
        <v>0.22</v>
      </c>
      <c r="G23" s="58">
        <f>G16*F23</f>
        <v>63.55</v>
      </c>
      <c r="H23" s="58">
        <f>H16*F23</f>
        <v>63.55</v>
      </c>
      <c r="I23" s="15"/>
    </row>
    <row r="24" spans="1:10" ht="15.6" x14ac:dyDescent="0.3">
      <c r="A24" s="141" t="s">
        <v>45</v>
      </c>
      <c r="B24" s="1131" t="s">
        <v>171</v>
      </c>
      <c r="C24" s="1132"/>
      <c r="D24" s="1132"/>
      <c r="E24" s="1133"/>
      <c r="F24" s="62"/>
      <c r="G24" s="40">
        <f>G16+G23</f>
        <v>352.4</v>
      </c>
      <c r="H24" s="40">
        <f>H16+H23</f>
        <v>352.4</v>
      </c>
      <c r="I24" s="19"/>
      <c r="J24" s="498"/>
    </row>
    <row r="25" spans="1:10" ht="15.6" x14ac:dyDescent="0.3">
      <c r="A25" s="61" t="s">
        <v>38</v>
      </c>
      <c r="B25" s="791" t="s">
        <v>272</v>
      </c>
      <c r="C25" s="792"/>
      <c r="D25" s="792"/>
      <c r="E25" s="793"/>
      <c r="F25" s="57"/>
      <c r="G25" s="603"/>
      <c r="H25" s="603">
        <v>6.98</v>
      </c>
      <c r="I25" s="790">
        <v>1.87</v>
      </c>
      <c r="J25" s="498"/>
    </row>
    <row r="26" spans="1:10" ht="15.6" x14ac:dyDescent="0.3">
      <c r="A26" s="63" t="s">
        <v>39</v>
      </c>
      <c r="B26" s="983" t="s">
        <v>71</v>
      </c>
      <c r="C26" s="984"/>
      <c r="D26" s="984"/>
      <c r="E26" s="985"/>
      <c r="F26" s="488"/>
      <c r="G26" s="58"/>
      <c r="H26" s="58">
        <f>H27+H31</f>
        <v>810.4</v>
      </c>
      <c r="I26" s="58">
        <f>I27+I31</f>
        <v>15.48</v>
      </c>
    </row>
    <row r="27" spans="1:10" ht="15.6" x14ac:dyDescent="0.3">
      <c r="A27" s="1086" t="s">
        <v>78</v>
      </c>
      <c r="B27" s="485" t="s">
        <v>141</v>
      </c>
      <c r="C27" s="491"/>
      <c r="D27" s="491"/>
      <c r="E27" s="491"/>
      <c r="F27" s="1177"/>
      <c r="G27" s="1076"/>
      <c r="H27" s="1009">
        <v>783.4</v>
      </c>
      <c r="I27" s="1009">
        <f>B28*C28</f>
        <v>14.96</v>
      </c>
    </row>
    <row r="28" spans="1:10" ht="15.6" x14ac:dyDescent="0.3">
      <c r="A28" s="1087"/>
      <c r="B28" s="164">
        <v>39.17</v>
      </c>
      <c r="C28" s="95">
        <v>0.38200000000000001</v>
      </c>
      <c r="D28" s="546"/>
      <c r="E28" s="89"/>
      <c r="F28" s="1178"/>
      <c r="G28" s="1077"/>
      <c r="H28" s="1010"/>
      <c r="I28" s="1010"/>
    </row>
    <row r="29" spans="1:10" ht="11.4" customHeight="1" x14ac:dyDescent="0.3">
      <c r="A29" s="1087"/>
      <c r="B29" s="294" t="s">
        <v>8</v>
      </c>
      <c r="C29" s="294" t="s">
        <v>122</v>
      </c>
      <c r="D29" s="294"/>
      <c r="E29" s="294"/>
      <c r="F29" s="1178"/>
      <c r="G29" s="1077"/>
      <c r="H29" s="1010"/>
      <c r="I29" s="1010"/>
      <c r="J29" s="43"/>
    </row>
    <row r="30" spans="1:10" ht="53.4" customHeight="1" x14ac:dyDescent="0.3">
      <c r="A30" s="1088"/>
      <c r="B30" s="1308" t="s">
        <v>270</v>
      </c>
      <c r="C30" s="1309"/>
      <c r="D30" s="1309"/>
      <c r="E30" s="1310"/>
      <c r="F30" s="1179"/>
      <c r="G30" s="1118"/>
      <c r="H30" s="1011"/>
      <c r="I30" s="1011"/>
      <c r="J30" s="43"/>
    </row>
    <row r="31" spans="1:10" ht="15.6" x14ac:dyDescent="0.3">
      <c r="A31" s="487" t="s">
        <v>79</v>
      </c>
      <c r="B31" s="1065" t="s">
        <v>201</v>
      </c>
      <c r="C31" s="1066"/>
      <c r="D31" s="1066"/>
      <c r="E31" s="1067"/>
      <c r="F31" s="486"/>
      <c r="G31" s="492"/>
      <c r="H31" s="543">
        <f>ROUND(20*0.018*75,2)</f>
        <v>27</v>
      </c>
      <c r="I31" s="95">
        <f>ROUND(38.28/100*0.018*75,2)</f>
        <v>0.52</v>
      </c>
    </row>
    <row r="32" spans="1:10" ht="15.6" x14ac:dyDescent="0.3">
      <c r="A32" s="461">
        <v>6</v>
      </c>
      <c r="B32" s="472" t="s">
        <v>121</v>
      </c>
      <c r="C32" s="473"/>
      <c r="D32" s="473"/>
      <c r="E32" s="474"/>
      <c r="F32" s="493"/>
      <c r="G32" s="476"/>
      <c r="H32" s="559">
        <v>16.61</v>
      </c>
      <c r="I32" s="564">
        <v>3.75</v>
      </c>
      <c r="J32" s="497"/>
    </row>
    <row r="33" spans="1:9" ht="15.6" x14ac:dyDescent="0.3">
      <c r="A33" s="52">
        <v>7</v>
      </c>
      <c r="B33" s="1045" t="s">
        <v>32</v>
      </c>
      <c r="C33" s="1046"/>
      <c r="D33" s="1046"/>
      <c r="E33" s="1048"/>
      <c r="F33" s="471"/>
      <c r="G33" s="39">
        <f>G23+G16</f>
        <v>352.4</v>
      </c>
      <c r="H33" s="39">
        <f>H24+H26+H32+H25</f>
        <v>1186.3900000000001</v>
      </c>
      <c r="I33" s="230">
        <f>I26+I32+I25</f>
        <v>21.1</v>
      </c>
    </row>
    <row r="34" spans="1:9" ht="15.6" x14ac:dyDescent="0.3">
      <c r="A34" s="306">
        <v>8</v>
      </c>
      <c r="B34" s="977" t="s">
        <v>87</v>
      </c>
      <c r="C34" s="978"/>
      <c r="D34" s="978"/>
      <c r="E34" s="979"/>
      <c r="F34" s="738">
        <f>F35+F36</f>
        <v>0.58730000000000004</v>
      </c>
      <c r="G34" s="40">
        <f>G16*F34</f>
        <v>169.64</v>
      </c>
      <c r="H34" s="40">
        <f>H16*F34</f>
        <v>169.64</v>
      </c>
      <c r="I34" s="15"/>
    </row>
    <row r="35" spans="1:9" ht="15.6" x14ac:dyDescent="0.3">
      <c r="A35" s="67" t="s">
        <v>208</v>
      </c>
      <c r="B35" s="472" t="s">
        <v>90</v>
      </c>
      <c r="C35" s="473"/>
      <c r="D35" s="473"/>
      <c r="E35" s="474"/>
      <c r="F35" s="786">
        <v>0.33389999999999997</v>
      </c>
      <c r="G35" s="58">
        <f>G16*F35</f>
        <v>96.45</v>
      </c>
      <c r="H35" s="58">
        <f>H16*F35</f>
        <v>96.45</v>
      </c>
      <c r="I35" s="15"/>
    </row>
    <row r="36" spans="1:9" ht="15.6" x14ac:dyDescent="0.3">
      <c r="A36" s="67" t="s">
        <v>209</v>
      </c>
      <c r="B36" s="472" t="s">
        <v>84</v>
      </c>
      <c r="C36" s="473"/>
      <c r="D36" s="473"/>
      <c r="E36" s="474"/>
      <c r="F36" s="786">
        <v>0.25340000000000001</v>
      </c>
      <c r="G36" s="603">
        <f>G16*F36</f>
        <v>73.19</v>
      </c>
      <c r="H36" s="603">
        <f>H16*F36</f>
        <v>73.19</v>
      </c>
      <c r="I36" s="15"/>
    </row>
    <row r="37" spans="1:9" ht="15.6" x14ac:dyDescent="0.3">
      <c r="A37" s="52" t="s">
        <v>43</v>
      </c>
      <c r="B37" s="1045" t="s">
        <v>21</v>
      </c>
      <c r="C37" s="1046"/>
      <c r="D37" s="1046"/>
      <c r="E37" s="1048"/>
      <c r="F37" s="471"/>
      <c r="G37" s="39">
        <f>G34+G33</f>
        <v>522.04</v>
      </c>
      <c r="H37" s="39">
        <f>H34+H33</f>
        <v>1356.03</v>
      </c>
      <c r="I37" s="230">
        <f>I33</f>
        <v>21.1</v>
      </c>
    </row>
    <row r="38" spans="1:9" ht="15.6" x14ac:dyDescent="0.3">
      <c r="A38" s="471" t="s">
        <v>44</v>
      </c>
      <c r="B38" s="489" t="s">
        <v>18</v>
      </c>
      <c r="C38" s="490"/>
      <c r="D38" s="490"/>
      <c r="E38" s="490"/>
      <c r="F38" s="91">
        <v>0.12</v>
      </c>
      <c r="G38" s="38">
        <f>G37*12%</f>
        <v>62.64</v>
      </c>
      <c r="H38" s="38">
        <f>H37*12%</f>
        <v>162.72</v>
      </c>
      <c r="I38" s="58">
        <f>I37*12%</f>
        <v>2.5299999999999998</v>
      </c>
    </row>
    <row r="39" spans="1:9" ht="15.6" x14ac:dyDescent="0.3">
      <c r="A39" s="52" t="s">
        <v>55</v>
      </c>
      <c r="B39" s="94" t="s">
        <v>23</v>
      </c>
      <c r="C39" s="491"/>
      <c r="D39" s="491"/>
      <c r="E39" s="491"/>
      <c r="F39" s="91"/>
      <c r="G39" s="39">
        <f>G38+G37</f>
        <v>584.67999999999995</v>
      </c>
      <c r="H39" s="39">
        <f>H38+H37</f>
        <v>1518.75</v>
      </c>
      <c r="I39" s="39">
        <f>I38+I37</f>
        <v>23.63</v>
      </c>
    </row>
    <row r="40" spans="1:9" ht="15.6" x14ac:dyDescent="0.3">
      <c r="A40" s="471" t="s">
        <v>214</v>
      </c>
      <c r="B40" s="1124" t="s">
        <v>24</v>
      </c>
      <c r="C40" s="1124"/>
      <c r="D40" s="1124"/>
      <c r="E40" s="1125"/>
      <c r="F40" s="91">
        <v>0.2</v>
      </c>
      <c r="G40" s="38">
        <f>G39*F40</f>
        <v>116.94</v>
      </c>
      <c r="H40" s="38">
        <f>H39*F40</f>
        <v>303.75</v>
      </c>
      <c r="I40" s="38">
        <f>I39*F40</f>
        <v>4.7300000000000004</v>
      </c>
    </row>
    <row r="41" spans="1:9" ht="15.6" x14ac:dyDescent="0.3">
      <c r="A41" s="52" t="s">
        <v>271</v>
      </c>
      <c r="B41" s="1045" t="s">
        <v>25</v>
      </c>
      <c r="C41" s="1046"/>
      <c r="D41" s="1046"/>
      <c r="E41" s="1046"/>
      <c r="F41" s="481"/>
      <c r="G41" s="39">
        <f>G40+G39</f>
        <v>701.62</v>
      </c>
      <c r="H41" s="39">
        <f>H40+H39</f>
        <v>1822.5</v>
      </c>
      <c r="I41" s="39">
        <f>I40+I39</f>
        <v>28.36</v>
      </c>
    </row>
    <row r="42" spans="1:9" ht="15.6" x14ac:dyDescent="0.3">
      <c r="A42" s="127"/>
      <c r="B42" s="438"/>
      <c r="C42" s="438"/>
      <c r="D42" s="438"/>
      <c r="E42" s="438"/>
      <c r="F42" s="475"/>
      <c r="G42" s="475"/>
      <c r="H42" s="128"/>
    </row>
    <row r="43" spans="1:9" ht="15.6" x14ac:dyDescent="0.3">
      <c r="A43" s="81" t="s">
        <v>77</v>
      </c>
      <c r="B43" s="129"/>
      <c r="C43" s="81"/>
      <c r="D43" s="81"/>
      <c r="E43" s="81"/>
      <c r="F43" s="81"/>
      <c r="G43" s="81"/>
      <c r="H43" s="136"/>
    </row>
    <row r="44" spans="1:9" ht="15.6" x14ac:dyDescent="0.3">
      <c r="A44" s="81"/>
      <c r="B44" s="129"/>
      <c r="C44" s="81"/>
      <c r="D44" s="81"/>
      <c r="E44" s="81"/>
      <c r="F44" s="81"/>
      <c r="G44" s="81"/>
      <c r="H44" s="136"/>
    </row>
    <row r="45" spans="1:9" ht="15.6" x14ac:dyDescent="0.3">
      <c r="A45" s="81" t="s">
        <v>179</v>
      </c>
      <c r="B45" s="81"/>
      <c r="C45" s="81"/>
      <c r="D45" s="81"/>
      <c r="E45" s="81"/>
      <c r="F45" s="81"/>
      <c r="G45" s="81"/>
      <c r="H45" s="129"/>
    </row>
    <row r="46" spans="1:9" ht="15.6" x14ac:dyDescent="0.3">
      <c r="A46" s="81" t="s">
        <v>177</v>
      </c>
      <c r="B46" s="81"/>
      <c r="C46" s="81"/>
      <c r="D46" s="81"/>
      <c r="E46" s="81"/>
      <c r="F46" s="81"/>
      <c r="G46" s="81"/>
    </row>
    <row r="47" spans="1:9" ht="12" customHeight="1" x14ac:dyDescent="0.3"/>
    <row r="48" spans="1:9" x14ac:dyDescent="0.3">
      <c r="A48" s="129"/>
      <c r="B48" s="47"/>
      <c r="C48" s="47"/>
    </row>
    <row r="49" spans="1:3" x14ac:dyDescent="0.3">
      <c r="A49" s="129"/>
      <c r="B49" s="47"/>
      <c r="C49" s="47"/>
    </row>
    <row r="50" spans="1:3" x14ac:dyDescent="0.3">
      <c r="A50" s="129"/>
      <c r="B50" s="129"/>
      <c r="C50" s="129"/>
    </row>
  </sheetData>
  <mergeCells count="29">
    <mergeCell ref="B21:E21"/>
    <mergeCell ref="A8:H8"/>
    <mergeCell ref="A9:H9"/>
    <mergeCell ref="A10:H10"/>
    <mergeCell ref="F13:G13"/>
    <mergeCell ref="F14:G14"/>
    <mergeCell ref="B15:E15"/>
    <mergeCell ref="B16:E16"/>
    <mergeCell ref="B17:E17"/>
    <mergeCell ref="B18:E18"/>
    <mergeCell ref="B19:E19"/>
    <mergeCell ref="B20:E20"/>
    <mergeCell ref="B11:J11"/>
    <mergeCell ref="B22:E22"/>
    <mergeCell ref="B23:E23"/>
    <mergeCell ref="B24:E24"/>
    <mergeCell ref="B26:E26"/>
    <mergeCell ref="A27:A30"/>
    <mergeCell ref="H27:H30"/>
    <mergeCell ref="I27:I30"/>
    <mergeCell ref="B30:E30"/>
    <mergeCell ref="B31:E31"/>
    <mergeCell ref="B33:E33"/>
    <mergeCell ref="F27:F30"/>
    <mergeCell ref="B34:E34"/>
    <mergeCell ref="B37:E37"/>
    <mergeCell ref="B40:E40"/>
    <mergeCell ref="B41:E41"/>
    <mergeCell ref="G27:G30"/>
  </mergeCells>
  <pageMargins left="0.82677165354330717" right="0.31496062992125984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49"/>
  <sheetViews>
    <sheetView tabSelected="1" topLeftCell="A19" workbookViewId="0">
      <selection activeCell="T34" sqref="T34"/>
    </sheetView>
  </sheetViews>
  <sheetFormatPr defaultRowHeight="14.4" x14ac:dyDescent="0.3"/>
  <cols>
    <col min="1" max="1" width="6" customWidth="1"/>
    <col min="2" max="2" width="5.88671875" customWidth="1"/>
    <col min="3" max="3" width="7.5546875" customWidth="1"/>
    <col min="4" max="4" width="8.109375" customWidth="1"/>
    <col min="5" max="5" width="8" customWidth="1"/>
    <col min="6" max="6" width="7.33203125" customWidth="1"/>
    <col min="7" max="7" width="18.5546875" customWidth="1"/>
    <col min="8" max="8" width="7.88671875" customWidth="1"/>
    <col min="9" max="9" width="10.5546875" customWidth="1"/>
    <col min="10" max="10" width="9.109375" hidden="1" customWidth="1"/>
    <col min="11" max="11" width="9.6640625" customWidth="1"/>
    <col min="13" max="22" width="8.88671875" style="442"/>
  </cols>
  <sheetData>
    <row r="1" spans="2:22" ht="18" x14ac:dyDescent="0.35">
      <c r="B1" s="195" t="s">
        <v>22</v>
      </c>
      <c r="C1" s="47"/>
      <c r="D1" s="4"/>
      <c r="E1" s="4"/>
      <c r="F1" s="4"/>
      <c r="G1" s="4"/>
      <c r="H1" s="195" t="s">
        <v>49</v>
      </c>
      <c r="I1" s="195"/>
      <c r="J1" s="8"/>
      <c r="K1" s="8"/>
      <c r="L1" s="47"/>
      <c r="M1" s="946"/>
      <c r="N1" s="946"/>
      <c r="O1" s="946"/>
      <c r="P1" s="946"/>
      <c r="Q1" s="946"/>
      <c r="R1" s="946"/>
      <c r="S1" s="946"/>
    </row>
    <row r="2" spans="2:22" ht="18" x14ac:dyDescent="0.35">
      <c r="B2" s="196" t="s">
        <v>47</v>
      </c>
      <c r="C2" s="47"/>
      <c r="D2" s="3"/>
      <c r="E2" s="6"/>
      <c r="F2" s="6"/>
      <c r="G2" s="6"/>
      <c r="H2" s="197" t="s">
        <v>180</v>
      </c>
      <c r="I2" s="197"/>
      <c r="J2" s="35"/>
      <c r="K2" s="35"/>
      <c r="L2" s="47"/>
      <c r="M2" s="946"/>
      <c r="N2" s="946"/>
      <c r="O2" s="946"/>
      <c r="P2" s="946"/>
      <c r="Q2" s="946"/>
      <c r="R2" s="946"/>
      <c r="S2" s="946"/>
    </row>
    <row r="3" spans="2:22" ht="18" x14ac:dyDescent="0.35">
      <c r="B3" s="196" t="s">
        <v>48</v>
      </c>
      <c r="C3" s="47"/>
      <c r="D3" s="4"/>
      <c r="E3" s="5"/>
      <c r="F3" s="5"/>
      <c r="G3" s="4"/>
      <c r="H3" s="197" t="s">
        <v>48</v>
      </c>
      <c r="I3" s="197"/>
      <c r="J3" s="30"/>
      <c r="K3" s="30"/>
      <c r="L3" s="47"/>
      <c r="M3" s="946"/>
      <c r="N3" s="946"/>
      <c r="O3" s="946"/>
      <c r="P3" s="946"/>
      <c r="Q3" s="946"/>
      <c r="R3" s="946"/>
      <c r="S3" s="946"/>
    </row>
    <row r="4" spans="2:22" ht="18" x14ac:dyDescent="0.35">
      <c r="B4" s="196" t="s">
        <v>155</v>
      </c>
      <c r="C4" s="47"/>
      <c r="D4" s="5"/>
      <c r="E4" s="5"/>
      <c r="F4" s="5"/>
      <c r="G4" s="5"/>
      <c r="H4" s="197" t="s">
        <v>181</v>
      </c>
      <c r="I4" s="197"/>
      <c r="J4" s="26"/>
      <c r="K4" s="31"/>
      <c r="L4" s="47"/>
      <c r="M4" s="946"/>
      <c r="N4" s="946"/>
      <c r="O4" s="946"/>
      <c r="P4" s="946"/>
      <c r="Q4" s="946"/>
      <c r="R4" s="946"/>
      <c r="S4" s="946"/>
    </row>
    <row r="5" spans="2:22" ht="18" x14ac:dyDescent="0.35">
      <c r="B5" s="196" t="s">
        <v>223</v>
      </c>
      <c r="C5" s="47"/>
      <c r="D5" s="2"/>
      <c r="E5" s="2"/>
      <c r="F5" s="2"/>
      <c r="G5" s="2"/>
      <c r="H5" s="197" t="s">
        <v>223</v>
      </c>
      <c r="I5" s="197"/>
      <c r="J5" s="47"/>
      <c r="K5" s="47"/>
      <c r="L5" s="47"/>
      <c r="M5" s="946"/>
      <c r="N5" s="946"/>
      <c r="O5" s="946"/>
      <c r="P5" s="946"/>
      <c r="Q5" s="946"/>
      <c r="R5" s="946"/>
      <c r="S5" s="946"/>
    </row>
    <row r="6" spans="2:22" ht="15" customHeight="1" x14ac:dyDescent="0.35">
      <c r="B6" s="196"/>
      <c r="C6" s="47"/>
      <c r="D6" s="2"/>
      <c r="E6" s="2"/>
      <c r="F6" s="2"/>
      <c r="G6" s="2"/>
      <c r="H6" s="197"/>
      <c r="I6" s="197"/>
      <c r="J6" s="47"/>
      <c r="K6" s="47"/>
      <c r="L6" s="47"/>
      <c r="M6" s="946"/>
      <c r="N6" s="946"/>
      <c r="O6" s="946"/>
      <c r="P6" s="946"/>
      <c r="Q6" s="946"/>
      <c r="R6" s="946"/>
      <c r="S6" s="946"/>
    </row>
    <row r="7" spans="2:22" ht="18" x14ac:dyDescent="0.35">
      <c r="B7" s="34"/>
      <c r="D7" s="2"/>
      <c r="E7" s="2"/>
      <c r="F7" s="2"/>
      <c r="G7" s="2"/>
      <c r="H7" s="33"/>
      <c r="I7" s="33"/>
    </row>
    <row r="8" spans="2:22" ht="15.6" x14ac:dyDescent="0.3">
      <c r="B8" s="1093" t="s">
        <v>0</v>
      </c>
      <c r="C8" s="1093"/>
      <c r="D8" s="1093"/>
      <c r="E8" s="1093"/>
      <c r="F8" s="1093"/>
      <c r="G8" s="1093"/>
      <c r="H8" s="1093"/>
      <c r="I8" s="1093"/>
      <c r="J8" s="1093"/>
    </row>
    <row r="9" spans="2:22" ht="15.6" x14ac:dyDescent="0.3">
      <c r="B9" s="1093" t="s">
        <v>227</v>
      </c>
      <c r="C9" s="1093"/>
      <c r="D9" s="1093"/>
      <c r="E9" s="1093"/>
      <c r="F9" s="1093"/>
      <c r="G9" s="1093"/>
      <c r="H9" s="1093"/>
      <c r="I9" s="1093"/>
      <c r="J9" s="1093"/>
    </row>
    <row r="10" spans="2:22" ht="15.6" x14ac:dyDescent="0.3">
      <c r="B10" s="32" t="s">
        <v>291</v>
      </c>
      <c r="C10" s="32"/>
      <c r="D10" s="32"/>
      <c r="E10" s="32"/>
      <c r="F10" s="32"/>
      <c r="G10" s="32"/>
      <c r="H10" s="32"/>
      <c r="I10" s="32"/>
      <c r="J10" s="32"/>
    </row>
    <row r="11" spans="2:22" x14ac:dyDescent="0.3">
      <c r="B11" s="47"/>
      <c r="C11" s="1185" t="s">
        <v>255</v>
      </c>
      <c r="D11" s="1185"/>
      <c r="E11" s="1185"/>
      <c r="F11" s="1185"/>
      <c r="G11" s="1185"/>
      <c r="H11" s="1185"/>
      <c r="I11" s="1185"/>
      <c r="J11" s="1185"/>
      <c r="K11" s="1185"/>
      <c r="L11" s="47"/>
      <c r="M11" s="946"/>
      <c r="N11" s="946"/>
      <c r="O11" s="946"/>
      <c r="P11" s="946"/>
      <c r="Q11" s="946"/>
      <c r="R11" s="946"/>
      <c r="S11" s="946"/>
    </row>
    <row r="12" spans="2:22" x14ac:dyDescent="0.3">
      <c r="B12" s="47"/>
      <c r="C12" s="944"/>
      <c r="D12" s="944"/>
      <c r="E12" s="944"/>
      <c r="F12" s="944"/>
      <c r="G12" s="944"/>
      <c r="H12" s="944"/>
      <c r="I12" s="944"/>
      <c r="J12" s="944"/>
      <c r="K12" s="944"/>
      <c r="L12" s="47"/>
      <c r="M12" s="946"/>
      <c r="N12" s="946"/>
      <c r="O12" s="946"/>
      <c r="P12" s="946"/>
      <c r="Q12" s="946"/>
      <c r="R12" s="946"/>
      <c r="S12" s="946"/>
    </row>
    <row r="13" spans="2:22" ht="17.399999999999999" x14ac:dyDescent="0.3">
      <c r="B13" s="560"/>
      <c r="C13" s="560"/>
      <c r="D13" s="560"/>
      <c r="E13" s="560"/>
      <c r="F13" s="560"/>
      <c r="G13" s="561"/>
      <c r="H13" s="1193" t="s">
        <v>126</v>
      </c>
      <c r="I13" s="1194"/>
      <c r="J13" s="1195"/>
      <c r="K13" s="562" t="s">
        <v>288</v>
      </c>
      <c r="L13" s="563"/>
      <c r="M13" s="876"/>
      <c r="N13" s="876"/>
      <c r="O13" s="876"/>
      <c r="P13" s="876"/>
      <c r="Q13" s="876"/>
      <c r="R13" s="876"/>
      <c r="S13" s="876"/>
    </row>
    <row r="14" spans="2:22" ht="15.6" x14ac:dyDescent="0.3">
      <c r="G14" s="307"/>
      <c r="H14" s="1196" t="s">
        <v>188</v>
      </c>
      <c r="I14" s="1197"/>
      <c r="J14" s="1198"/>
      <c r="K14" s="267" t="s">
        <v>262</v>
      </c>
      <c r="T14" s="1324"/>
      <c r="U14" s="1324"/>
      <c r="V14" s="1324"/>
    </row>
    <row r="15" spans="2:22" ht="28.8" x14ac:dyDescent="0.3">
      <c r="B15" s="279" t="s">
        <v>69</v>
      </c>
      <c r="C15" s="1115" t="s">
        <v>1</v>
      </c>
      <c r="D15" s="1116"/>
      <c r="E15" s="1116"/>
      <c r="F15" s="1116"/>
      <c r="G15" s="1117"/>
      <c r="H15" s="244" t="s">
        <v>92</v>
      </c>
      <c r="I15" s="232" t="s">
        <v>109</v>
      </c>
      <c r="J15" s="244" t="s">
        <v>99</v>
      </c>
      <c r="K15" s="274" t="s">
        <v>105</v>
      </c>
      <c r="L15" s="255"/>
      <c r="M15" s="1325"/>
      <c r="N15" s="1325"/>
      <c r="O15" s="1325"/>
      <c r="P15" s="1325"/>
      <c r="Q15" s="1325"/>
      <c r="R15" s="1325"/>
      <c r="S15" s="1325"/>
      <c r="T15" s="1324"/>
      <c r="U15" s="1324"/>
      <c r="V15" s="1324"/>
    </row>
    <row r="16" spans="2:22" ht="15.6" x14ac:dyDescent="0.3">
      <c r="B16" s="872"/>
      <c r="C16" s="987" t="s">
        <v>26</v>
      </c>
      <c r="D16" s="987"/>
      <c r="E16" s="987"/>
      <c r="F16" s="987"/>
      <c r="G16" s="987"/>
      <c r="H16" s="52"/>
      <c r="I16" s="40">
        <f>I17+I21</f>
        <v>118.43</v>
      </c>
      <c r="J16" s="40">
        <f>J17+J21</f>
        <v>92.71</v>
      </c>
      <c r="K16" s="41"/>
      <c r="L16" s="36"/>
      <c r="M16" s="1324"/>
      <c r="N16" s="1324"/>
      <c r="O16" s="1324"/>
      <c r="P16" s="1324"/>
      <c r="Q16" s="1324"/>
      <c r="R16" s="1324"/>
      <c r="S16" s="1324"/>
      <c r="T16" s="1324"/>
      <c r="U16" s="1324"/>
      <c r="V16" s="1324"/>
    </row>
    <row r="17" spans="2:22" ht="15.6" x14ac:dyDescent="0.3">
      <c r="B17" s="53" t="s">
        <v>2</v>
      </c>
      <c r="C17" s="988" t="s">
        <v>74</v>
      </c>
      <c r="D17" s="988"/>
      <c r="E17" s="988"/>
      <c r="F17" s="988"/>
      <c r="G17" s="988"/>
      <c r="H17" s="274"/>
      <c r="I17" s="882">
        <f>I18+I20+I19</f>
        <v>97.07</v>
      </c>
      <c r="J17" s="882">
        <f>J18+J20+J19</f>
        <v>75.989999999999995</v>
      </c>
      <c r="K17" s="41"/>
      <c r="L17" s="36"/>
      <c r="M17" s="1324"/>
      <c r="N17" s="1324"/>
      <c r="O17" s="1324"/>
      <c r="P17" s="1324"/>
      <c r="Q17" s="1324"/>
      <c r="R17" s="1324"/>
      <c r="S17" s="1324"/>
      <c r="T17" s="1324"/>
      <c r="U17" s="1324"/>
      <c r="V17" s="1324"/>
    </row>
    <row r="18" spans="2:22" ht="15.6" x14ac:dyDescent="0.3">
      <c r="B18" s="55" t="s">
        <v>13</v>
      </c>
      <c r="C18" s="988" t="s">
        <v>33</v>
      </c>
      <c r="D18" s="988"/>
      <c r="E18" s="988"/>
      <c r="F18" s="988"/>
      <c r="G18" s="988"/>
      <c r="H18" s="878"/>
      <c r="I18" s="885">
        <v>85.9</v>
      </c>
      <c r="J18" s="871">
        <v>67.25</v>
      </c>
      <c r="K18" s="41"/>
      <c r="L18" s="36"/>
      <c r="M18" s="1324"/>
      <c r="N18" s="1324"/>
      <c r="O18" s="1324"/>
      <c r="P18" s="1324"/>
      <c r="Q18" s="1324"/>
      <c r="R18" s="1324"/>
      <c r="S18" s="1324"/>
      <c r="T18" s="1324"/>
      <c r="U18" s="1324"/>
      <c r="V18" s="1324"/>
    </row>
    <row r="19" spans="2:22" ht="15.6" x14ac:dyDescent="0.3">
      <c r="B19" s="55" t="s">
        <v>12</v>
      </c>
      <c r="C19" s="983" t="s">
        <v>290</v>
      </c>
      <c r="D19" s="984"/>
      <c r="E19" s="984"/>
      <c r="F19" s="984"/>
      <c r="G19" s="985"/>
      <c r="H19" s="285">
        <v>0</v>
      </c>
      <c r="I19" s="886">
        <f>I18*H19</f>
        <v>0</v>
      </c>
      <c r="J19" s="603">
        <f>J18*H19</f>
        <v>0</v>
      </c>
      <c r="K19" s="41"/>
      <c r="L19" s="36"/>
      <c r="M19" s="1326"/>
      <c r="N19" s="1324"/>
      <c r="O19" s="1324"/>
      <c r="P19" s="1324"/>
      <c r="Q19" s="1324"/>
      <c r="R19" s="1324"/>
      <c r="S19" s="1324"/>
      <c r="T19" s="1324"/>
      <c r="U19" s="1324"/>
      <c r="V19" s="1324"/>
    </row>
    <row r="20" spans="2:22" ht="15.6" x14ac:dyDescent="0.3">
      <c r="B20" s="56" t="s">
        <v>14</v>
      </c>
      <c r="C20" s="983" t="s">
        <v>34</v>
      </c>
      <c r="D20" s="984"/>
      <c r="E20" s="984"/>
      <c r="F20" s="984"/>
      <c r="G20" s="985"/>
      <c r="H20" s="254">
        <v>0.13</v>
      </c>
      <c r="I20" s="886">
        <f>I18*H20</f>
        <v>11.17</v>
      </c>
      <c r="J20" s="603">
        <f>J18*H20</f>
        <v>8.74</v>
      </c>
      <c r="K20" s="41"/>
      <c r="L20" s="36"/>
      <c r="M20" s="1324"/>
      <c r="N20" s="1324"/>
      <c r="O20" s="1324"/>
      <c r="P20" s="1324"/>
      <c r="Q20" s="1324"/>
      <c r="R20" s="1324"/>
      <c r="S20" s="1324"/>
      <c r="T20" s="1324"/>
      <c r="U20" s="1324"/>
      <c r="V20" s="1324"/>
    </row>
    <row r="21" spans="2:22" ht="17.399999999999999" customHeight="1" x14ac:dyDescent="0.3">
      <c r="B21" s="59"/>
      <c r="C21" s="989" t="s">
        <v>3</v>
      </c>
      <c r="D21" s="989"/>
      <c r="E21" s="989"/>
      <c r="F21" s="990"/>
      <c r="G21" s="990"/>
      <c r="H21" s="254">
        <v>0.22</v>
      </c>
      <c r="I21" s="603">
        <f>I17*H21</f>
        <v>21.36</v>
      </c>
      <c r="J21" s="603">
        <f>J17*H21</f>
        <v>16.72</v>
      </c>
      <c r="K21" s="41"/>
      <c r="L21" s="36"/>
      <c r="M21" s="1324"/>
      <c r="N21" s="1324"/>
      <c r="O21" s="1324"/>
      <c r="P21" s="1324"/>
      <c r="Q21" s="1324"/>
      <c r="R21" s="1324"/>
      <c r="S21" s="1324"/>
      <c r="T21" s="1324"/>
      <c r="U21" s="1324"/>
      <c r="V21" s="1324"/>
    </row>
    <row r="22" spans="2:22" ht="15.6" x14ac:dyDescent="0.3">
      <c r="B22" s="61" t="s">
        <v>50</v>
      </c>
      <c r="C22" s="983" t="s">
        <v>4</v>
      </c>
      <c r="D22" s="984"/>
      <c r="E22" s="984"/>
      <c r="F22" s="984"/>
      <c r="G22" s="985"/>
      <c r="H22" s="898"/>
      <c r="I22" s="603"/>
      <c r="J22" s="603">
        <v>13.76</v>
      </c>
      <c r="K22" s="557">
        <v>6.43</v>
      </c>
      <c r="L22" s="36"/>
      <c r="M22" s="1327"/>
      <c r="N22" s="1324"/>
      <c r="O22" s="1324"/>
      <c r="P22" s="1324"/>
      <c r="Q22" s="1324"/>
      <c r="R22" s="1324"/>
      <c r="S22" s="1324"/>
      <c r="T22" s="1324"/>
      <c r="U22" s="1324"/>
      <c r="V22" s="1324"/>
    </row>
    <row r="23" spans="2:22" ht="15.6" x14ac:dyDescent="0.3">
      <c r="B23" s="133" t="s">
        <v>45</v>
      </c>
      <c r="C23" s="977" t="s">
        <v>66</v>
      </c>
      <c r="D23" s="978"/>
      <c r="E23" s="978"/>
      <c r="F23" s="978"/>
      <c r="G23" s="979"/>
      <c r="H23" s="19"/>
      <c r="I23" s="40"/>
      <c r="J23" s="40" t="e">
        <f>J25+J27</f>
        <v>#DIV/0!</v>
      </c>
      <c r="K23" s="40">
        <f>K24+K28</f>
        <v>3.12</v>
      </c>
      <c r="L23" s="36"/>
      <c r="M23" s="1328"/>
      <c r="N23" s="1324"/>
      <c r="O23" s="1324"/>
      <c r="P23" s="1324"/>
      <c r="Q23" s="1324"/>
      <c r="R23" s="1324"/>
      <c r="S23" s="1324"/>
      <c r="T23" s="1324"/>
      <c r="U23" s="1324"/>
      <c r="V23" s="1324"/>
    </row>
    <row r="24" spans="2:22" ht="15.6" x14ac:dyDescent="0.3">
      <c r="B24" s="1015" t="s">
        <v>29</v>
      </c>
      <c r="C24" s="991" t="s">
        <v>141</v>
      </c>
      <c r="D24" s="992"/>
      <c r="E24" s="992"/>
      <c r="F24" s="992"/>
      <c r="G24" s="993"/>
      <c r="H24" s="980"/>
      <c r="I24" s="64"/>
      <c r="J24" s="64"/>
      <c r="K24" s="1009">
        <f>C25*E25</f>
        <v>3.12</v>
      </c>
      <c r="L24" s="36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</row>
    <row r="25" spans="2:22" ht="15.6" x14ac:dyDescent="0.3">
      <c r="B25" s="1016"/>
      <c r="C25" s="887">
        <v>40</v>
      </c>
      <c r="D25" s="889">
        <v>7.8</v>
      </c>
      <c r="E25" s="704">
        <v>7.8E-2</v>
      </c>
      <c r="F25" s="24"/>
      <c r="G25" s="24"/>
      <c r="H25" s="981"/>
      <c r="I25" s="883"/>
      <c r="J25" s="883" t="e">
        <f>(C25*D25)/F25</f>
        <v>#DIV/0!</v>
      </c>
      <c r="K25" s="1010"/>
      <c r="L25" s="36"/>
      <c r="M25" s="1327"/>
      <c r="N25" s="1324"/>
      <c r="O25" s="1324"/>
      <c r="P25" s="1324"/>
      <c r="Q25" s="1324"/>
      <c r="R25" s="1324"/>
      <c r="S25" s="1324"/>
      <c r="T25" s="1324"/>
      <c r="U25" s="1324"/>
      <c r="V25" s="1324"/>
    </row>
    <row r="26" spans="2:22" ht="15.6" x14ac:dyDescent="0.3">
      <c r="B26" s="1017"/>
      <c r="C26" s="130" t="s">
        <v>8</v>
      </c>
      <c r="D26" s="131" t="s">
        <v>61</v>
      </c>
      <c r="E26" s="252" t="s">
        <v>107</v>
      </c>
      <c r="F26" s="130"/>
      <c r="G26" s="24"/>
      <c r="H26" s="982"/>
      <c r="I26" s="884"/>
      <c r="J26" s="884"/>
      <c r="K26" s="1011"/>
      <c r="L26" s="36"/>
      <c r="M26" s="1328"/>
      <c r="N26" s="1328"/>
      <c r="O26" s="1328"/>
      <c r="P26" s="1328"/>
      <c r="Q26" s="1328"/>
      <c r="R26" s="1328"/>
      <c r="S26" s="1328"/>
      <c r="T26" s="1328"/>
      <c r="U26" s="1328"/>
      <c r="V26" s="1328"/>
    </row>
    <row r="27" spans="2:22" ht="0.6" hidden="1" customHeight="1" x14ac:dyDescent="0.3">
      <c r="B27" s="891" t="s">
        <v>30</v>
      </c>
      <c r="C27" s="983" t="s">
        <v>187</v>
      </c>
      <c r="D27" s="984"/>
      <c r="E27" s="984"/>
      <c r="F27" s="984"/>
      <c r="G27" s="984"/>
      <c r="H27" s="274"/>
      <c r="I27" s="603"/>
      <c r="J27" s="603">
        <v>2.04</v>
      </c>
      <c r="K27" s="462"/>
      <c r="L27" s="36"/>
      <c r="M27" s="1328"/>
      <c r="N27" s="1328"/>
      <c r="O27" s="1328"/>
      <c r="P27" s="1328"/>
      <c r="Q27" s="1328"/>
      <c r="R27" s="1328"/>
      <c r="S27" s="1328"/>
      <c r="T27" s="1328"/>
      <c r="U27" s="1328"/>
      <c r="V27" s="1328"/>
    </row>
    <row r="28" spans="2:22" ht="14.4" hidden="1" customHeight="1" x14ac:dyDescent="0.3">
      <c r="B28" s="891"/>
      <c r="C28" s="38">
        <v>75</v>
      </c>
      <c r="D28" s="877">
        <v>0</v>
      </c>
      <c r="E28" s="879"/>
      <c r="F28" s="879"/>
      <c r="G28" s="879"/>
      <c r="H28" s="274"/>
      <c r="I28" s="603"/>
      <c r="J28" s="603"/>
      <c r="K28" s="895">
        <f>C28*D28</f>
        <v>0</v>
      </c>
      <c r="L28" s="36"/>
      <c r="M28" s="1329"/>
      <c r="N28" s="1328"/>
      <c r="O28" s="1328"/>
      <c r="P28" s="1328"/>
      <c r="Q28" s="1328"/>
      <c r="R28" s="1328"/>
      <c r="S28" s="1328"/>
      <c r="T28" s="1328"/>
      <c r="U28" s="1328"/>
      <c r="V28" s="1328"/>
    </row>
    <row r="29" spans="2:22" ht="15.6" hidden="1" x14ac:dyDescent="0.3">
      <c r="B29" s="891"/>
      <c r="C29" s="877" t="s">
        <v>8</v>
      </c>
      <c r="D29" s="192" t="s">
        <v>104</v>
      </c>
      <c r="E29" s="879"/>
      <c r="F29" s="879"/>
      <c r="G29" s="879"/>
      <c r="H29" s="274"/>
      <c r="I29" s="603"/>
      <c r="J29" s="603"/>
      <c r="K29" s="41"/>
      <c r="L29" s="36"/>
      <c r="M29" s="1328"/>
      <c r="N29" s="1328"/>
      <c r="O29" s="1328"/>
      <c r="P29" s="1328"/>
      <c r="Q29" s="1328"/>
      <c r="R29" s="1328"/>
      <c r="S29" s="1328"/>
      <c r="T29" s="1328"/>
      <c r="U29" s="1328"/>
      <c r="V29" s="1328"/>
    </row>
    <row r="30" spans="2:22" ht="15.6" x14ac:dyDescent="0.3">
      <c r="B30" s="891">
        <v>4</v>
      </c>
      <c r="C30" s="893" t="s">
        <v>52</v>
      </c>
      <c r="D30" s="890"/>
      <c r="E30" s="879"/>
      <c r="F30" s="879"/>
      <c r="G30" s="879"/>
      <c r="H30" s="274"/>
      <c r="I30" s="603"/>
      <c r="J30" s="603"/>
      <c r="K30" s="38">
        <v>11.92</v>
      </c>
      <c r="L30" s="36"/>
      <c r="M30" s="1330"/>
      <c r="N30" s="1330"/>
      <c r="O30" s="1330"/>
      <c r="P30" s="1330"/>
      <c r="Q30" s="1330"/>
      <c r="R30" s="1330"/>
      <c r="S30" s="1330"/>
      <c r="T30" s="1330"/>
      <c r="U30" s="1328"/>
      <c r="V30" s="1328"/>
    </row>
    <row r="31" spans="2:22" ht="15.6" x14ac:dyDescent="0.3">
      <c r="B31" s="52"/>
      <c r="C31" s="977" t="s">
        <v>152</v>
      </c>
      <c r="D31" s="978"/>
      <c r="E31" s="978"/>
      <c r="F31" s="978"/>
      <c r="G31" s="979"/>
      <c r="H31" s="19"/>
      <c r="I31" s="40">
        <f>I16</f>
        <v>118.43</v>
      </c>
      <c r="J31" s="40" t="e">
        <f>#REF!+J16+J22+J23</f>
        <v>#REF!</v>
      </c>
      <c r="K31" s="40">
        <f>K22+K23+K30</f>
        <v>21.47</v>
      </c>
      <c r="L31" s="36"/>
      <c r="M31" s="1328"/>
      <c r="N31" s="1331"/>
      <c r="O31" s="1331"/>
      <c r="P31" s="1331"/>
      <c r="Q31" s="1331"/>
      <c r="R31" s="1331"/>
      <c r="S31" s="1331"/>
      <c r="T31" s="1331"/>
      <c r="U31" s="1324"/>
      <c r="V31" s="1324"/>
    </row>
    <row r="32" spans="2:22" ht="15.6" x14ac:dyDescent="0.3">
      <c r="B32" s="142" t="s">
        <v>39</v>
      </c>
      <c r="C32" s="1201" t="s">
        <v>87</v>
      </c>
      <c r="D32" s="1202"/>
      <c r="E32" s="1202"/>
      <c r="F32" s="1202"/>
      <c r="G32" s="1203"/>
      <c r="H32" s="577">
        <f>H33+H34</f>
        <v>0.58730000000000004</v>
      </c>
      <c r="I32" s="178">
        <f>I17*H32</f>
        <v>57.01</v>
      </c>
      <c r="J32" s="178">
        <f>J17*96.3%</f>
        <v>73.180000000000007</v>
      </c>
      <c r="K32" s="19"/>
      <c r="L32" s="108"/>
      <c r="M32" s="1332"/>
      <c r="N32" s="1332"/>
      <c r="O32" s="1332"/>
      <c r="P32" s="1332"/>
      <c r="Q32" s="1332"/>
      <c r="R32" s="1332"/>
      <c r="S32" s="1332"/>
      <c r="T32" s="1324"/>
      <c r="U32" s="1324"/>
      <c r="V32" s="1324"/>
    </row>
    <row r="33" spans="2:22" ht="15.6" x14ac:dyDescent="0.3">
      <c r="B33" s="67" t="s">
        <v>78</v>
      </c>
      <c r="C33" s="880" t="s">
        <v>90</v>
      </c>
      <c r="D33" s="881"/>
      <c r="E33" s="881"/>
      <c r="F33" s="881"/>
      <c r="G33" s="881"/>
      <c r="H33" s="782">
        <v>0.33389999999999997</v>
      </c>
      <c r="I33" s="882">
        <f>I17*H33</f>
        <v>32.409999999999997</v>
      </c>
      <c r="J33" s="882">
        <f>J17*61%</f>
        <v>46.35</v>
      </c>
      <c r="K33" s="283"/>
      <c r="L33" s="36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</row>
    <row r="34" spans="2:22" ht="15.6" x14ac:dyDescent="0.3">
      <c r="B34" s="67" t="s">
        <v>79</v>
      </c>
      <c r="C34" s="880" t="s">
        <v>84</v>
      </c>
      <c r="D34" s="881"/>
      <c r="E34" s="881"/>
      <c r="F34" s="881"/>
      <c r="G34" s="881"/>
      <c r="H34" s="782">
        <v>0.25340000000000001</v>
      </c>
      <c r="I34" s="882">
        <f>I17*H34</f>
        <v>24.6</v>
      </c>
      <c r="J34" s="882">
        <f>J17*35.3%</f>
        <v>26.82</v>
      </c>
      <c r="K34" s="283"/>
      <c r="L34" s="36"/>
      <c r="M34" s="1324"/>
      <c r="N34" s="1324"/>
      <c r="O34" s="1324"/>
      <c r="P34" s="1324"/>
      <c r="Q34" s="1324"/>
      <c r="R34" s="1324"/>
      <c r="S34" s="1324"/>
      <c r="T34" s="1333"/>
      <c r="U34" s="1333"/>
      <c r="V34" s="1333"/>
    </row>
    <row r="35" spans="2:22" ht="15.6" x14ac:dyDescent="0.3">
      <c r="B35" s="891" t="s">
        <v>40</v>
      </c>
      <c r="C35" s="977" t="s">
        <v>20</v>
      </c>
      <c r="D35" s="978"/>
      <c r="E35" s="978"/>
      <c r="F35" s="978"/>
      <c r="G35" s="978"/>
      <c r="H35" s="19"/>
      <c r="I35" s="40">
        <f>I32+I31</f>
        <v>175.44</v>
      </c>
      <c r="J35" s="40" t="e">
        <f>J32+J31</f>
        <v>#REF!</v>
      </c>
      <c r="K35" s="40">
        <f>K31</f>
        <v>21.47</v>
      </c>
      <c r="L35" s="36"/>
      <c r="M35" s="1324"/>
      <c r="N35" s="1324"/>
      <c r="O35" s="1324"/>
      <c r="P35" s="1324"/>
      <c r="Q35" s="1324"/>
      <c r="R35" s="1324"/>
      <c r="S35" s="1324"/>
      <c r="T35" s="1333"/>
      <c r="U35" s="1333"/>
      <c r="V35" s="1333"/>
    </row>
    <row r="36" spans="2:22" ht="15.6" x14ac:dyDescent="0.3">
      <c r="B36" s="891" t="s">
        <v>41</v>
      </c>
      <c r="C36" s="988" t="s">
        <v>100</v>
      </c>
      <c r="D36" s="988"/>
      <c r="E36" s="988"/>
      <c r="F36" s="988"/>
      <c r="G36" s="988"/>
      <c r="H36" s="254">
        <v>0.12</v>
      </c>
      <c r="I36" s="603">
        <f>I35*12%</f>
        <v>21.05</v>
      </c>
      <c r="J36" s="603" t="e">
        <f>J35*12%</f>
        <v>#REF!</v>
      </c>
      <c r="K36" s="603">
        <f>K35*12%</f>
        <v>2.58</v>
      </c>
      <c r="L36" s="36"/>
      <c r="M36" s="1324"/>
      <c r="N36" s="1324"/>
      <c r="O36" s="1324"/>
      <c r="P36" s="1324"/>
      <c r="Q36" s="1324"/>
      <c r="R36" s="1324"/>
      <c r="S36" s="1324"/>
      <c r="T36" s="1333"/>
      <c r="U36" s="1333"/>
      <c r="V36" s="1333"/>
    </row>
    <row r="37" spans="2:22" ht="15.6" x14ac:dyDescent="0.3">
      <c r="B37" s="891" t="s">
        <v>42</v>
      </c>
      <c r="C37" s="997" t="s">
        <v>36</v>
      </c>
      <c r="D37" s="998"/>
      <c r="E37" s="998"/>
      <c r="F37" s="998"/>
      <c r="G37" s="998"/>
      <c r="H37" s="19"/>
      <c r="I37" s="80">
        <f>I36+I35</f>
        <v>196.49</v>
      </c>
      <c r="J37" s="80" t="e">
        <f>J36+J35</f>
        <v>#REF!</v>
      </c>
      <c r="K37" s="80">
        <f>K36+K35</f>
        <v>24.05</v>
      </c>
      <c r="L37" s="36"/>
      <c r="M37" s="1324"/>
      <c r="N37" s="1324"/>
      <c r="O37" s="1324"/>
      <c r="P37" s="1324"/>
      <c r="Q37" s="1324"/>
      <c r="R37" s="1324"/>
      <c r="S37" s="1324"/>
      <c r="T37" s="1333"/>
      <c r="U37" s="1333"/>
      <c r="V37" s="1333"/>
    </row>
    <row r="38" spans="2:22" ht="15.6" x14ac:dyDescent="0.3">
      <c r="B38" s="891" t="s">
        <v>43</v>
      </c>
      <c r="C38" s="999" t="s">
        <v>24</v>
      </c>
      <c r="D38" s="999"/>
      <c r="E38" s="999"/>
      <c r="F38" s="999"/>
      <c r="G38" s="999"/>
      <c r="H38" s="254">
        <v>0.2</v>
      </c>
      <c r="I38" s="603">
        <f>I37*H38</f>
        <v>39.299999999999997</v>
      </c>
      <c r="J38" s="603" t="e">
        <f>J37*H38</f>
        <v>#REF!</v>
      </c>
      <c r="K38" s="603">
        <f>K37*H38</f>
        <v>4.8099999999999996</v>
      </c>
      <c r="L38" s="36"/>
      <c r="M38" s="1324"/>
      <c r="N38" s="1324"/>
      <c r="O38" s="1324"/>
      <c r="P38" s="1324"/>
      <c r="Q38" s="1324"/>
      <c r="R38" s="1324"/>
      <c r="S38" s="1324"/>
      <c r="T38" s="1333"/>
      <c r="U38" s="1333"/>
      <c r="V38" s="1333"/>
    </row>
    <row r="39" spans="2:22" ht="15.6" x14ac:dyDescent="0.3">
      <c r="B39" s="891" t="s">
        <v>44</v>
      </c>
      <c r="C39" s="996" t="s">
        <v>37</v>
      </c>
      <c r="D39" s="996"/>
      <c r="E39" s="996"/>
      <c r="F39" s="996"/>
      <c r="G39" s="996"/>
      <c r="H39" s="19"/>
      <c r="I39" s="40">
        <f>I38+I37</f>
        <v>235.79</v>
      </c>
      <c r="J39" s="40" t="e">
        <f>J38+J37</f>
        <v>#REF!</v>
      </c>
      <c r="K39" s="40">
        <f>K38+K37</f>
        <v>28.86</v>
      </c>
      <c r="L39" s="36"/>
      <c r="M39" s="1324"/>
      <c r="N39" s="1324"/>
      <c r="O39" s="1324"/>
      <c r="P39" s="1324"/>
      <c r="Q39" s="1324"/>
      <c r="R39" s="1324"/>
      <c r="S39" s="1324"/>
      <c r="T39" s="1333"/>
      <c r="U39" s="1333"/>
      <c r="V39" s="1333"/>
    </row>
    <row r="40" spans="2:22" ht="15.6" x14ac:dyDescent="0.3">
      <c r="B40" s="66"/>
      <c r="C40" s="126"/>
      <c r="D40" s="126"/>
      <c r="E40" s="126"/>
      <c r="F40" s="126"/>
      <c r="G40" s="126"/>
      <c r="H40" s="127"/>
      <c r="I40" s="127"/>
      <c r="J40" s="128"/>
      <c r="K40" s="36"/>
      <c r="L40" s="36"/>
      <c r="M40" s="1324"/>
      <c r="N40" s="1324"/>
      <c r="O40" s="1324"/>
      <c r="P40" s="1324"/>
      <c r="Q40" s="1324"/>
      <c r="R40" s="1324"/>
      <c r="S40" s="1324"/>
      <c r="T40" s="1333"/>
      <c r="U40" s="1333"/>
      <c r="V40" s="1333"/>
    </row>
    <row r="41" spans="2:22" ht="15.6" x14ac:dyDescent="0.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139"/>
      <c r="N41" s="139"/>
      <c r="O41" s="139"/>
      <c r="P41" s="139"/>
      <c r="Q41" s="139"/>
      <c r="R41" s="139"/>
      <c r="S41" s="139"/>
      <c r="T41" s="1333"/>
      <c r="U41" s="1333"/>
      <c r="V41" s="1333"/>
    </row>
    <row r="42" spans="2:22" ht="15.6" x14ac:dyDescent="0.3">
      <c r="B42" s="81"/>
      <c r="C42" s="81" t="s">
        <v>77</v>
      </c>
      <c r="D42" s="81"/>
      <c r="E42" s="81"/>
      <c r="F42" s="81"/>
      <c r="G42" s="81"/>
      <c r="H42" s="1192"/>
      <c r="I42" s="1192"/>
      <c r="J42" s="1192"/>
      <c r="K42" s="1192"/>
      <c r="L42" s="81"/>
      <c r="M42" s="139"/>
      <c r="N42" s="139"/>
      <c r="O42" s="139"/>
      <c r="P42" s="139"/>
      <c r="Q42" s="139"/>
      <c r="R42" s="139"/>
      <c r="S42" s="139"/>
      <c r="T42" s="1333"/>
      <c r="U42" s="1333"/>
      <c r="V42" s="1333"/>
    </row>
    <row r="43" spans="2:22" ht="15.6" x14ac:dyDescent="0.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139"/>
      <c r="N43" s="139"/>
      <c r="O43" s="139"/>
      <c r="P43" s="139"/>
      <c r="Q43" s="139"/>
      <c r="R43" s="139"/>
      <c r="S43" s="139"/>
    </row>
    <row r="44" spans="2:22" ht="15.6" x14ac:dyDescent="0.3">
      <c r="B44" s="81"/>
      <c r="C44" s="195" t="s">
        <v>172</v>
      </c>
      <c r="D44" s="195"/>
      <c r="E44" s="195"/>
      <c r="F44" s="195"/>
      <c r="G44" s="81"/>
      <c r="H44" s="81"/>
      <c r="I44" s="81"/>
      <c r="J44" s="81"/>
      <c r="K44" s="81"/>
      <c r="L44" s="81"/>
      <c r="M44" s="139"/>
      <c r="N44" s="139"/>
      <c r="O44" s="139"/>
      <c r="P44" s="139"/>
      <c r="Q44" s="139"/>
      <c r="R44" s="139"/>
      <c r="S44" s="139"/>
    </row>
    <row r="45" spans="2:22" ht="15.6" x14ac:dyDescent="0.3">
      <c r="B45" s="81"/>
      <c r="C45" s="1058" t="s">
        <v>173</v>
      </c>
      <c r="D45" s="1058"/>
      <c r="E45" s="1058"/>
      <c r="F45" s="1058"/>
      <c r="G45" s="195"/>
      <c r="H45" s="81"/>
      <c r="I45" s="81"/>
      <c r="J45" s="81"/>
      <c r="K45" s="894"/>
      <c r="L45" s="81"/>
      <c r="M45" s="139"/>
      <c r="N45" s="139"/>
      <c r="O45" s="139"/>
      <c r="P45" s="139"/>
      <c r="Q45" s="139"/>
      <c r="R45" s="139"/>
      <c r="S45" s="139"/>
    </row>
    <row r="46" spans="2:22" ht="15.6" x14ac:dyDescent="0.3">
      <c r="B46" s="81"/>
      <c r="C46" s="888"/>
      <c r="D46" s="888"/>
      <c r="E46" s="888"/>
      <c r="F46" s="888"/>
      <c r="G46" s="195"/>
      <c r="H46" s="81"/>
      <c r="I46" s="81"/>
      <c r="J46" s="81"/>
      <c r="K46" s="894"/>
      <c r="L46" s="81"/>
      <c r="M46" s="139"/>
      <c r="N46" s="139"/>
      <c r="O46" s="139"/>
      <c r="P46" s="139"/>
      <c r="Q46" s="139"/>
      <c r="R46" s="139"/>
      <c r="S46" s="139"/>
    </row>
    <row r="47" spans="2:22" x14ac:dyDescent="0.3">
      <c r="C47" s="129"/>
      <c r="D47" s="47"/>
      <c r="E47" s="47"/>
      <c r="F47" s="47"/>
    </row>
    <row r="48" spans="2:22" x14ac:dyDescent="0.3">
      <c r="C48" s="129"/>
      <c r="D48" s="47"/>
      <c r="E48" s="47"/>
      <c r="F48" s="47"/>
    </row>
    <row r="49" spans="3:6" x14ac:dyDescent="0.3">
      <c r="C49" s="129"/>
      <c r="D49" s="129"/>
      <c r="E49" s="129"/>
      <c r="F49" s="129"/>
    </row>
  </sheetData>
  <mergeCells count="28">
    <mergeCell ref="B24:B26"/>
    <mergeCell ref="C24:G24"/>
    <mergeCell ref="B9:J9"/>
    <mergeCell ref="B8:J8"/>
    <mergeCell ref="C11:K11"/>
    <mergeCell ref="H13:J13"/>
    <mergeCell ref="H14:J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H42:K42"/>
    <mergeCell ref="C45:F45"/>
    <mergeCell ref="K24:K26"/>
    <mergeCell ref="C27:G27"/>
    <mergeCell ref="C31:G31"/>
    <mergeCell ref="C32:G32"/>
    <mergeCell ref="C35:G35"/>
    <mergeCell ref="H24:H26"/>
    <mergeCell ref="C36:G36"/>
    <mergeCell ref="C37:G37"/>
    <mergeCell ref="C38:G38"/>
    <mergeCell ref="C39:G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7"/>
  <sheetViews>
    <sheetView topLeftCell="B23" zoomScaleNormal="100" workbookViewId="0">
      <selection activeCell="O52" sqref="O52"/>
    </sheetView>
  </sheetViews>
  <sheetFormatPr defaultRowHeight="14.4" x14ac:dyDescent="0.3"/>
  <cols>
    <col min="1" max="1" width="9.109375" hidden="1" customWidth="1"/>
    <col min="2" max="2" width="4.44140625" customWidth="1"/>
    <col min="4" max="4" width="7.77734375" customWidth="1"/>
    <col min="5" max="6" width="7.5546875" customWidth="1"/>
    <col min="7" max="7" width="16.5546875" customWidth="1"/>
    <col min="8" max="8" width="7.109375" customWidth="1"/>
    <col min="9" max="9" width="9.44140625" customWidth="1"/>
    <col min="10" max="10" width="8.88671875" customWidth="1"/>
    <col min="11" max="11" width="9.6640625" style="167" customWidth="1"/>
  </cols>
  <sheetData>
    <row r="1" spans="2:16" s="47" customFormat="1" ht="18" x14ac:dyDescent="0.35">
      <c r="B1" s="195" t="s">
        <v>22</v>
      </c>
      <c r="D1" s="4"/>
      <c r="E1" s="4"/>
      <c r="F1" s="4"/>
      <c r="G1" s="4"/>
      <c r="H1" s="195" t="s">
        <v>49</v>
      </c>
      <c r="I1" s="195"/>
      <c r="J1" s="8"/>
      <c r="K1" s="259"/>
    </row>
    <row r="2" spans="2:16" s="47" customFormat="1" ht="18" x14ac:dyDescent="0.35">
      <c r="B2" s="196" t="s">
        <v>47</v>
      </c>
      <c r="D2" s="3"/>
      <c r="E2" s="6"/>
      <c r="F2" s="6"/>
      <c r="G2" s="6"/>
      <c r="H2" s="197" t="s">
        <v>180</v>
      </c>
      <c r="I2" s="197"/>
      <c r="J2" s="6"/>
      <c r="K2" s="260"/>
    </row>
    <row r="3" spans="2:16" s="47" customFormat="1" ht="18" x14ac:dyDescent="0.35">
      <c r="B3" s="196" t="s">
        <v>48</v>
      </c>
      <c r="D3" s="4"/>
      <c r="E3" s="5"/>
      <c r="F3" s="5"/>
      <c r="G3" s="4"/>
      <c r="H3" s="197" t="s">
        <v>48</v>
      </c>
      <c r="I3" s="197"/>
      <c r="J3" s="8"/>
      <c r="K3" s="259"/>
    </row>
    <row r="4" spans="2:16" s="47" customFormat="1" ht="18" x14ac:dyDescent="0.35">
      <c r="B4" s="196" t="s">
        <v>155</v>
      </c>
      <c r="D4" s="5"/>
      <c r="E4" s="5"/>
      <c r="F4" s="5"/>
      <c r="G4" s="5"/>
      <c r="H4" s="197" t="s">
        <v>181</v>
      </c>
      <c r="I4" s="197"/>
      <c r="J4" s="26"/>
      <c r="K4" s="261"/>
    </row>
    <row r="5" spans="2:16" s="47" customFormat="1" ht="18" x14ac:dyDescent="0.35">
      <c r="B5" s="196" t="s">
        <v>223</v>
      </c>
      <c r="D5" s="2"/>
      <c r="E5" s="2"/>
      <c r="F5" s="2"/>
      <c r="G5" s="2"/>
      <c r="H5" s="197" t="s">
        <v>228</v>
      </c>
      <c r="I5" s="197"/>
      <c r="K5" s="262"/>
    </row>
    <row r="6" spans="2:16" s="47" customFormat="1" ht="19.2" customHeight="1" x14ac:dyDescent="0.35">
      <c r="B6" s="196"/>
      <c r="D6" s="2"/>
      <c r="E6" s="2"/>
      <c r="F6" s="2"/>
      <c r="G6" s="2"/>
      <c r="H6" s="197"/>
      <c r="I6" s="197"/>
      <c r="K6" s="262"/>
    </row>
    <row r="7" spans="2:16" ht="7.2" hidden="1" customHeight="1" x14ac:dyDescent="0.35">
      <c r="B7" s="34"/>
      <c r="D7" s="2"/>
      <c r="E7" s="2"/>
      <c r="F7" s="2"/>
      <c r="G7" s="2"/>
      <c r="H7" s="33"/>
      <c r="I7" s="33"/>
    </row>
    <row r="8" spans="2:16" ht="15.6" x14ac:dyDescent="0.3">
      <c r="B8" s="1093" t="s">
        <v>0</v>
      </c>
      <c r="C8" s="1093"/>
      <c r="D8" s="1093"/>
      <c r="E8" s="1093"/>
      <c r="F8" s="1093"/>
      <c r="G8" s="1093"/>
      <c r="H8" s="1093"/>
      <c r="I8" s="1093"/>
      <c r="J8" s="1093"/>
    </row>
    <row r="9" spans="2:16" ht="13.5" customHeight="1" x14ac:dyDescent="0.3">
      <c r="B9" s="1093" t="s">
        <v>227</v>
      </c>
      <c r="C9" s="1093"/>
      <c r="D9" s="1093"/>
      <c r="E9" s="1093"/>
      <c r="F9" s="1093"/>
      <c r="G9" s="1093"/>
      <c r="H9" s="1093"/>
      <c r="I9" s="1093"/>
      <c r="J9" s="1093"/>
      <c r="L9" t="s">
        <v>16</v>
      </c>
    </row>
    <row r="10" spans="2:16" ht="15.6" hidden="1" x14ac:dyDescent="0.3">
      <c r="B10" s="27"/>
      <c r="C10" s="27"/>
      <c r="D10" s="572"/>
      <c r="E10" s="81"/>
      <c r="F10" s="81"/>
      <c r="G10" s="81"/>
      <c r="H10" s="81"/>
      <c r="I10" s="81"/>
      <c r="J10" s="27"/>
    </row>
    <row r="11" spans="2:16" ht="15" customHeight="1" x14ac:dyDescent="0.3">
      <c r="B11" s="1093" t="s">
        <v>229</v>
      </c>
      <c r="C11" s="1093"/>
      <c r="D11" s="1093"/>
      <c r="E11" s="1093"/>
      <c r="F11" s="1093"/>
      <c r="G11" s="1093"/>
      <c r="H11" s="1093"/>
      <c r="I11" s="1093"/>
      <c r="J11" s="1093"/>
    </row>
    <row r="12" spans="2:16" s="548" customFormat="1" ht="21" customHeight="1" x14ac:dyDescent="0.3">
      <c r="B12" s="1095" t="s">
        <v>298</v>
      </c>
      <c r="C12" s="1095"/>
      <c r="D12" s="1095"/>
      <c r="E12" s="1095"/>
      <c r="F12" s="1095"/>
      <c r="G12" s="1095"/>
      <c r="H12" s="1095"/>
      <c r="I12" s="1095"/>
      <c r="J12" s="1095"/>
    </row>
    <row r="13" spans="2:16" ht="14.4" customHeight="1" x14ac:dyDescent="0.3">
      <c r="B13" s="210"/>
      <c r="C13" s="210"/>
      <c r="D13" s="210"/>
      <c r="E13" s="210"/>
      <c r="F13" s="210"/>
      <c r="G13" s="265"/>
      <c r="H13" s="1080" t="s">
        <v>231</v>
      </c>
      <c r="I13" s="1081"/>
      <c r="J13" s="1082"/>
      <c r="K13" s="719" t="s">
        <v>225</v>
      </c>
    </row>
    <row r="14" spans="2:16" s="27" customFormat="1" ht="15.75" customHeight="1" x14ac:dyDescent="0.3">
      <c r="G14" s="266"/>
      <c r="H14" s="1083" t="s">
        <v>188</v>
      </c>
      <c r="I14" s="1084"/>
      <c r="J14" s="1085"/>
      <c r="K14" s="720" t="s">
        <v>232</v>
      </c>
    </row>
    <row r="15" spans="2:16" s="258" customFormat="1" ht="43.2" customHeight="1" x14ac:dyDescent="0.3">
      <c r="B15" s="264" t="s">
        <v>69</v>
      </c>
      <c r="C15" s="1094" t="s">
        <v>1</v>
      </c>
      <c r="D15" s="1094"/>
      <c r="E15" s="1094"/>
      <c r="F15" s="1094"/>
      <c r="G15" s="1094"/>
      <c r="H15" s="232" t="s">
        <v>92</v>
      </c>
      <c r="I15" s="360" t="s">
        <v>128</v>
      </c>
      <c r="J15" s="913" t="s">
        <v>296</v>
      </c>
      <c r="K15" s="212" t="s">
        <v>105</v>
      </c>
      <c r="M15" s="270"/>
      <c r="N15" s="270"/>
    </row>
    <row r="16" spans="2:16" s="27" customFormat="1" ht="15.6" x14ac:dyDescent="0.3">
      <c r="B16" s="85"/>
      <c r="C16" s="1057" t="s">
        <v>26</v>
      </c>
      <c r="D16" s="1057"/>
      <c r="E16" s="1057"/>
      <c r="F16" s="1057"/>
      <c r="G16" s="1057"/>
      <c r="H16" s="103"/>
      <c r="I16" s="39">
        <f>I17+I21</f>
        <v>123.88</v>
      </c>
      <c r="J16" s="39">
        <f>J17+J21</f>
        <v>123.88</v>
      </c>
      <c r="K16" s="209"/>
      <c r="M16" s="47"/>
      <c r="N16" s="47"/>
      <c r="P16" s="84"/>
    </row>
    <row r="17" spans="2:22" s="27" customFormat="1" ht="15.6" x14ac:dyDescent="0.3">
      <c r="B17" s="88" t="s">
        <v>2</v>
      </c>
      <c r="C17" s="1056" t="s">
        <v>35</v>
      </c>
      <c r="D17" s="1056"/>
      <c r="E17" s="1056"/>
      <c r="F17" s="1056"/>
      <c r="G17" s="1056"/>
      <c r="H17" s="103"/>
      <c r="I17" s="38">
        <f>I18+I19+I20</f>
        <v>101.54</v>
      </c>
      <c r="J17" s="38">
        <f>J18+J19+J20</f>
        <v>101.54</v>
      </c>
      <c r="K17" s="209"/>
    </row>
    <row r="18" spans="2:22" s="27" customFormat="1" ht="15" customHeight="1" x14ac:dyDescent="0.3">
      <c r="B18" s="90" t="s">
        <v>13</v>
      </c>
      <c r="C18" s="1089" t="s">
        <v>33</v>
      </c>
      <c r="D18" s="1090"/>
      <c r="E18" s="1090"/>
      <c r="F18" s="1090"/>
      <c r="G18" s="1091"/>
      <c r="H18" s="268"/>
      <c r="I18" s="421">
        <v>89.86</v>
      </c>
      <c r="J18" s="421">
        <v>89.86</v>
      </c>
      <c r="K18" s="209"/>
    </row>
    <row r="19" spans="2:22" s="27" customFormat="1" ht="14.25" customHeight="1" x14ac:dyDescent="0.3">
      <c r="B19" s="90" t="s">
        <v>12</v>
      </c>
      <c r="C19" s="1092" t="s">
        <v>295</v>
      </c>
      <c r="D19" s="1092"/>
      <c r="E19" s="1092"/>
      <c r="F19" s="1092"/>
      <c r="G19" s="1092"/>
      <c r="H19" s="248">
        <v>0</v>
      </c>
      <c r="I19" s="693">
        <f>I18*H19</f>
        <v>0</v>
      </c>
      <c r="J19" s="693">
        <f>J18*H19</f>
        <v>0</v>
      </c>
      <c r="K19" s="209"/>
    </row>
    <row r="20" spans="2:22" s="27" customFormat="1" ht="15.6" x14ac:dyDescent="0.3">
      <c r="B20" s="104" t="s">
        <v>14</v>
      </c>
      <c r="C20" s="1089" t="s">
        <v>34</v>
      </c>
      <c r="D20" s="1090"/>
      <c r="E20" s="1090"/>
      <c r="F20" s="1090"/>
      <c r="G20" s="1091"/>
      <c r="H20" s="248">
        <v>0.13</v>
      </c>
      <c r="I20" s="422">
        <f>I18*H20</f>
        <v>11.68</v>
      </c>
      <c r="J20" s="422">
        <f>J18*H20</f>
        <v>11.68</v>
      </c>
      <c r="K20" s="209"/>
    </row>
    <row r="21" spans="2:22" s="27" customFormat="1" ht="15.6" x14ac:dyDescent="0.3">
      <c r="B21" s="92"/>
      <c r="C21" s="1056" t="s">
        <v>3</v>
      </c>
      <c r="D21" s="1056"/>
      <c r="E21" s="1056"/>
      <c r="F21" s="1056"/>
      <c r="G21" s="1056"/>
      <c r="H21" s="269">
        <v>0.22</v>
      </c>
      <c r="I21" s="38">
        <f>I17*H21</f>
        <v>22.34</v>
      </c>
      <c r="J21" s="38">
        <f>J17*H21</f>
        <v>22.34</v>
      </c>
      <c r="K21" s="209"/>
    </row>
    <row r="22" spans="2:22" s="27" customFormat="1" ht="15.6" x14ac:dyDescent="0.3">
      <c r="B22" s="61" t="s">
        <v>50</v>
      </c>
      <c r="C22" s="724" t="s">
        <v>4</v>
      </c>
      <c r="D22" s="725"/>
      <c r="E22" s="725"/>
      <c r="F22" s="725"/>
      <c r="G22" s="725"/>
      <c r="H22" s="17"/>
      <c r="I22" s="40"/>
      <c r="J22" s="40"/>
      <c r="K22" s="730">
        <v>3.2</v>
      </c>
      <c r="L22" s="36"/>
      <c r="M22" s="43"/>
    </row>
    <row r="23" spans="2:22" s="27" customFormat="1" ht="15.6" x14ac:dyDescent="0.3">
      <c r="B23" s="63" t="s">
        <v>45</v>
      </c>
      <c r="C23" s="997" t="s">
        <v>65</v>
      </c>
      <c r="D23" s="998"/>
      <c r="E23" s="998"/>
      <c r="F23" s="998"/>
      <c r="G23" s="998"/>
      <c r="H23" s="19"/>
      <c r="I23" s="40"/>
      <c r="J23" s="40">
        <f>J24+J29</f>
        <v>81.83</v>
      </c>
      <c r="K23" s="40">
        <f>K24+K29</f>
        <v>12.48</v>
      </c>
      <c r="L23" s="36"/>
    </row>
    <row r="24" spans="2:22" s="27" customFormat="1" ht="13.5" customHeight="1" x14ac:dyDescent="0.3">
      <c r="B24" s="1086" t="s">
        <v>29</v>
      </c>
      <c r="C24" s="1069" t="s">
        <v>233</v>
      </c>
      <c r="D24" s="1099"/>
      <c r="E24" s="1099"/>
      <c r="F24" s="1099"/>
      <c r="G24" s="1100"/>
      <c r="H24" s="1097"/>
      <c r="I24" s="106"/>
      <c r="J24" s="1078">
        <v>80</v>
      </c>
      <c r="K24" s="1076">
        <f>C25*E25</f>
        <v>12.2</v>
      </c>
    </row>
    <row r="25" spans="2:22" s="27" customFormat="1" ht="15.6" x14ac:dyDescent="0.3">
      <c r="B25" s="1087"/>
      <c r="C25" s="228">
        <v>40</v>
      </c>
      <c r="D25" s="95">
        <v>30.5</v>
      </c>
      <c r="E25" s="437">
        <v>0.30499999999999999</v>
      </c>
      <c r="F25" s="1106"/>
      <c r="G25" s="1107"/>
      <c r="H25" s="1098"/>
      <c r="I25" s="205"/>
      <c r="J25" s="1079"/>
      <c r="K25" s="1077"/>
      <c r="M25" s="43"/>
      <c r="N25" s="513"/>
      <c r="O25" s="43"/>
      <c r="P25" s="43"/>
    </row>
    <row r="26" spans="2:22" s="27" customFormat="1" ht="15.6" x14ac:dyDescent="0.3">
      <c r="B26" s="1088"/>
      <c r="C26" s="273" t="s">
        <v>58</v>
      </c>
      <c r="D26" s="273" t="s">
        <v>60</v>
      </c>
      <c r="E26" s="273" t="s">
        <v>104</v>
      </c>
      <c r="F26" s="1104"/>
      <c r="G26" s="1105"/>
      <c r="H26" s="1098"/>
      <c r="I26" s="509"/>
      <c r="J26" s="1079"/>
      <c r="K26" s="1077"/>
      <c r="N26" s="84"/>
    </row>
    <row r="27" spans="2:22" s="27" customFormat="1" ht="28.8" customHeight="1" x14ac:dyDescent="0.3">
      <c r="B27" s="569"/>
      <c r="C27" s="1108" t="s">
        <v>297</v>
      </c>
      <c r="D27" s="1109"/>
      <c r="E27" s="1109"/>
      <c r="F27" s="1109"/>
      <c r="G27" s="1110"/>
      <c r="H27" s="570"/>
      <c r="I27" s="571"/>
      <c r="J27" s="722"/>
      <c r="K27" s="568"/>
      <c r="N27" s="84"/>
      <c r="R27" s="726"/>
      <c r="S27" s="727"/>
      <c r="T27" s="727"/>
      <c r="U27" s="727"/>
      <c r="V27" s="727"/>
    </row>
    <row r="28" spans="2:22" s="27" customFormat="1" ht="15.6" customHeight="1" x14ac:dyDescent="0.3">
      <c r="B28" s="87" t="s">
        <v>30</v>
      </c>
      <c r="C28" s="1101" t="s">
        <v>235</v>
      </c>
      <c r="D28" s="1102"/>
      <c r="E28" s="1102"/>
      <c r="F28" s="1102"/>
      <c r="G28" s="1103"/>
      <c r="H28" s="246"/>
      <c r="I28" s="723"/>
      <c r="J28" s="565"/>
      <c r="K28" s="723"/>
      <c r="M28" s="43"/>
      <c r="N28" s="43"/>
      <c r="O28" s="43"/>
      <c r="R28" s="728"/>
      <c r="S28" s="727"/>
      <c r="T28" s="727"/>
      <c r="U28" s="727"/>
      <c r="V28" s="727"/>
    </row>
    <row r="29" spans="2:22" s="27" customFormat="1" ht="16.95" customHeight="1" x14ac:dyDescent="0.3">
      <c r="B29" s="209"/>
      <c r="C29" s="721">
        <v>75</v>
      </c>
      <c r="D29" s="95">
        <v>1.2200000000000001E-2</v>
      </c>
      <c r="E29" s="437">
        <v>0.30499999999999999</v>
      </c>
      <c r="F29" s="908"/>
      <c r="G29" s="909"/>
      <c r="H29" s="246"/>
      <c r="I29" s="209"/>
      <c r="J29" s="903">
        <f>ROUND(2*0.0122*75,2)</f>
        <v>1.83</v>
      </c>
      <c r="K29" s="914">
        <f>ROUND(30.5/100*0.0122*75,2)</f>
        <v>0.28000000000000003</v>
      </c>
      <c r="M29" s="43"/>
      <c r="R29" s="726"/>
      <c r="S29" s="727"/>
      <c r="T29" s="727"/>
      <c r="U29" s="727"/>
      <c r="V29" s="727"/>
    </row>
    <row r="30" spans="2:22" s="27" customFormat="1" ht="14.4" customHeight="1" x14ac:dyDescent="0.3">
      <c r="B30" s="209"/>
      <c r="C30" s="38" t="s">
        <v>58</v>
      </c>
      <c r="D30" s="95" t="s">
        <v>104</v>
      </c>
      <c r="E30" s="273" t="s">
        <v>104</v>
      </c>
      <c r="F30" s="908"/>
      <c r="G30" s="909"/>
      <c r="H30" s="246"/>
      <c r="I30" s="209"/>
      <c r="J30" s="209"/>
      <c r="K30" s="209"/>
      <c r="R30" s="729"/>
      <c r="S30" s="727"/>
      <c r="T30" s="727"/>
      <c r="U30" s="727"/>
      <c r="V30" s="727"/>
    </row>
    <row r="31" spans="2:22" s="27" customFormat="1" ht="15.6" x14ac:dyDescent="0.3">
      <c r="B31" s="107" t="s">
        <v>38</v>
      </c>
      <c r="C31" s="1044" t="s">
        <v>51</v>
      </c>
      <c r="D31" s="1044"/>
      <c r="E31" s="1044"/>
      <c r="F31" s="1044"/>
      <c r="G31" s="1044"/>
      <c r="H31" s="245"/>
      <c r="I31" s="39">
        <f>I22+I23+I16</f>
        <v>123.88</v>
      </c>
      <c r="J31" s="39">
        <f>J22+J23+J16</f>
        <v>205.71</v>
      </c>
      <c r="K31" s="39">
        <f>K22+K23</f>
        <v>15.68</v>
      </c>
      <c r="R31" s="43"/>
    </row>
    <row r="32" spans="2:22" s="108" customFormat="1" ht="15.6" x14ac:dyDescent="0.3">
      <c r="B32" s="52" t="s">
        <v>39</v>
      </c>
      <c r="C32" s="977" t="s">
        <v>86</v>
      </c>
      <c r="D32" s="978"/>
      <c r="E32" s="978"/>
      <c r="F32" s="978"/>
      <c r="G32" s="979"/>
      <c r="H32" s="707">
        <f>H33+H34</f>
        <v>0.58730000000000004</v>
      </c>
      <c r="I32" s="40">
        <f>I33+I34</f>
        <v>59.63</v>
      </c>
      <c r="J32" s="40">
        <f>J33+J34</f>
        <v>59.63</v>
      </c>
      <c r="K32" s="40"/>
      <c r="R32" s="253"/>
      <c r="S32" s="253"/>
    </row>
    <row r="33" spans="2:11" s="27" customFormat="1" ht="15.6" x14ac:dyDescent="0.3">
      <c r="B33" s="148" t="s">
        <v>78</v>
      </c>
      <c r="C33" s="159" t="s">
        <v>80</v>
      </c>
      <c r="D33" s="160"/>
      <c r="E33" s="160"/>
      <c r="F33" s="216"/>
      <c r="G33" s="161"/>
      <c r="H33" s="713">
        <v>0.33389999999999997</v>
      </c>
      <c r="I33" s="58">
        <f>I17*H33</f>
        <v>33.9</v>
      </c>
      <c r="J33" s="58">
        <f>J17*H33</f>
        <v>33.9</v>
      </c>
      <c r="K33" s="58"/>
    </row>
    <row r="34" spans="2:11" s="27" customFormat="1" ht="15.6" x14ac:dyDescent="0.3">
      <c r="B34" s="148" t="s">
        <v>79</v>
      </c>
      <c r="C34" s="159" t="s">
        <v>84</v>
      </c>
      <c r="D34" s="160"/>
      <c r="E34" s="160"/>
      <c r="F34" s="216"/>
      <c r="G34" s="161"/>
      <c r="H34" s="713">
        <v>0.25340000000000001</v>
      </c>
      <c r="I34" s="58">
        <f>I17*H34</f>
        <v>25.73</v>
      </c>
      <c r="J34" s="58">
        <f>J17*H34</f>
        <v>25.73</v>
      </c>
      <c r="K34" s="58"/>
    </row>
    <row r="35" spans="2:11" s="27" customFormat="1" ht="15.6" x14ac:dyDescent="0.3">
      <c r="B35" s="85" t="s">
        <v>40</v>
      </c>
      <c r="C35" s="1044" t="s">
        <v>21</v>
      </c>
      <c r="D35" s="1044"/>
      <c r="E35" s="1044"/>
      <c r="F35" s="1044"/>
      <c r="G35" s="1044"/>
      <c r="H35" s="246"/>
      <c r="I35" s="39">
        <f>I32+I31</f>
        <v>183.51</v>
      </c>
      <c r="J35" s="39">
        <f>J32+J31</f>
        <v>265.33999999999997</v>
      </c>
      <c r="K35" s="39">
        <f>K32+K31</f>
        <v>15.68</v>
      </c>
    </row>
    <row r="36" spans="2:11" s="27" customFormat="1" ht="15.6" x14ac:dyDescent="0.3">
      <c r="B36" s="87" t="s">
        <v>41</v>
      </c>
      <c r="C36" s="1053" t="s">
        <v>18</v>
      </c>
      <c r="D36" s="1053"/>
      <c r="E36" s="1053"/>
      <c r="F36" s="1053"/>
      <c r="G36" s="1053"/>
      <c r="H36" s="248">
        <v>0.12</v>
      </c>
      <c r="I36" s="38">
        <f>I35*12%</f>
        <v>22.02</v>
      </c>
      <c r="J36" s="38">
        <f>J35*12%</f>
        <v>31.84</v>
      </c>
      <c r="K36" s="38">
        <f>K35*12%</f>
        <v>1.88</v>
      </c>
    </row>
    <row r="37" spans="2:11" s="27" customFormat="1" ht="18.75" customHeight="1" x14ac:dyDescent="0.3">
      <c r="B37" s="85" t="s">
        <v>42</v>
      </c>
      <c r="C37" s="1112" t="s">
        <v>19</v>
      </c>
      <c r="D37" s="1112"/>
      <c r="E37" s="1112"/>
      <c r="F37" s="1112"/>
      <c r="G37" s="1112"/>
      <c r="H37" s="246"/>
      <c r="I37" s="39">
        <f>I36+I35</f>
        <v>205.53</v>
      </c>
      <c r="J37" s="39">
        <f>J36+J35</f>
        <v>297.18</v>
      </c>
      <c r="K37" s="39">
        <f>K36+K35</f>
        <v>17.559999999999999</v>
      </c>
    </row>
    <row r="38" spans="2:11" s="27" customFormat="1" ht="15.6" x14ac:dyDescent="0.3">
      <c r="B38" s="87" t="s">
        <v>43</v>
      </c>
      <c r="C38" s="1053" t="s">
        <v>24</v>
      </c>
      <c r="D38" s="1053"/>
      <c r="E38" s="1053"/>
      <c r="F38" s="1053"/>
      <c r="G38" s="1053"/>
      <c r="H38" s="248">
        <v>0.2</v>
      </c>
      <c r="I38" s="38">
        <f>I37*H38</f>
        <v>41.11</v>
      </c>
      <c r="J38" s="38">
        <f>J37*H38</f>
        <v>59.44</v>
      </c>
      <c r="K38" s="38">
        <f>K37*H38</f>
        <v>3.51</v>
      </c>
    </row>
    <row r="39" spans="2:11" s="27" customFormat="1" ht="16.95" customHeight="1" x14ac:dyDescent="0.3">
      <c r="B39" s="85" t="s">
        <v>44</v>
      </c>
      <c r="C39" s="1044" t="s">
        <v>37</v>
      </c>
      <c r="D39" s="1044"/>
      <c r="E39" s="1044"/>
      <c r="F39" s="1044"/>
      <c r="G39" s="1044"/>
      <c r="H39" s="246"/>
      <c r="I39" s="39">
        <f>I38+I37</f>
        <v>246.64</v>
      </c>
      <c r="J39" s="39">
        <f>J38+J37</f>
        <v>356.62</v>
      </c>
      <c r="K39" s="39">
        <f>K38+K37</f>
        <v>21.07</v>
      </c>
    </row>
    <row r="40" spans="2:11" s="27" customFormat="1" ht="1.2" hidden="1" customHeight="1" x14ac:dyDescent="0.3">
      <c r="B40" s="101"/>
      <c r="C40" s="109"/>
      <c r="D40" s="109"/>
      <c r="E40" s="109"/>
      <c r="F40" s="109"/>
      <c r="G40" s="109"/>
      <c r="H40" s="96"/>
      <c r="I40" s="96"/>
      <c r="J40" s="102"/>
      <c r="K40" s="263"/>
    </row>
    <row r="41" spans="2:11" s="81" customFormat="1" ht="3" hidden="1" customHeight="1" x14ac:dyDescent="0.3">
      <c r="B41" s="82"/>
      <c r="C41" s="1096"/>
      <c r="D41" s="1096"/>
      <c r="E41" s="1096"/>
      <c r="F41" s="1096"/>
      <c r="G41" s="1096"/>
      <c r="H41" s="1096"/>
      <c r="I41" s="204"/>
      <c r="J41" s="82"/>
      <c r="K41" s="221"/>
    </row>
    <row r="42" spans="2:11" s="81" customFormat="1" ht="15.6" hidden="1" x14ac:dyDescent="0.3">
      <c r="B42" s="82"/>
      <c r="C42" s="82"/>
      <c r="D42" s="112"/>
      <c r="E42" s="110"/>
      <c r="F42" s="110"/>
      <c r="G42" s="113"/>
      <c r="H42" s="111"/>
      <c r="I42" s="111"/>
      <c r="J42" s="114"/>
      <c r="K42" s="221"/>
    </row>
    <row r="43" spans="2:11" s="81" customFormat="1" ht="15.6" hidden="1" x14ac:dyDescent="0.3">
      <c r="B43" s="82"/>
      <c r="C43" s="1096"/>
      <c r="D43" s="1096"/>
      <c r="E43" s="1096"/>
      <c r="F43" s="1096"/>
      <c r="G43" s="1096"/>
      <c r="H43" s="1096"/>
      <c r="I43" s="204"/>
      <c r="J43" s="114"/>
      <c r="K43" s="221"/>
    </row>
    <row r="44" spans="2:11" s="81" customFormat="1" ht="15.6" hidden="1" x14ac:dyDescent="0.3">
      <c r="B44" s="82"/>
      <c r="C44" s="82"/>
      <c r="D44" s="112"/>
      <c r="E44" s="110"/>
      <c r="F44" s="110"/>
      <c r="G44" s="113"/>
      <c r="H44" s="115"/>
      <c r="I44" s="115"/>
      <c r="J44" s="114"/>
      <c r="K44" s="221"/>
    </row>
    <row r="45" spans="2:11" s="81" customFormat="1" ht="15.6" x14ac:dyDescent="0.3">
      <c r="B45" s="82"/>
      <c r="C45" s="1111"/>
      <c r="D45" s="1111"/>
      <c r="E45" s="1111"/>
      <c r="F45" s="1111"/>
      <c r="G45" s="1111"/>
      <c r="H45" s="1111"/>
      <c r="I45" s="203"/>
      <c r="J45" s="114"/>
      <c r="K45" s="221"/>
    </row>
    <row r="46" spans="2:11" s="81" customFormat="1" ht="15.6" x14ac:dyDescent="0.3">
      <c r="B46" s="82"/>
      <c r="C46" s="82"/>
      <c r="D46" s="82"/>
      <c r="E46" s="82"/>
      <c r="F46" s="82"/>
      <c r="G46" s="82"/>
      <c r="H46" s="82"/>
      <c r="I46" s="82"/>
      <c r="J46" s="82"/>
      <c r="K46" s="221"/>
    </row>
    <row r="47" spans="2:11" s="81" customFormat="1" ht="15.6" x14ac:dyDescent="0.3">
      <c r="C47" s="82"/>
      <c r="D47" s="82"/>
      <c r="E47" s="82"/>
      <c r="F47" s="82"/>
      <c r="G47" s="82"/>
      <c r="J47" s="82"/>
      <c r="K47" s="221"/>
    </row>
    <row r="48" spans="2:11" s="81" customFormat="1" ht="15.6" x14ac:dyDescent="0.3">
      <c r="K48" s="221"/>
    </row>
    <row r="49" spans="1:19" s="81" customFormat="1" ht="15.6" x14ac:dyDescent="0.3">
      <c r="B49" s="81" t="s">
        <v>77</v>
      </c>
      <c r="K49" s="221"/>
    </row>
    <row r="50" spans="1:19" s="81" customFormat="1" ht="15.6" x14ac:dyDescent="0.3">
      <c r="K50" s="221"/>
    </row>
    <row r="51" spans="1:19" s="81" customFormat="1" ht="15.6" x14ac:dyDescent="0.3">
      <c r="B51" s="195" t="s">
        <v>172</v>
      </c>
      <c r="C51" s="195"/>
      <c r="D51" s="195"/>
      <c r="H51" s="129"/>
      <c r="S51" s="82"/>
    </row>
    <row r="52" spans="1:19" s="81" customFormat="1" ht="15.6" x14ac:dyDescent="0.3">
      <c r="B52" s="1058" t="s">
        <v>173</v>
      </c>
      <c r="C52" s="1058"/>
      <c r="D52" s="1058"/>
      <c r="G52" s="499"/>
      <c r="H52" s="129"/>
      <c r="S52" s="82"/>
    </row>
    <row r="53" spans="1:19" s="81" customFormat="1" ht="15.6" x14ac:dyDescent="0.3">
      <c r="B53" s="906"/>
      <c r="C53" s="906"/>
      <c r="D53" s="906"/>
      <c r="G53" s="912"/>
      <c r="H53" s="129"/>
      <c r="S53" s="82"/>
    </row>
    <row r="54" spans="1:19" ht="15.6" x14ac:dyDescent="0.3">
      <c r="A54" s="167"/>
      <c r="B54" s="129"/>
      <c r="C54" s="47"/>
      <c r="D54" s="47"/>
      <c r="E54" s="47"/>
      <c r="F54" s="27"/>
      <c r="G54" s="27"/>
      <c r="H54" s="47"/>
      <c r="I54" s="27"/>
      <c r="J54" s="27"/>
      <c r="K54" s="27"/>
      <c r="L54" s="27"/>
    </row>
    <row r="55" spans="1:19" s="81" customFormat="1" ht="16.2" customHeight="1" x14ac:dyDescent="0.3">
      <c r="B55" s="129"/>
      <c r="C55" s="47"/>
      <c r="D55" s="47"/>
      <c r="E55" s="47"/>
      <c r="K55" s="221"/>
    </row>
    <row r="56" spans="1:19" s="81" customFormat="1" ht="15.6" x14ac:dyDescent="0.3">
      <c r="B56" s="129"/>
      <c r="C56" s="129"/>
      <c r="D56" s="129"/>
      <c r="E56" s="129"/>
      <c r="K56" s="221"/>
    </row>
    <row r="57" spans="1:19" s="81" customFormat="1" ht="15.6" x14ac:dyDescent="0.3">
      <c r="K57" s="221"/>
    </row>
  </sheetData>
  <mergeCells count="34">
    <mergeCell ref="B52:D52"/>
    <mergeCell ref="C45:H45"/>
    <mergeCell ref="C43:H43"/>
    <mergeCell ref="C36:G36"/>
    <mergeCell ref="C37:G37"/>
    <mergeCell ref="C38:G38"/>
    <mergeCell ref="C39:G39"/>
    <mergeCell ref="C31:G31"/>
    <mergeCell ref="C35:G35"/>
    <mergeCell ref="C32:G32"/>
    <mergeCell ref="C41:H41"/>
    <mergeCell ref="H24:H26"/>
    <mergeCell ref="C24:G24"/>
    <mergeCell ref="C28:G28"/>
    <mergeCell ref="F26:G26"/>
    <mergeCell ref="F25:G25"/>
    <mergeCell ref="C27:G27"/>
    <mergeCell ref="B8:J8"/>
    <mergeCell ref="B9:J9"/>
    <mergeCell ref="B11:J11"/>
    <mergeCell ref="C16:G16"/>
    <mergeCell ref="C15:G15"/>
    <mergeCell ref="B12:J12"/>
    <mergeCell ref="K24:K26"/>
    <mergeCell ref="J24:J26"/>
    <mergeCell ref="H13:J13"/>
    <mergeCell ref="H14:J14"/>
    <mergeCell ref="B24:B26"/>
    <mergeCell ref="C17:G17"/>
    <mergeCell ref="C21:G21"/>
    <mergeCell ref="C18:G18"/>
    <mergeCell ref="C19:G19"/>
    <mergeCell ref="C20:G20"/>
    <mergeCell ref="C23:G23"/>
  </mergeCells>
  <pageMargins left="0.82677165354330717" right="0.23622047244094491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9"/>
  <sheetViews>
    <sheetView topLeftCell="B22" workbookViewId="0">
      <selection activeCell="O19" sqref="O19"/>
    </sheetView>
  </sheetViews>
  <sheetFormatPr defaultRowHeight="14.4" x14ac:dyDescent="0.3"/>
  <cols>
    <col min="1" max="1" width="5.44140625" hidden="1" customWidth="1"/>
    <col min="2" max="2" width="5" customWidth="1"/>
    <col min="3" max="3" width="8.109375" customWidth="1"/>
    <col min="4" max="4" width="8.33203125" customWidth="1"/>
    <col min="5" max="5" width="7.33203125" customWidth="1"/>
    <col min="6" max="6" width="6.109375" customWidth="1"/>
    <col min="7" max="7" width="18.44140625" customWidth="1"/>
    <col min="8" max="8" width="7.33203125" customWidth="1"/>
    <col min="9" max="9" width="15.33203125" customWidth="1"/>
    <col min="10" max="10" width="8.88671875" style="167" customWidth="1"/>
    <col min="11" max="11" width="9.88671875" hidden="1" customWidth="1"/>
  </cols>
  <sheetData>
    <row r="1" spans="1:16" s="47" customFormat="1" ht="18" x14ac:dyDescent="0.35">
      <c r="A1" s="47" t="s">
        <v>16</v>
      </c>
      <c r="B1" s="195" t="s">
        <v>22</v>
      </c>
      <c r="D1" s="4"/>
      <c r="E1" s="4"/>
      <c r="F1" s="4"/>
      <c r="G1" s="4"/>
      <c r="H1" s="195" t="s">
        <v>49</v>
      </c>
      <c r="I1" s="195"/>
      <c r="J1" s="259"/>
    </row>
    <row r="2" spans="1:16" s="47" customFormat="1" ht="18" x14ac:dyDescent="0.35">
      <c r="B2" s="196" t="s">
        <v>130</v>
      </c>
      <c r="D2" s="3"/>
      <c r="E2" s="6"/>
      <c r="F2" s="6"/>
      <c r="G2" s="6"/>
      <c r="H2" s="508" t="s">
        <v>180</v>
      </c>
      <c r="I2" s="242"/>
      <c r="J2" s="434"/>
    </row>
    <row r="3" spans="1:16" s="47" customFormat="1" ht="18" x14ac:dyDescent="0.35">
      <c r="B3" s="196" t="s">
        <v>48</v>
      </c>
      <c r="D3" s="4"/>
      <c r="E3" s="5"/>
      <c r="F3" s="5"/>
      <c r="G3" s="4"/>
      <c r="H3" s="197" t="s">
        <v>138</v>
      </c>
      <c r="I3" s="197"/>
      <c r="J3" s="259"/>
    </row>
    <row r="4" spans="1:16" s="47" customFormat="1" ht="18" x14ac:dyDescent="0.35">
      <c r="B4" s="196" t="s">
        <v>156</v>
      </c>
      <c r="D4" s="5"/>
      <c r="E4" s="5"/>
      <c r="F4" s="5"/>
      <c r="G4" s="5"/>
      <c r="H4" s="197" t="s">
        <v>181</v>
      </c>
      <c r="I4" s="197"/>
      <c r="J4" s="261"/>
    </row>
    <row r="5" spans="1:16" s="47" customFormat="1" ht="18" x14ac:dyDescent="0.35">
      <c r="B5" s="196" t="s">
        <v>223</v>
      </c>
      <c r="D5" s="2"/>
      <c r="E5" s="2"/>
      <c r="F5" s="2"/>
      <c r="G5" s="2"/>
      <c r="H5" s="197" t="s">
        <v>223</v>
      </c>
      <c r="I5" s="197"/>
      <c r="J5" s="262"/>
    </row>
    <row r="6" spans="1:16" ht="15" customHeight="1" x14ac:dyDescent="0.35">
      <c r="B6" s="34"/>
      <c r="D6" s="2"/>
      <c r="E6" s="2"/>
      <c r="F6" s="2"/>
      <c r="G6" s="2"/>
      <c r="H6" s="33"/>
      <c r="I6" s="33"/>
    </row>
    <row r="7" spans="1:16" ht="15" customHeight="1" x14ac:dyDescent="0.35">
      <c r="B7" s="34"/>
      <c r="D7" s="2"/>
      <c r="E7" s="2"/>
      <c r="F7" s="2"/>
      <c r="G7" s="2"/>
      <c r="H7" s="33"/>
      <c r="I7" s="33"/>
    </row>
    <row r="8" spans="1:16" ht="15.6" x14ac:dyDescent="0.3">
      <c r="B8" s="1093" t="s">
        <v>0</v>
      </c>
      <c r="C8" s="1093"/>
      <c r="D8" s="1093"/>
      <c r="E8" s="1093"/>
      <c r="F8" s="1093"/>
      <c r="G8" s="1093"/>
      <c r="H8" s="1093"/>
      <c r="I8" s="1093"/>
    </row>
    <row r="9" spans="1:16" ht="14.25" customHeight="1" x14ac:dyDescent="0.3">
      <c r="B9" s="1093" t="s">
        <v>227</v>
      </c>
      <c r="C9" s="1093"/>
      <c r="D9" s="1093"/>
      <c r="E9" s="1093"/>
      <c r="F9" s="1093"/>
      <c r="G9" s="1093"/>
      <c r="H9" s="1093"/>
      <c r="I9" s="1093"/>
      <c r="P9" s="516"/>
    </row>
    <row r="10" spans="1:16" ht="14.25" customHeight="1" x14ac:dyDescent="0.3">
      <c r="B10" s="1093" t="s">
        <v>148</v>
      </c>
      <c r="C10" s="1093"/>
      <c r="D10" s="1093"/>
      <c r="E10" s="1093"/>
      <c r="F10" s="1093"/>
      <c r="G10" s="1093"/>
      <c r="H10" s="1093"/>
      <c r="I10" s="1093"/>
    </row>
    <row r="11" spans="1:16" s="47" customFormat="1" ht="12.75" customHeight="1" x14ac:dyDescent="0.3">
      <c r="B11" s="1014" t="s">
        <v>298</v>
      </c>
      <c r="C11" s="1014"/>
      <c r="D11" s="1014"/>
      <c r="E11" s="1014"/>
      <c r="F11" s="1014"/>
      <c r="G11" s="1014"/>
      <c r="H11" s="1014"/>
      <c r="I11" s="1014"/>
    </row>
    <row r="12" spans="1:16" s="47" customFormat="1" ht="12.75" customHeight="1" x14ac:dyDescent="0.3">
      <c r="B12" s="551"/>
      <c r="C12" s="551"/>
      <c r="D12" s="551"/>
      <c r="E12" s="551"/>
      <c r="F12" s="551"/>
      <c r="G12" s="551"/>
      <c r="H12" s="551"/>
      <c r="I12" s="551"/>
    </row>
    <row r="13" spans="1:16" ht="16.8" customHeight="1" x14ac:dyDescent="0.3">
      <c r="B13" s="210"/>
      <c r="C13" s="210"/>
      <c r="D13" s="210"/>
      <c r="E13" s="210"/>
      <c r="F13" s="210"/>
      <c r="G13" s="517"/>
      <c r="H13" s="518"/>
      <c r="I13" s="1122" t="s">
        <v>237</v>
      </c>
      <c r="J13" s="1123"/>
      <c r="K13" s="515"/>
    </row>
    <row r="14" spans="1:16" s="342" customFormat="1" ht="15.6" customHeight="1" x14ac:dyDescent="0.3">
      <c r="G14" s="520"/>
      <c r="H14" s="521"/>
      <c r="I14" s="1113" t="s">
        <v>241</v>
      </c>
      <c r="J14" s="1114"/>
      <c r="K14" s="522"/>
      <c r="O14" s="523"/>
    </row>
    <row r="15" spans="1:16" s="255" customFormat="1" ht="34.5" customHeight="1" x14ac:dyDescent="0.3">
      <c r="B15" s="244" t="s">
        <v>69</v>
      </c>
      <c r="C15" s="1115" t="s">
        <v>1</v>
      </c>
      <c r="D15" s="1116"/>
      <c r="E15" s="1116"/>
      <c r="F15" s="1116"/>
      <c r="G15" s="1117"/>
      <c r="H15" s="244" t="s">
        <v>92</v>
      </c>
      <c r="I15" s="435" t="s">
        <v>128</v>
      </c>
      <c r="J15" s="436" t="s">
        <v>147</v>
      </c>
      <c r="M15" s="272"/>
    </row>
    <row r="16" spans="1:16" s="27" customFormat="1" ht="15.6" x14ac:dyDescent="0.3">
      <c r="B16" s="52"/>
      <c r="C16" s="1045" t="s">
        <v>26</v>
      </c>
      <c r="D16" s="1046"/>
      <c r="E16" s="1046"/>
      <c r="F16" s="1046"/>
      <c r="G16" s="1046"/>
      <c r="H16" s="87"/>
      <c r="I16" s="39">
        <f>I17+I21</f>
        <v>128.91</v>
      </c>
      <c r="J16" s="209"/>
      <c r="N16" s="47"/>
    </row>
    <row r="17" spans="2:18" s="27" customFormat="1" ht="15.6" x14ac:dyDescent="0.3">
      <c r="B17" s="56" t="s">
        <v>2</v>
      </c>
      <c r="C17" s="1126" t="s">
        <v>35</v>
      </c>
      <c r="D17" s="1127"/>
      <c r="E17" s="1127"/>
      <c r="F17" s="1127"/>
      <c r="G17" s="1128"/>
      <c r="H17" s="116"/>
      <c r="I17" s="38">
        <f>I18+I19+I20</f>
        <v>105.66</v>
      </c>
      <c r="J17" s="209"/>
    </row>
    <row r="18" spans="2:18" s="27" customFormat="1" ht="15.6" x14ac:dyDescent="0.3">
      <c r="B18" s="56" t="s">
        <v>13</v>
      </c>
      <c r="C18" s="1056" t="s">
        <v>33</v>
      </c>
      <c r="D18" s="1056"/>
      <c r="E18" s="1056"/>
      <c r="F18" s="1056"/>
      <c r="G18" s="1056"/>
      <c r="H18" s="116"/>
      <c r="I18" s="421">
        <v>85.9</v>
      </c>
      <c r="J18" s="209"/>
    </row>
    <row r="19" spans="2:18" s="27" customFormat="1" ht="15.6" x14ac:dyDescent="0.3">
      <c r="B19" s="56" t="s">
        <v>12</v>
      </c>
      <c r="C19" s="1092" t="s">
        <v>72</v>
      </c>
      <c r="D19" s="1092"/>
      <c r="E19" s="1092"/>
      <c r="F19" s="1092"/>
      <c r="G19" s="1092"/>
      <c r="H19" s="248">
        <v>0.1</v>
      </c>
      <c r="I19" s="421">
        <f>I18*H19</f>
        <v>8.59</v>
      </c>
      <c r="J19" s="209"/>
    </row>
    <row r="20" spans="2:18" s="27" customFormat="1" ht="15.6" x14ac:dyDescent="0.3">
      <c r="B20" s="123" t="s">
        <v>14</v>
      </c>
      <c r="C20" s="1092" t="s">
        <v>34</v>
      </c>
      <c r="D20" s="1092"/>
      <c r="E20" s="1092"/>
      <c r="F20" s="1092"/>
      <c r="G20" s="1092"/>
      <c r="H20" s="276">
        <v>0.13</v>
      </c>
      <c r="I20" s="422">
        <f>I18*H20</f>
        <v>11.17</v>
      </c>
      <c r="J20" s="209"/>
    </row>
    <row r="21" spans="2:18" s="27" customFormat="1" ht="15.6" x14ac:dyDescent="0.3">
      <c r="B21" s="59"/>
      <c r="C21" s="1129" t="s">
        <v>3</v>
      </c>
      <c r="D21" s="1129"/>
      <c r="E21" s="1129"/>
      <c r="F21" s="1130"/>
      <c r="G21" s="1130"/>
      <c r="H21" s="248">
        <v>0.22</v>
      </c>
      <c r="I21" s="38">
        <f>I17*H21</f>
        <v>23.25</v>
      </c>
      <c r="J21" s="209"/>
    </row>
    <row r="22" spans="2:18" s="27" customFormat="1" ht="15.6" x14ac:dyDescent="0.3">
      <c r="B22" s="52" t="s">
        <v>50</v>
      </c>
      <c r="C22" s="1131" t="s">
        <v>4</v>
      </c>
      <c r="D22" s="1132"/>
      <c r="E22" s="1132"/>
      <c r="F22" s="1132"/>
      <c r="G22" s="1133"/>
      <c r="H22" s="916"/>
      <c r="I22" s="917"/>
      <c r="J22" s="781">
        <v>0.64</v>
      </c>
      <c r="M22" s="43"/>
    </row>
    <row r="23" spans="2:18" s="27" customFormat="1" ht="1.8" hidden="1" customHeight="1" x14ac:dyDescent="0.3">
      <c r="B23" s="448"/>
      <c r="C23" s="1134"/>
      <c r="D23" s="1135"/>
      <c r="E23" s="1135"/>
      <c r="F23" s="1135"/>
      <c r="G23" s="1136"/>
      <c r="H23" s="193"/>
      <c r="I23" s="83"/>
      <c r="J23" s="209"/>
      <c r="M23" s="43"/>
      <c r="N23" s="43"/>
      <c r="O23" s="43"/>
      <c r="P23" s="43"/>
      <c r="Q23" s="43"/>
    </row>
    <row r="24" spans="2:18" s="27" customFormat="1" ht="15" customHeight="1" x14ac:dyDescent="0.3">
      <c r="B24" s="133" t="s">
        <v>45</v>
      </c>
      <c r="C24" s="1119" t="s">
        <v>301</v>
      </c>
      <c r="D24" s="1120"/>
      <c r="E24" s="1120"/>
      <c r="F24" s="1120"/>
      <c r="G24" s="1121"/>
      <c r="H24" s="19"/>
      <c r="I24" s="40"/>
      <c r="J24" s="40">
        <f>J25+J29</f>
        <v>7.69</v>
      </c>
    </row>
    <row r="25" spans="2:18" s="27" customFormat="1" ht="15.6" x14ac:dyDescent="0.3">
      <c r="B25" s="1015" t="s">
        <v>29</v>
      </c>
      <c r="C25" s="119" t="s">
        <v>236</v>
      </c>
      <c r="D25" s="120"/>
      <c r="E25" s="120"/>
      <c r="F25" s="222"/>
      <c r="G25" s="120"/>
      <c r="H25" s="1097"/>
      <c r="I25" s="1076"/>
      <c r="J25" s="1009">
        <f>C26*E26</f>
        <v>7.64</v>
      </c>
      <c r="K25" s="43"/>
      <c r="L25" s="43"/>
      <c r="M25" s="43"/>
      <c r="N25" s="43"/>
      <c r="O25" s="43"/>
      <c r="P25" s="43"/>
      <c r="Q25" s="43"/>
      <c r="R25" s="43"/>
    </row>
    <row r="26" spans="2:18" s="27" customFormat="1" ht="15.6" x14ac:dyDescent="0.3">
      <c r="B26" s="1016"/>
      <c r="C26" s="920">
        <v>39.17</v>
      </c>
      <c r="D26" s="921">
        <v>19.5</v>
      </c>
      <c r="E26" s="922">
        <v>0.19500000000000001</v>
      </c>
      <c r="F26" s="89"/>
      <c r="G26" s="89"/>
      <c r="H26" s="1098"/>
      <c r="I26" s="1077"/>
      <c r="J26" s="1010"/>
      <c r="L26"/>
      <c r="M26" s="43"/>
      <c r="N26" s="43"/>
      <c r="O26" s="43"/>
      <c r="P26"/>
      <c r="Q26"/>
      <c r="R26"/>
    </row>
    <row r="27" spans="2:18" s="47" customFormat="1" ht="14.4" customHeight="1" x14ac:dyDescent="0.3">
      <c r="B27" s="1017"/>
      <c r="C27" s="198" t="s">
        <v>8</v>
      </c>
      <c r="D27" s="18" t="s">
        <v>60</v>
      </c>
      <c r="E27" s="18" t="s">
        <v>104</v>
      </c>
      <c r="F27" s="18"/>
      <c r="G27" s="198"/>
      <c r="H27" s="1137"/>
      <c r="I27" s="1118"/>
      <c r="J27" s="1011"/>
      <c r="M27" s="975"/>
    </row>
    <row r="28" spans="2:18" s="27" customFormat="1" ht="15.6" x14ac:dyDescent="0.3">
      <c r="B28" s="54" t="s">
        <v>30</v>
      </c>
      <c r="C28" s="510" t="s">
        <v>189</v>
      </c>
      <c r="D28" s="105"/>
      <c r="E28" s="907"/>
      <c r="F28" s="224"/>
      <c r="G28" s="105"/>
      <c r="H28" s="246"/>
      <c r="I28" s="38"/>
      <c r="J28" s="458"/>
      <c r="M28" s="513"/>
    </row>
    <row r="29" spans="2:18" s="27" customFormat="1" ht="15.6" x14ac:dyDescent="0.3">
      <c r="B29" s="54"/>
      <c r="C29" s="275">
        <v>86.67</v>
      </c>
      <c r="D29" s="273">
        <v>3.0000000000000001E-3</v>
      </c>
      <c r="E29" s="922">
        <v>0.19500000000000001</v>
      </c>
      <c r="F29" s="928"/>
      <c r="G29" s="927"/>
      <c r="H29" s="246"/>
      <c r="I29" s="38"/>
      <c r="J29" s="914">
        <f>ROUND(19.5/100*0.003*86.67,2)</f>
        <v>0.05</v>
      </c>
      <c r="M29" s="84"/>
    </row>
    <row r="30" spans="2:18" s="27" customFormat="1" ht="15.6" x14ac:dyDescent="0.3">
      <c r="B30" s="54"/>
      <c r="C30" s="15" t="s">
        <v>106</v>
      </c>
      <c r="D30" s="15" t="s">
        <v>104</v>
      </c>
      <c r="E30" s="15" t="s">
        <v>104</v>
      </c>
      <c r="F30" s="929"/>
      <c r="G30" s="930"/>
      <c r="H30" s="246"/>
      <c r="I30" s="38"/>
      <c r="J30" s="209"/>
      <c r="M30" s="976"/>
    </row>
    <row r="31" spans="2:18" s="27" customFormat="1" ht="15.6" x14ac:dyDescent="0.3">
      <c r="B31" s="52" t="s">
        <v>38</v>
      </c>
      <c r="C31" s="1045" t="s">
        <v>152</v>
      </c>
      <c r="D31" s="1046"/>
      <c r="E31" s="1047"/>
      <c r="F31" s="1046"/>
      <c r="G31" s="1048"/>
      <c r="H31" s="246"/>
      <c r="I31" s="39">
        <f>I16+I22+I23+I24</f>
        <v>128.91</v>
      </c>
      <c r="J31" s="40">
        <f>J22+J23+J25+J29</f>
        <v>8.33</v>
      </c>
      <c r="M31" s="84"/>
    </row>
    <row r="32" spans="2:18" s="108" customFormat="1" ht="15.6" x14ac:dyDescent="0.3">
      <c r="B32" s="52" t="s">
        <v>39</v>
      </c>
      <c r="C32" s="149" t="s">
        <v>87</v>
      </c>
      <c r="D32" s="150"/>
      <c r="E32" s="150"/>
      <c r="F32" s="211"/>
      <c r="G32" s="151"/>
      <c r="H32" s="731">
        <f>H33+H34</f>
        <v>0.58730000000000004</v>
      </c>
      <c r="I32" s="40">
        <f>I33+I34</f>
        <v>62.05</v>
      </c>
      <c r="J32" s="52"/>
      <c r="M32" s="389"/>
    </row>
    <row r="33" spans="2:18" s="27" customFormat="1" ht="15.6" x14ac:dyDescent="0.3">
      <c r="B33" s="54" t="s">
        <v>78</v>
      </c>
      <c r="C33" s="153" t="s">
        <v>90</v>
      </c>
      <c r="D33" s="158"/>
      <c r="E33" s="158"/>
      <c r="F33" s="220"/>
      <c r="G33" s="162"/>
      <c r="H33" s="713">
        <v>0.33389999999999997</v>
      </c>
      <c r="I33" s="38">
        <f>I17*H33</f>
        <v>35.28</v>
      </c>
      <c r="J33" s="209"/>
    </row>
    <row r="34" spans="2:18" s="36" customFormat="1" ht="15.6" x14ac:dyDescent="0.3">
      <c r="B34" s="54" t="s">
        <v>79</v>
      </c>
      <c r="C34" s="153" t="s">
        <v>84</v>
      </c>
      <c r="D34" s="154"/>
      <c r="E34" s="154"/>
      <c r="F34" s="213"/>
      <c r="G34" s="155"/>
      <c r="H34" s="713">
        <v>0.25340000000000001</v>
      </c>
      <c r="I34" s="38">
        <f>I17*H34</f>
        <v>26.77</v>
      </c>
      <c r="J34" s="54"/>
    </row>
    <row r="35" spans="2:18" s="27" customFormat="1" ht="15.6" x14ac:dyDescent="0.3">
      <c r="B35" s="52" t="s">
        <v>40</v>
      </c>
      <c r="C35" s="1045" t="s">
        <v>21</v>
      </c>
      <c r="D35" s="1046"/>
      <c r="E35" s="1046"/>
      <c r="F35" s="1046"/>
      <c r="G35" s="1048"/>
      <c r="H35" s="246"/>
      <c r="I35" s="39">
        <f>I32+I31</f>
        <v>190.96</v>
      </c>
      <c r="J35" s="40">
        <f>J31</f>
        <v>8.33</v>
      </c>
    </row>
    <row r="36" spans="2:18" s="27" customFormat="1" ht="15.6" x14ac:dyDescent="0.3">
      <c r="B36" s="54" t="s">
        <v>41</v>
      </c>
      <c r="C36" s="121" t="s">
        <v>18</v>
      </c>
      <c r="D36" s="105"/>
      <c r="E36" s="170"/>
      <c r="F36" s="170"/>
      <c r="G36" s="105"/>
      <c r="H36" s="248">
        <v>0.12</v>
      </c>
      <c r="I36" s="38">
        <f>I35*12%</f>
        <v>22.92</v>
      </c>
      <c r="J36" s="38">
        <f>J35*12%</f>
        <v>1</v>
      </c>
    </row>
    <row r="37" spans="2:18" s="27" customFormat="1" ht="15.6" x14ac:dyDescent="0.3">
      <c r="B37" s="52" t="s">
        <v>42</v>
      </c>
      <c r="C37" s="94" t="s">
        <v>23</v>
      </c>
      <c r="D37" s="120"/>
      <c r="E37" s="120"/>
      <c r="F37" s="222"/>
      <c r="G37" s="120"/>
      <c r="H37" s="248"/>
      <c r="I37" s="39">
        <f>I36+I35</f>
        <v>213.88</v>
      </c>
      <c r="J37" s="39">
        <f>J36+J35</f>
        <v>9.33</v>
      </c>
    </row>
    <row r="38" spans="2:18" s="27" customFormat="1" ht="15.6" x14ac:dyDescent="0.3">
      <c r="B38" s="54" t="s">
        <v>43</v>
      </c>
      <c r="C38" s="1124" t="s">
        <v>24</v>
      </c>
      <c r="D38" s="1124"/>
      <c r="E38" s="1124"/>
      <c r="F38" s="1125"/>
      <c r="G38" s="1125"/>
      <c r="H38" s="248">
        <v>0.2</v>
      </c>
      <c r="I38" s="38">
        <f>I37*H38</f>
        <v>42.78</v>
      </c>
      <c r="J38" s="38">
        <f>J37*H38</f>
        <v>1.87</v>
      </c>
    </row>
    <row r="39" spans="2:18" s="27" customFormat="1" ht="15.6" x14ac:dyDescent="0.3">
      <c r="B39" s="52" t="s">
        <v>44</v>
      </c>
      <c r="C39" s="1045" t="s">
        <v>25</v>
      </c>
      <c r="D39" s="1046"/>
      <c r="E39" s="1046"/>
      <c r="F39" s="1046"/>
      <c r="G39" s="1046"/>
      <c r="H39" s="122"/>
      <c r="I39" s="39">
        <f>I38+I37</f>
        <v>256.66000000000003</v>
      </c>
      <c r="J39" s="39">
        <f>J38+J37</f>
        <v>11.2</v>
      </c>
    </row>
    <row r="40" spans="2:18" s="27" customFormat="1" ht="15.6" x14ac:dyDescent="0.3">
      <c r="B40" s="96"/>
      <c r="C40" s="109"/>
      <c r="D40" s="109"/>
      <c r="E40" s="109"/>
      <c r="F40" s="109"/>
      <c r="G40" s="109"/>
      <c r="H40" s="98"/>
      <c r="I40" s="102"/>
      <c r="J40" s="263"/>
    </row>
    <row r="41" spans="2:18" ht="15.6" x14ac:dyDescent="0.3">
      <c r="B41" s="27"/>
      <c r="D41" s="27"/>
      <c r="E41" s="27"/>
      <c r="F41" s="27"/>
      <c r="G41" s="27"/>
      <c r="H41" s="27"/>
      <c r="I41" s="27"/>
    </row>
    <row r="42" spans="2:18" s="129" customFormat="1" ht="15.6" x14ac:dyDescent="0.3">
      <c r="B42" s="81" t="s">
        <v>77</v>
      </c>
      <c r="D42" s="81"/>
      <c r="E42" s="81"/>
      <c r="F42" s="81"/>
      <c r="G42" s="81"/>
      <c r="H42" s="81"/>
      <c r="I42" s="81"/>
      <c r="J42" s="460"/>
    </row>
    <row r="43" spans="2:18" s="129" customFormat="1" ht="15.6" x14ac:dyDescent="0.3">
      <c r="B43" s="81"/>
      <c r="D43" s="81"/>
      <c r="E43" s="81"/>
      <c r="F43" s="81"/>
      <c r="G43" s="81"/>
      <c r="H43" s="81"/>
      <c r="I43" s="81"/>
      <c r="J43" s="460"/>
    </row>
    <row r="44" spans="2:18" s="81" customFormat="1" ht="15.6" x14ac:dyDescent="0.3">
      <c r="B44" s="195" t="s">
        <v>172</v>
      </c>
      <c r="C44" s="195"/>
      <c r="D44" s="195"/>
      <c r="H44" s="129"/>
      <c r="R44" s="82"/>
    </row>
    <row r="45" spans="2:18" s="81" customFormat="1" ht="15.6" x14ac:dyDescent="0.3">
      <c r="B45" s="1058" t="s">
        <v>173</v>
      </c>
      <c r="C45" s="1058"/>
      <c r="D45" s="1058"/>
      <c r="G45" s="567"/>
      <c r="H45" s="129"/>
      <c r="R45" s="82"/>
    </row>
    <row r="46" spans="2:18" s="81" customFormat="1" ht="15.6" x14ac:dyDescent="0.3">
      <c r="B46" s="906"/>
      <c r="C46" s="906"/>
      <c r="D46" s="906"/>
      <c r="G46" s="912"/>
      <c r="H46" s="129"/>
      <c r="R46" s="82"/>
    </row>
    <row r="47" spans="2:18" s="129" customFormat="1" ht="15.6" x14ac:dyDescent="0.3">
      <c r="C47" s="47"/>
      <c r="D47" s="47"/>
      <c r="E47" s="47"/>
      <c r="F47" s="81"/>
      <c r="G47" s="81"/>
      <c r="H47" s="81"/>
      <c r="I47" s="81"/>
      <c r="J47" s="460"/>
    </row>
    <row r="48" spans="2:18" s="129" customFormat="1" ht="15.6" x14ac:dyDescent="0.3">
      <c r="C48" s="47"/>
      <c r="D48" s="47"/>
      <c r="E48" s="47"/>
      <c r="F48" s="81"/>
      <c r="G48" s="81"/>
      <c r="H48" s="81"/>
      <c r="I48" s="81"/>
      <c r="J48" s="460"/>
    </row>
    <row r="49" spans="2:9" ht="15.6" x14ac:dyDescent="0.3">
      <c r="B49" s="129"/>
      <c r="C49" s="129"/>
      <c r="D49" s="129"/>
      <c r="E49" s="129"/>
      <c r="F49" s="27"/>
      <c r="G49" s="27"/>
      <c r="H49" s="27"/>
      <c r="I49" s="27"/>
    </row>
  </sheetData>
  <mergeCells count="25">
    <mergeCell ref="J25:J27"/>
    <mergeCell ref="I13:J13"/>
    <mergeCell ref="B45:D45"/>
    <mergeCell ref="C35:G35"/>
    <mergeCell ref="C38:G38"/>
    <mergeCell ref="C39:G39"/>
    <mergeCell ref="C16:G16"/>
    <mergeCell ref="C17:G17"/>
    <mergeCell ref="C18:G18"/>
    <mergeCell ref="C21:G21"/>
    <mergeCell ref="C22:G22"/>
    <mergeCell ref="C23:G23"/>
    <mergeCell ref="C31:G31"/>
    <mergeCell ref="B25:B27"/>
    <mergeCell ref="H25:H27"/>
    <mergeCell ref="C15:G15"/>
    <mergeCell ref="C19:G19"/>
    <mergeCell ref="C20:G20"/>
    <mergeCell ref="I25:I27"/>
    <mergeCell ref="C24:G24"/>
    <mergeCell ref="I14:J14"/>
    <mergeCell ref="B11:I11"/>
    <mergeCell ref="B8:I8"/>
    <mergeCell ref="B9:I9"/>
    <mergeCell ref="B10:I10"/>
  </mergeCells>
  <pageMargins left="0.70866141732283472" right="0.11811023622047245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8"/>
  <sheetViews>
    <sheetView topLeftCell="A26" workbookViewId="0">
      <selection activeCell="R50" sqref="R50"/>
    </sheetView>
  </sheetViews>
  <sheetFormatPr defaultRowHeight="14.4" x14ac:dyDescent="0.3"/>
  <cols>
    <col min="1" max="1" width="1.109375" customWidth="1"/>
    <col min="2" max="2" width="5" style="47" customWidth="1"/>
    <col min="4" max="4" width="9" customWidth="1"/>
    <col min="5" max="5" width="8.109375" customWidth="1"/>
    <col min="6" max="6" width="7" customWidth="1"/>
    <col min="7" max="7" width="16.5546875" customWidth="1"/>
    <col min="8" max="8" width="8.5546875" customWidth="1"/>
    <col min="9" max="9" width="12" customWidth="1"/>
    <col min="10" max="10" width="8.88671875" style="167" customWidth="1"/>
  </cols>
  <sheetData>
    <row r="1" spans="1:10" s="47" customFormat="1" ht="18" x14ac:dyDescent="0.35">
      <c r="A1" s="195" t="s">
        <v>22</v>
      </c>
      <c r="D1" s="4"/>
      <c r="E1" s="4"/>
      <c r="F1" s="4"/>
      <c r="G1" s="4"/>
      <c r="H1" s="195" t="s">
        <v>49</v>
      </c>
      <c r="I1" s="195"/>
      <c r="J1" s="259"/>
    </row>
    <row r="2" spans="1:10" s="47" customFormat="1" ht="18" x14ac:dyDescent="0.35">
      <c r="A2" s="196" t="s">
        <v>130</v>
      </c>
      <c r="D2" s="3"/>
      <c r="E2" s="6"/>
      <c r="F2" s="6"/>
      <c r="G2" s="6"/>
      <c r="H2" s="511" t="s">
        <v>180</v>
      </c>
      <c r="I2" s="242"/>
      <c r="J2" s="434"/>
    </row>
    <row r="3" spans="1:10" s="47" customFormat="1" ht="18" x14ac:dyDescent="0.35">
      <c r="A3" s="196" t="s">
        <v>48</v>
      </c>
      <c r="D3" s="4"/>
      <c r="E3" s="5"/>
      <c r="F3" s="5"/>
      <c r="G3" s="4"/>
      <c r="H3" s="197" t="s">
        <v>48</v>
      </c>
      <c r="I3" s="197"/>
      <c r="J3" s="259"/>
    </row>
    <row r="4" spans="1:10" s="47" customFormat="1" ht="18" x14ac:dyDescent="0.35">
      <c r="A4" s="196" t="s">
        <v>156</v>
      </c>
      <c r="D4" s="5"/>
      <c r="E4" s="5"/>
      <c r="F4" s="5"/>
      <c r="G4" s="5"/>
      <c r="H4" s="197" t="s">
        <v>181</v>
      </c>
      <c r="I4" s="197"/>
      <c r="J4" s="261"/>
    </row>
    <row r="5" spans="1:10" s="47" customFormat="1" ht="18" x14ac:dyDescent="0.35">
      <c r="A5" s="196" t="s">
        <v>223</v>
      </c>
      <c r="D5" s="2"/>
      <c r="E5" s="2"/>
      <c r="F5" s="2"/>
      <c r="G5" s="2"/>
      <c r="H5" s="197" t="s">
        <v>238</v>
      </c>
      <c r="I5" s="197"/>
      <c r="J5" s="262"/>
    </row>
    <row r="6" spans="1:10" ht="14.25" customHeight="1" x14ac:dyDescent="0.35">
      <c r="A6" s="34"/>
      <c r="D6" s="2"/>
      <c r="E6" s="2"/>
      <c r="F6" s="2"/>
      <c r="G6" s="2"/>
      <c r="H6" s="33"/>
      <c r="I6" s="33"/>
    </row>
    <row r="7" spans="1:10" ht="14.25" customHeight="1" x14ac:dyDescent="0.35">
      <c r="A7" s="34"/>
      <c r="D7" s="2"/>
      <c r="E7" s="2"/>
      <c r="F7" s="2"/>
      <c r="G7" s="2"/>
      <c r="H7" s="33"/>
      <c r="I7" s="33"/>
    </row>
    <row r="8" spans="1:10" s="390" customFormat="1" ht="15.6" x14ac:dyDescent="0.3">
      <c r="B8" s="1093" t="s">
        <v>0</v>
      </c>
      <c r="C8" s="1093"/>
      <c r="D8" s="1093"/>
      <c r="E8" s="1093"/>
      <c r="F8" s="1093"/>
      <c r="G8" s="1093"/>
      <c r="H8" s="1093"/>
      <c r="I8" s="1093"/>
      <c r="J8" s="391"/>
    </row>
    <row r="9" spans="1:10" s="390" customFormat="1" ht="15" customHeight="1" x14ac:dyDescent="0.3">
      <c r="B9" s="1093" t="s">
        <v>227</v>
      </c>
      <c r="C9" s="1093"/>
      <c r="D9" s="1093"/>
      <c r="E9" s="1093"/>
      <c r="F9" s="1093"/>
      <c r="G9" s="1093"/>
      <c r="H9" s="1093"/>
      <c r="I9" s="1093"/>
      <c r="J9" s="391"/>
    </row>
    <row r="10" spans="1:10" s="390" customFormat="1" ht="15.6" x14ac:dyDescent="0.3">
      <c r="B10" s="1093" t="s">
        <v>132</v>
      </c>
      <c r="C10" s="1093"/>
      <c r="D10" s="1093"/>
      <c r="E10" s="1093"/>
      <c r="F10" s="1093"/>
      <c r="G10" s="1093"/>
      <c r="H10" s="1093"/>
      <c r="I10" s="1093"/>
      <c r="J10" s="391"/>
    </row>
    <row r="11" spans="1:10" s="390" customFormat="1" ht="3" hidden="1" customHeight="1" x14ac:dyDescent="0.3">
      <c r="D11" s="383"/>
      <c r="J11" s="391"/>
    </row>
    <row r="12" spans="1:10" s="47" customFormat="1" ht="12.75" customHeight="1" x14ac:dyDescent="0.3">
      <c r="B12" s="1014" t="s">
        <v>298</v>
      </c>
      <c r="C12" s="1014"/>
      <c r="D12" s="1014"/>
      <c r="E12" s="1014"/>
      <c r="F12" s="1014"/>
      <c r="G12" s="1014"/>
      <c r="H12" s="1014"/>
      <c r="I12" s="1014"/>
    </row>
    <row r="13" spans="1:10" s="47" customFormat="1" ht="12.6" hidden="1" customHeight="1" x14ac:dyDescent="0.3">
      <c r="B13" s="512"/>
      <c r="C13" s="512"/>
      <c r="D13" s="512"/>
      <c r="E13" s="512"/>
      <c r="F13" s="512"/>
      <c r="G13" s="512"/>
      <c r="H13" s="512"/>
      <c r="I13" s="512"/>
    </row>
    <row r="14" spans="1:10" s="563" customFormat="1" ht="17.25" customHeight="1" x14ac:dyDescent="0.3">
      <c r="B14" s="560"/>
      <c r="C14" s="560"/>
      <c r="D14" s="560"/>
      <c r="E14" s="560"/>
      <c r="F14" s="560"/>
      <c r="G14" s="561"/>
      <c r="H14" s="1141" t="s">
        <v>239</v>
      </c>
      <c r="I14" s="1142"/>
      <c r="J14" s="1143"/>
    </row>
    <row r="15" spans="1:10" ht="14.4" customHeight="1" x14ac:dyDescent="0.3">
      <c r="G15" s="307"/>
      <c r="H15" s="1144" t="s">
        <v>240</v>
      </c>
      <c r="I15" s="1144"/>
      <c r="J15" s="1145"/>
    </row>
    <row r="16" spans="1:10" s="255" customFormat="1" ht="28.8" x14ac:dyDescent="0.3">
      <c r="B16" s="244" t="s">
        <v>69</v>
      </c>
      <c r="C16" s="1115" t="s">
        <v>1</v>
      </c>
      <c r="D16" s="1116"/>
      <c r="E16" s="1116"/>
      <c r="F16" s="1116"/>
      <c r="G16" s="1117"/>
      <c r="H16" s="244" t="s">
        <v>92</v>
      </c>
      <c r="I16" s="232" t="s">
        <v>146</v>
      </c>
      <c r="J16" s="274" t="s">
        <v>105</v>
      </c>
    </row>
    <row r="17" spans="2:17" s="27" customFormat="1" ht="15.6" x14ac:dyDescent="0.3">
      <c r="B17" s="52"/>
      <c r="C17" s="1045" t="s">
        <v>26</v>
      </c>
      <c r="D17" s="1046"/>
      <c r="E17" s="1046"/>
      <c r="F17" s="1046"/>
      <c r="G17" s="1046"/>
      <c r="H17" s="87"/>
      <c r="I17" s="39">
        <f>I18+I22</f>
        <v>118.43</v>
      </c>
      <c r="J17" s="209"/>
    </row>
    <row r="18" spans="2:17" s="27" customFormat="1" ht="15.6" x14ac:dyDescent="0.3">
      <c r="B18" s="90" t="s">
        <v>2</v>
      </c>
      <c r="C18" s="1126" t="s">
        <v>35</v>
      </c>
      <c r="D18" s="1127"/>
      <c r="E18" s="1127"/>
      <c r="F18" s="1127"/>
      <c r="G18" s="1128"/>
      <c r="H18" s="116"/>
      <c r="I18" s="38">
        <f>I19+I20+I21</f>
        <v>97.07</v>
      </c>
      <c r="J18" s="209"/>
    </row>
    <row r="19" spans="2:17" s="27" customFormat="1" ht="15.6" x14ac:dyDescent="0.3">
      <c r="B19" s="90" t="s">
        <v>13</v>
      </c>
      <c r="C19" s="1056" t="s">
        <v>33</v>
      </c>
      <c r="D19" s="1056"/>
      <c r="E19" s="1056"/>
      <c r="F19" s="1056"/>
      <c r="G19" s="1056"/>
      <c r="H19" s="116"/>
      <c r="I19" s="421">
        <v>85.9</v>
      </c>
      <c r="J19" s="209"/>
    </row>
    <row r="20" spans="2:17" s="27" customFormat="1" ht="15.6" x14ac:dyDescent="0.3">
      <c r="B20" s="117" t="s">
        <v>12</v>
      </c>
      <c r="C20" s="1092" t="s">
        <v>34</v>
      </c>
      <c r="D20" s="1092"/>
      <c r="E20" s="1092"/>
      <c r="F20" s="1092"/>
      <c r="G20" s="1092"/>
      <c r="H20" s="118">
        <v>0.13</v>
      </c>
      <c r="I20" s="422">
        <f>I19*H20</f>
        <v>11.17</v>
      </c>
      <c r="J20" s="209"/>
    </row>
    <row r="21" spans="2:17" s="27" customFormat="1" ht="15.6" x14ac:dyDescent="0.3">
      <c r="B21" s="117" t="s">
        <v>14</v>
      </c>
      <c r="C21" s="1146" t="s">
        <v>299</v>
      </c>
      <c r="D21" s="1147"/>
      <c r="E21" s="1147"/>
      <c r="F21" s="1147"/>
      <c r="G21" s="1148"/>
      <c r="H21" s="118">
        <v>0</v>
      </c>
      <c r="I21" s="422">
        <f>I19*H21</f>
        <v>0</v>
      </c>
      <c r="J21" s="209"/>
    </row>
    <row r="22" spans="2:17" s="27" customFormat="1" ht="15.6" x14ac:dyDescent="0.3">
      <c r="B22" s="92"/>
      <c r="C22" s="1129" t="s">
        <v>3</v>
      </c>
      <c r="D22" s="1129"/>
      <c r="E22" s="1129"/>
      <c r="F22" s="1130"/>
      <c r="G22" s="1130"/>
      <c r="H22" s="91">
        <v>0.22</v>
      </c>
      <c r="I22" s="38">
        <f>I18*H22</f>
        <v>21.36</v>
      </c>
      <c r="J22" s="209"/>
      <c r="Q22" s="524"/>
    </row>
    <row r="23" spans="2:17" s="27" customFormat="1" ht="15.6" x14ac:dyDescent="0.3">
      <c r="B23" s="61" t="s">
        <v>50</v>
      </c>
      <c r="C23" s="459" t="s">
        <v>4</v>
      </c>
      <c r="D23" s="443"/>
      <c r="E23" s="443"/>
      <c r="F23" s="443"/>
      <c r="G23" s="443"/>
      <c r="H23" s="57"/>
      <c r="I23" s="58"/>
      <c r="J23" s="557">
        <v>0.28000000000000003</v>
      </c>
      <c r="L23" s="43"/>
    </row>
    <row r="24" spans="2:17" s="27" customFormat="1" ht="15.6" x14ac:dyDescent="0.3">
      <c r="B24" s="63" t="s">
        <v>45</v>
      </c>
      <c r="C24" s="20" t="s">
        <v>65</v>
      </c>
      <c r="D24" s="21"/>
      <c r="E24" s="21"/>
      <c r="F24" s="21"/>
      <c r="G24" s="21"/>
      <c r="H24" s="448"/>
      <c r="I24" s="58"/>
      <c r="J24" s="58">
        <f>J25+J29</f>
        <v>6.45</v>
      </c>
    </row>
    <row r="25" spans="2:17" s="27" customFormat="1" ht="15.6" x14ac:dyDescent="0.3">
      <c r="B25" s="1086" t="s">
        <v>29</v>
      </c>
      <c r="C25" s="305" t="s">
        <v>56</v>
      </c>
      <c r="D25" s="120"/>
      <c r="E25" s="120"/>
      <c r="F25" s="222"/>
      <c r="G25" s="120"/>
      <c r="H25" s="1138"/>
      <c r="I25" s="1076"/>
      <c r="J25" s="1009">
        <f>(C26*E26)</f>
        <v>6.4</v>
      </c>
    </row>
    <row r="26" spans="2:17" s="27" customFormat="1" ht="15.6" x14ac:dyDescent="0.3">
      <c r="B26" s="1087"/>
      <c r="C26" s="164">
        <v>40</v>
      </c>
      <c r="D26" s="277">
        <v>16</v>
      </c>
      <c r="E26" s="228">
        <v>0.16</v>
      </c>
      <c r="F26" s="89"/>
      <c r="G26" s="89"/>
      <c r="H26" s="1139"/>
      <c r="I26" s="1077"/>
      <c r="J26" s="1010"/>
      <c r="L26" s="43"/>
    </row>
    <row r="27" spans="2:17" s="47" customFormat="1" ht="15" customHeight="1" x14ac:dyDescent="0.3">
      <c r="B27" s="1088"/>
      <c r="C27" s="273" t="s">
        <v>8</v>
      </c>
      <c r="D27" s="273" t="s">
        <v>60</v>
      </c>
      <c r="E27" s="273" t="s">
        <v>104</v>
      </c>
      <c r="F27" s="379"/>
      <c r="G27" s="198"/>
      <c r="H27" s="1140"/>
      <c r="I27" s="1118"/>
      <c r="J27" s="1011"/>
    </row>
    <row r="28" spans="2:17" s="581" customFormat="1" ht="28.2" customHeight="1" x14ac:dyDescent="0.3">
      <c r="B28" s="578" t="s">
        <v>30</v>
      </c>
      <c r="C28" s="1151" t="s">
        <v>242</v>
      </c>
      <c r="D28" s="1152"/>
      <c r="E28" s="1152"/>
      <c r="F28" s="1152"/>
      <c r="G28" s="1153"/>
      <c r="H28" s="578"/>
      <c r="I28" s="579"/>
      <c r="J28" s="580"/>
      <c r="L28" s="582"/>
      <c r="M28" s="582"/>
      <c r="N28" s="582"/>
      <c r="O28" s="582"/>
    </row>
    <row r="29" spans="2:17" s="27" customFormat="1" ht="15.6" x14ac:dyDescent="0.3">
      <c r="B29" s="209"/>
      <c r="C29" s="38">
        <v>120</v>
      </c>
      <c r="D29" s="95">
        <v>2.3999999999999998E-3</v>
      </c>
      <c r="E29" s="228">
        <v>0.16</v>
      </c>
      <c r="F29" s="926"/>
      <c r="G29" s="931"/>
      <c r="H29" s="209"/>
      <c r="I29" s="38"/>
      <c r="J29" s="918">
        <v>4.5999999999999999E-2</v>
      </c>
      <c r="L29" s="919"/>
    </row>
    <row r="30" spans="2:17" s="27" customFormat="1" ht="15.6" x14ac:dyDescent="0.3">
      <c r="B30" s="209"/>
      <c r="C30" s="38" t="s">
        <v>8</v>
      </c>
      <c r="D30" s="95" t="s">
        <v>104</v>
      </c>
      <c r="E30" s="273" t="s">
        <v>104</v>
      </c>
      <c r="F30" s="932"/>
      <c r="G30" s="933"/>
      <c r="H30" s="209"/>
      <c r="I30" s="38"/>
      <c r="J30" s="38"/>
    </row>
    <row r="31" spans="2:17" s="27" customFormat="1" ht="15.6" x14ac:dyDescent="0.3">
      <c r="B31" s="52" t="s">
        <v>38</v>
      </c>
      <c r="C31" s="1045" t="s">
        <v>152</v>
      </c>
      <c r="D31" s="1046"/>
      <c r="E31" s="1046"/>
      <c r="F31" s="1046"/>
      <c r="G31" s="1048"/>
      <c r="H31" s="209"/>
      <c r="I31" s="39">
        <f>I24+I23+I17</f>
        <v>118.43</v>
      </c>
      <c r="J31" s="278">
        <f>J23+J24</f>
        <v>6.73</v>
      </c>
    </row>
    <row r="32" spans="2:17" s="108" customFormat="1" ht="15.6" x14ac:dyDescent="0.3">
      <c r="B32" s="142" t="s">
        <v>39</v>
      </c>
      <c r="C32" s="977" t="s">
        <v>91</v>
      </c>
      <c r="D32" s="978"/>
      <c r="E32" s="978"/>
      <c r="F32" s="978"/>
      <c r="G32" s="979"/>
      <c r="H32" s="733">
        <f>H33+H34</f>
        <v>0.58730000000000004</v>
      </c>
      <c r="I32" s="40">
        <f>I33+I34</f>
        <v>57.01</v>
      </c>
      <c r="J32" s="52"/>
    </row>
    <row r="33" spans="2:18" s="27" customFormat="1" ht="15.6" x14ac:dyDescent="0.3">
      <c r="B33" s="97" t="s">
        <v>78</v>
      </c>
      <c r="C33" s="215" t="s">
        <v>90</v>
      </c>
      <c r="D33" s="216"/>
      <c r="E33" s="216"/>
      <c r="F33" s="216"/>
      <c r="G33" s="217"/>
      <c r="H33" s="713">
        <v>0.33389999999999997</v>
      </c>
      <c r="I33" s="58">
        <f>I18*H33</f>
        <v>32.409999999999997</v>
      </c>
      <c r="J33" s="209"/>
    </row>
    <row r="34" spans="2:18" s="27" customFormat="1" ht="15.6" x14ac:dyDescent="0.3">
      <c r="B34" s="97" t="s">
        <v>79</v>
      </c>
      <c r="C34" s="215" t="s">
        <v>84</v>
      </c>
      <c r="D34" s="216"/>
      <c r="E34" s="216"/>
      <c r="F34" s="216"/>
      <c r="G34" s="217"/>
      <c r="H34" s="713">
        <v>0.25340000000000001</v>
      </c>
      <c r="I34" s="58">
        <f>I18*H34</f>
        <v>24.6</v>
      </c>
      <c r="J34" s="209"/>
    </row>
    <row r="35" spans="2:18" s="27" customFormat="1" ht="15.6" x14ac:dyDescent="0.3">
      <c r="B35" s="52" t="s">
        <v>40</v>
      </c>
      <c r="C35" s="1045" t="s">
        <v>21</v>
      </c>
      <c r="D35" s="1046"/>
      <c r="E35" s="1046"/>
      <c r="F35" s="1046"/>
      <c r="G35" s="1048"/>
      <c r="H35" s="209"/>
      <c r="I35" s="39">
        <f>I32+I31</f>
        <v>175.44</v>
      </c>
      <c r="J35" s="40">
        <f>J31</f>
        <v>6.73</v>
      </c>
    </row>
    <row r="36" spans="2:18" s="27" customFormat="1" ht="15.6" x14ac:dyDescent="0.3">
      <c r="B36" s="209" t="s">
        <v>41</v>
      </c>
      <c r="C36" s="223" t="s">
        <v>18</v>
      </c>
      <c r="D36" s="224"/>
      <c r="E36" s="224"/>
      <c r="F36" s="224"/>
      <c r="G36" s="224"/>
      <c r="H36" s="91">
        <v>0.12</v>
      </c>
      <c r="I36" s="38">
        <f>I35*12%</f>
        <v>21.05</v>
      </c>
      <c r="J36" s="38">
        <f>J35*12%</f>
        <v>0.81</v>
      </c>
    </row>
    <row r="37" spans="2:18" s="27" customFormat="1" ht="15.6" x14ac:dyDescent="0.3">
      <c r="B37" s="52" t="s">
        <v>42</v>
      </c>
      <c r="C37" s="94" t="s">
        <v>23</v>
      </c>
      <c r="D37" s="222"/>
      <c r="E37" s="222"/>
      <c r="F37" s="222"/>
      <c r="G37" s="222"/>
      <c r="H37" s="91"/>
      <c r="I37" s="39">
        <f>I36+I35</f>
        <v>196.49</v>
      </c>
      <c r="J37" s="39">
        <f>J36+J35</f>
        <v>7.54</v>
      </c>
    </row>
    <row r="38" spans="2:18" s="27" customFormat="1" ht="15.6" x14ac:dyDescent="0.3">
      <c r="B38" s="209" t="s">
        <v>43</v>
      </c>
      <c r="C38" s="1125" t="s">
        <v>24</v>
      </c>
      <c r="D38" s="1149"/>
      <c r="E38" s="1149"/>
      <c r="F38" s="1149"/>
      <c r="G38" s="1150"/>
      <c r="H38" s="91">
        <v>0.2</v>
      </c>
      <c r="I38" s="38">
        <f>I37*H38</f>
        <v>39.299999999999997</v>
      </c>
      <c r="J38" s="38">
        <f>J37*H38</f>
        <v>1.51</v>
      </c>
    </row>
    <row r="39" spans="2:18" s="27" customFormat="1" ht="15.6" x14ac:dyDescent="0.3">
      <c r="B39" s="52" t="s">
        <v>44</v>
      </c>
      <c r="C39" s="1045" t="s">
        <v>25</v>
      </c>
      <c r="D39" s="1046"/>
      <c r="E39" s="1046"/>
      <c r="F39" s="1046"/>
      <c r="G39" s="1048"/>
      <c r="H39" s="219"/>
      <c r="I39" s="39">
        <f>I38+I37</f>
        <v>235.79</v>
      </c>
      <c r="J39" s="39">
        <f>J38+J37</f>
        <v>9.0500000000000007</v>
      </c>
    </row>
    <row r="40" spans="2:18" s="27" customFormat="1" ht="24.75" customHeight="1" x14ac:dyDescent="0.3">
      <c r="B40" s="96"/>
      <c r="C40" s="109"/>
      <c r="D40" s="109"/>
      <c r="E40" s="109"/>
      <c r="F40" s="109"/>
      <c r="G40" s="109"/>
      <c r="H40" s="218"/>
      <c r="I40" s="218"/>
      <c r="J40" s="263"/>
    </row>
    <row r="41" spans="2:18" s="129" customFormat="1" ht="15.6" x14ac:dyDescent="0.3">
      <c r="B41" s="81" t="s">
        <v>77</v>
      </c>
      <c r="D41" s="81"/>
      <c r="E41" s="81"/>
      <c r="F41" s="81"/>
      <c r="G41" s="81"/>
      <c r="H41" s="81"/>
      <c r="I41" s="81"/>
      <c r="J41" s="460"/>
    </row>
    <row r="42" spans="2:18" ht="15.6" x14ac:dyDescent="0.3">
      <c r="B42" s="27"/>
      <c r="D42" s="27"/>
      <c r="E42" s="27"/>
      <c r="F42" s="27"/>
      <c r="G42" s="27"/>
      <c r="H42" s="27"/>
      <c r="I42" s="27"/>
    </row>
    <row r="43" spans="2:18" s="81" customFormat="1" ht="15.6" x14ac:dyDescent="0.3">
      <c r="B43" s="195" t="s">
        <v>172</v>
      </c>
      <c r="C43" s="195"/>
      <c r="D43" s="195"/>
      <c r="H43" s="129"/>
      <c r="R43" s="82"/>
    </row>
    <row r="44" spans="2:18" s="81" customFormat="1" ht="15.6" x14ac:dyDescent="0.3">
      <c r="B44" s="1058" t="s">
        <v>173</v>
      </c>
      <c r="C44" s="1058"/>
      <c r="D44" s="1058"/>
      <c r="G44" s="499"/>
      <c r="H44" s="129"/>
      <c r="R44" s="82"/>
    </row>
    <row r="45" spans="2:18" s="81" customFormat="1" ht="15.6" x14ac:dyDescent="0.3">
      <c r="B45" s="906"/>
      <c r="C45" s="906"/>
      <c r="D45" s="906"/>
      <c r="G45" s="912"/>
      <c r="H45" s="129"/>
      <c r="R45" s="82"/>
    </row>
    <row r="46" spans="2:18" x14ac:dyDescent="0.3">
      <c r="B46" s="129"/>
      <c r="C46" s="47"/>
      <c r="D46" s="47"/>
      <c r="E46" s="47"/>
    </row>
    <row r="47" spans="2:18" x14ac:dyDescent="0.3">
      <c r="B47" s="129"/>
      <c r="C47" s="47"/>
      <c r="D47" s="47"/>
      <c r="E47" s="47"/>
    </row>
    <row r="48" spans="2:18" x14ac:dyDescent="0.3">
      <c r="B48" s="129"/>
      <c r="C48" s="129"/>
      <c r="D48" s="129"/>
      <c r="E48" s="129"/>
    </row>
  </sheetData>
  <mergeCells count="24">
    <mergeCell ref="B44:D44"/>
    <mergeCell ref="C22:G22"/>
    <mergeCell ref="C21:G21"/>
    <mergeCell ref="J25:J27"/>
    <mergeCell ref="C35:G35"/>
    <mergeCell ref="C38:G38"/>
    <mergeCell ref="C39:G39"/>
    <mergeCell ref="C31:G31"/>
    <mergeCell ref="C32:G32"/>
    <mergeCell ref="C28:G28"/>
    <mergeCell ref="B8:I8"/>
    <mergeCell ref="B9:I9"/>
    <mergeCell ref="B10:I10"/>
    <mergeCell ref="B25:B27"/>
    <mergeCell ref="H25:H27"/>
    <mergeCell ref="I25:I27"/>
    <mergeCell ref="H14:J14"/>
    <mergeCell ref="H15:J15"/>
    <mergeCell ref="C17:G17"/>
    <mergeCell ref="C18:G18"/>
    <mergeCell ref="C19:G19"/>
    <mergeCell ref="B12:I12"/>
    <mergeCell ref="C16:G16"/>
    <mergeCell ref="C20:G20"/>
  </mergeCells>
  <pageMargins left="0.70866141732283472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topLeftCell="A21" workbookViewId="0">
      <selection activeCell="L47" sqref="L47"/>
    </sheetView>
  </sheetViews>
  <sheetFormatPr defaultRowHeight="14.4" x14ac:dyDescent="0.3"/>
  <cols>
    <col min="1" max="1" width="1.109375" customWidth="1"/>
    <col min="2" max="2" width="4.5546875" customWidth="1"/>
    <col min="4" max="4" width="11" customWidth="1"/>
    <col min="5" max="5" width="7.6640625" customWidth="1"/>
    <col min="6" max="6" width="21.6640625" customWidth="1"/>
    <col min="7" max="7" width="9.5546875" customWidth="1"/>
    <col min="8" max="8" width="9.6640625" customWidth="1"/>
    <col min="9" max="9" width="10.44140625" customWidth="1"/>
    <col min="10" max="10" width="0.109375" customWidth="1"/>
  </cols>
  <sheetData>
    <row r="1" spans="1:10" s="47" customFormat="1" ht="18" x14ac:dyDescent="0.35">
      <c r="A1" s="47" t="s">
        <v>16</v>
      </c>
      <c r="B1" s="195" t="s">
        <v>22</v>
      </c>
      <c r="D1" s="4"/>
      <c r="E1" s="4"/>
      <c r="F1" s="4"/>
      <c r="G1" s="195" t="s">
        <v>49</v>
      </c>
      <c r="H1" s="195"/>
      <c r="I1" s="8"/>
      <c r="J1" s="8"/>
    </row>
    <row r="2" spans="1:10" s="47" customFormat="1" ht="18" x14ac:dyDescent="0.35">
      <c r="B2" s="196" t="s">
        <v>130</v>
      </c>
      <c r="D2" s="3"/>
      <c r="E2" s="6"/>
      <c r="F2" s="6"/>
      <c r="G2" s="197" t="s">
        <v>180</v>
      </c>
      <c r="H2" s="197"/>
      <c r="I2" s="6"/>
      <c r="J2" s="6"/>
    </row>
    <row r="3" spans="1:10" s="47" customFormat="1" ht="18" x14ac:dyDescent="0.35">
      <c r="B3" s="196" t="s">
        <v>48</v>
      </c>
      <c r="D3" s="4"/>
      <c r="E3" s="5"/>
      <c r="F3" s="4"/>
      <c r="G3" s="197" t="s">
        <v>48</v>
      </c>
      <c r="H3" s="197"/>
      <c r="I3" s="8"/>
      <c r="J3" s="8"/>
    </row>
    <row r="4" spans="1:10" s="47" customFormat="1" ht="18" x14ac:dyDescent="0.35">
      <c r="B4" s="196" t="s">
        <v>85</v>
      </c>
      <c r="D4" s="111" t="s">
        <v>157</v>
      </c>
      <c r="E4" s="5"/>
      <c r="F4" s="5"/>
      <c r="G4" s="197" t="s">
        <v>182</v>
      </c>
      <c r="H4" s="197"/>
      <c r="I4" s="26"/>
      <c r="J4" s="9"/>
    </row>
    <row r="5" spans="1:10" s="47" customFormat="1" ht="18" x14ac:dyDescent="0.35">
      <c r="B5" s="196" t="s">
        <v>223</v>
      </c>
      <c r="D5" s="2"/>
      <c r="E5" s="2"/>
      <c r="F5" s="2"/>
      <c r="G5" s="197" t="s">
        <v>228</v>
      </c>
      <c r="H5" s="197"/>
    </row>
    <row r="6" spans="1:10" s="47" customFormat="1" ht="18" customHeight="1" x14ac:dyDescent="0.35">
      <c r="B6" s="196"/>
      <c r="D6" s="2"/>
      <c r="E6" s="2"/>
      <c r="F6" s="2"/>
      <c r="G6" s="197"/>
      <c r="H6" s="197"/>
    </row>
    <row r="7" spans="1:10" ht="6" hidden="1" customHeight="1" x14ac:dyDescent="0.35">
      <c r="B7" s="34"/>
      <c r="D7" s="2"/>
      <c r="E7" s="2"/>
      <c r="F7" s="2"/>
      <c r="G7" s="33"/>
      <c r="H7" s="33"/>
    </row>
    <row r="8" spans="1:10" s="235" customFormat="1" ht="17.399999999999999" x14ac:dyDescent="0.35">
      <c r="B8" s="1164" t="s">
        <v>0</v>
      </c>
      <c r="C8" s="1164"/>
      <c r="D8" s="1164"/>
      <c r="E8" s="1164"/>
      <c r="F8" s="1164"/>
      <c r="G8" s="1164"/>
      <c r="H8" s="1164"/>
      <c r="I8" s="1164"/>
    </row>
    <row r="9" spans="1:10" s="235" customFormat="1" ht="17.399999999999999" x14ac:dyDescent="0.35">
      <c r="B9" s="1164" t="s">
        <v>227</v>
      </c>
      <c r="C9" s="1164"/>
      <c r="D9" s="1164"/>
      <c r="E9" s="1164"/>
      <c r="F9" s="1164"/>
      <c r="G9" s="1164"/>
      <c r="H9" s="1164"/>
      <c r="I9" s="1164"/>
    </row>
    <row r="10" spans="1:10" s="235" customFormat="1" ht="2.25" hidden="1" customHeight="1" x14ac:dyDescent="0.35">
      <c r="B10" s="734"/>
      <c r="C10" s="734"/>
      <c r="D10" s="735"/>
      <c r="E10" s="736"/>
      <c r="F10" s="736"/>
      <c r="G10" s="736"/>
      <c r="H10" s="736"/>
      <c r="I10" s="734"/>
    </row>
    <row r="11" spans="1:10" s="235" customFormat="1" ht="17.399999999999999" x14ac:dyDescent="0.35">
      <c r="B11" s="1164" t="s">
        <v>17</v>
      </c>
      <c r="C11" s="1164"/>
      <c r="D11" s="1164"/>
      <c r="E11" s="1164"/>
      <c r="F11" s="1164"/>
      <c r="G11" s="1164"/>
      <c r="H11" s="1164"/>
      <c r="I11" s="1164"/>
    </row>
    <row r="12" spans="1:10" s="47" customFormat="1" ht="12.75" customHeight="1" x14ac:dyDescent="0.3">
      <c r="B12" s="1014" t="s">
        <v>298</v>
      </c>
      <c r="C12" s="1014"/>
      <c r="D12" s="1014"/>
      <c r="E12" s="1014"/>
      <c r="F12" s="1014"/>
      <c r="G12" s="1014"/>
      <c r="H12" s="1014"/>
      <c r="I12" s="1014"/>
      <c r="J12" s="1014"/>
    </row>
    <row r="13" spans="1:10" s="47" customFormat="1" ht="15" customHeight="1" x14ac:dyDescent="0.3">
      <c r="B13" s="512"/>
      <c r="C13" s="512"/>
      <c r="D13" s="512"/>
      <c r="E13" s="512"/>
      <c r="F13" s="512"/>
      <c r="G13" s="512"/>
      <c r="H13" s="512"/>
      <c r="I13" s="512"/>
      <c r="J13" s="512"/>
    </row>
    <row r="14" spans="1:10" ht="16.5" customHeight="1" x14ac:dyDescent="0.3">
      <c r="B14" s="368"/>
      <c r="C14" s="368"/>
      <c r="D14" s="368"/>
      <c r="E14" s="368"/>
      <c r="F14" s="265"/>
      <c r="G14" s="1165" t="s">
        <v>133</v>
      </c>
      <c r="H14" s="1166"/>
      <c r="I14" s="256" t="s">
        <v>225</v>
      </c>
      <c r="J14" s="256"/>
    </row>
    <row r="15" spans="1:10" ht="5.4" customHeight="1" x14ac:dyDescent="0.3">
      <c r="F15" s="307"/>
      <c r="G15" s="1154"/>
      <c r="H15" s="1155"/>
      <c r="I15" s="1156"/>
      <c r="J15" s="393"/>
    </row>
    <row r="16" spans="1:10" s="36" customFormat="1" ht="31.2" x14ac:dyDescent="0.3">
      <c r="B16" s="257" t="s">
        <v>69</v>
      </c>
      <c r="C16" s="1018" t="s">
        <v>1</v>
      </c>
      <c r="D16" s="1019"/>
      <c r="E16" s="1019"/>
      <c r="F16" s="1167"/>
      <c r="G16" s="394" t="s">
        <v>31</v>
      </c>
      <c r="H16" s="392" t="s">
        <v>95</v>
      </c>
      <c r="I16" s="526" t="s">
        <v>190</v>
      </c>
    </row>
    <row r="17" spans="2:16" s="27" customFormat="1" ht="15.6" x14ac:dyDescent="0.3">
      <c r="B17" s="52"/>
      <c r="C17" s="1045" t="s">
        <v>26</v>
      </c>
      <c r="D17" s="1046"/>
      <c r="E17" s="1046"/>
      <c r="F17" s="1046"/>
      <c r="G17" s="87"/>
      <c r="H17" s="39">
        <f>H18+H22</f>
        <v>93.53</v>
      </c>
      <c r="I17" s="39">
        <f>I18+I22</f>
        <v>97.32</v>
      </c>
      <c r="K17" s="525"/>
      <c r="L17" s="84"/>
    </row>
    <row r="18" spans="2:16" s="27" customFormat="1" ht="15.6" x14ac:dyDescent="0.3">
      <c r="B18" s="56" t="s">
        <v>2</v>
      </c>
      <c r="C18" s="1126" t="s">
        <v>243</v>
      </c>
      <c r="D18" s="1127"/>
      <c r="E18" s="1127"/>
      <c r="F18" s="1128"/>
      <c r="G18" s="116"/>
      <c r="H18" s="38">
        <f>H19+H20+H21</f>
        <v>76.66</v>
      </c>
      <c r="I18" s="38">
        <f>I19+I20+I21</f>
        <v>79.77</v>
      </c>
      <c r="L18" s="47"/>
    </row>
    <row r="19" spans="2:16" s="27" customFormat="1" ht="15" customHeight="1" x14ac:dyDescent="0.3">
      <c r="B19" s="56" t="s">
        <v>13</v>
      </c>
      <c r="C19" s="1056" t="s">
        <v>244</v>
      </c>
      <c r="D19" s="1056"/>
      <c r="E19" s="1056"/>
      <c r="F19" s="1056"/>
      <c r="G19" s="116"/>
      <c r="H19" s="421">
        <v>67.84</v>
      </c>
      <c r="I19" s="421">
        <v>53.18</v>
      </c>
    </row>
    <row r="20" spans="2:16" s="27" customFormat="1" ht="15.6" hidden="1" x14ac:dyDescent="0.3">
      <c r="B20" s="123" t="s">
        <v>12</v>
      </c>
      <c r="C20" s="1065" t="s">
        <v>46</v>
      </c>
      <c r="D20" s="1066"/>
      <c r="E20" s="1066"/>
      <c r="F20" s="1067"/>
      <c r="G20" s="118">
        <v>0</v>
      </c>
      <c r="H20" s="422">
        <f>H19*G20</f>
        <v>0</v>
      </c>
      <c r="I20" s="422">
        <f>I19*G20</f>
        <v>0</v>
      </c>
    </row>
    <row r="21" spans="2:16" s="27" customFormat="1" ht="15.6" x14ac:dyDescent="0.3">
      <c r="B21" s="123" t="s">
        <v>12</v>
      </c>
      <c r="C21" s="1092" t="s">
        <v>34</v>
      </c>
      <c r="D21" s="1092"/>
      <c r="E21" s="1092"/>
      <c r="F21" s="1092"/>
      <c r="G21" s="118">
        <v>0.13</v>
      </c>
      <c r="H21" s="422">
        <f>H19*G21</f>
        <v>8.82</v>
      </c>
      <c r="I21" s="422">
        <f>I19*50%</f>
        <v>26.59</v>
      </c>
    </row>
    <row r="22" spans="2:16" s="27" customFormat="1" ht="15.6" x14ac:dyDescent="0.3">
      <c r="B22" s="59"/>
      <c r="C22" s="1129" t="s">
        <v>3</v>
      </c>
      <c r="D22" s="1129"/>
      <c r="E22" s="1129"/>
      <c r="F22" s="1130"/>
      <c r="G22" s="91">
        <v>0.22</v>
      </c>
      <c r="H22" s="38">
        <f>H18*G22</f>
        <v>16.87</v>
      </c>
      <c r="I22" s="38">
        <f>I18*G22</f>
        <v>17.55</v>
      </c>
    </row>
    <row r="23" spans="2:16" s="108" customFormat="1" ht="15.6" x14ac:dyDescent="0.3">
      <c r="B23" s="141" t="s">
        <v>50</v>
      </c>
      <c r="C23" s="899" t="s">
        <v>96</v>
      </c>
      <c r="D23" s="900"/>
      <c r="E23" s="900"/>
      <c r="F23" s="900"/>
      <c r="G23" s="62"/>
      <c r="H23" s="40"/>
      <c r="I23" s="730">
        <v>2.36</v>
      </c>
      <c r="L23" s="253"/>
      <c r="M23" s="36"/>
      <c r="N23" s="36"/>
      <c r="O23" s="36"/>
      <c r="P23" s="36"/>
    </row>
    <row r="24" spans="2:16" s="27" customFormat="1" ht="15.6" x14ac:dyDescent="0.3">
      <c r="B24" s="133" t="s">
        <v>45</v>
      </c>
      <c r="C24" s="977" t="s">
        <v>66</v>
      </c>
      <c r="D24" s="978"/>
      <c r="E24" s="978"/>
      <c r="F24" s="979"/>
      <c r="G24" s="52"/>
      <c r="H24" s="40"/>
      <c r="I24" s="40">
        <f>I25+I30</f>
        <v>38.4</v>
      </c>
      <c r="J24" s="108"/>
    </row>
    <row r="25" spans="2:16" s="27" customFormat="1" ht="15.6" x14ac:dyDescent="0.3">
      <c r="B25" s="1015" t="s">
        <v>29</v>
      </c>
      <c r="C25" s="417" t="s">
        <v>136</v>
      </c>
      <c r="D25" s="120"/>
      <c r="E25" s="120"/>
      <c r="F25" s="120"/>
      <c r="G25" s="1138"/>
      <c r="H25" s="1076"/>
      <c r="I25" s="1009">
        <f>C26*D26</f>
        <v>38.4</v>
      </c>
      <c r="J25" s="27" t="s">
        <v>16</v>
      </c>
    </row>
    <row r="26" spans="2:16" s="27" customFormat="1" ht="15.6" x14ac:dyDescent="0.3">
      <c r="B26" s="1168"/>
      <c r="C26" s="164">
        <v>40</v>
      </c>
      <c r="D26" s="228">
        <v>0.96</v>
      </c>
      <c r="E26" s="1160"/>
      <c r="F26" s="1161"/>
      <c r="G26" s="1139"/>
      <c r="H26" s="1077"/>
      <c r="I26" s="1010"/>
      <c r="L26" s="43"/>
    </row>
    <row r="27" spans="2:16" s="27" customFormat="1" ht="13.2" customHeight="1" x14ac:dyDescent="0.3">
      <c r="B27" s="1169"/>
      <c r="C27" s="192" t="s">
        <v>8</v>
      </c>
      <c r="D27" s="192" t="s">
        <v>94</v>
      </c>
      <c r="E27" s="1162"/>
      <c r="F27" s="1163"/>
      <c r="G27" s="1140"/>
      <c r="H27" s="1118"/>
      <c r="I27" s="1011"/>
    </row>
    <row r="28" spans="2:16" s="27" customFormat="1" ht="0.75" hidden="1" customHeight="1" x14ac:dyDescent="0.3">
      <c r="B28" s="416"/>
      <c r="C28" s="1157" t="s">
        <v>191</v>
      </c>
      <c r="D28" s="1158"/>
      <c r="E28" s="1158"/>
      <c r="F28" s="1159"/>
      <c r="G28" s="418"/>
      <c r="H28" s="420"/>
      <c r="I28" s="422"/>
    </row>
    <row r="29" spans="2:16" s="27" customFormat="1" ht="15.6" hidden="1" customHeight="1" x14ac:dyDescent="0.3">
      <c r="B29" s="419" t="s">
        <v>30</v>
      </c>
      <c r="C29" s="191" t="s">
        <v>93</v>
      </c>
      <c r="D29" s="105"/>
      <c r="E29" s="431"/>
      <c r="F29" s="105"/>
      <c r="G29" s="87"/>
      <c r="H29" s="38"/>
      <c r="I29" s="229"/>
      <c r="L29" s="43"/>
      <c r="M29" s="43"/>
      <c r="N29" s="43"/>
    </row>
    <row r="30" spans="2:16" s="27" customFormat="1" ht="15.6" hidden="1" customHeight="1" x14ac:dyDescent="0.3">
      <c r="B30" s="54"/>
      <c r="C30" s="38">
        <v>61</v>
      </c>
      <c r="D30" s="430">
        <v>0</v>
      </c>
      <c r="E30" s="1162"/>
      <c r="F30" s="1163"/>
      <c r="G30" s="183"/>
      <c r="H30" s="38"/>
      <c r="I30" s="421">
        <f>C30*D30</f>
        <v>0</v>
      </c>
      <c r="L30" s="43"/>
      <c r="M30" s="43"/>
      <c r="N30" s="43"/>
    </row>
    <row r="31" spans="2:16" s="27" customFormat="1" ht="13.2" hidden="1" customHeight="1" x14ac:dyDescent="0.3">
      <c r="B31" s="54"/>
      <c r="C31" s="183" t="s">
        <v>8</v>
      </c>
      <c r="D31" s="192" t="s">
        <v>94</v>
      </c>
      <c r="E31" s="1162"/>
      <c r="F31" s="1163"/>
      <c r="G31" s="183"/>
      <c r="H31" s="38"/>
      <c r="I31" s="38"/>
    </row>
    <row r="32" spans="2:16" s="27" customFormat="1" ht="15.6" x14ac:dyDescent="0.3">
      <c r="B32" s="52">
        <v>4</v>
      </c>
      <c r="C32" s="1045" t="s">
        <v>152</v>
      </c>
      <c r="D32" s="1046"/>
      <c r="E32" s="1047"/>
      <c r="F32" s="1048"/>
      <c r="G32" s="87"/>
      <c r="H32" s="39">
        <f>H24+H23+H17</f>
        <v>93.53</v>
      </c>
      <c r="I32" s="39">
        <f>I24+I23+I17</f>
        <v>138.08000000000001</v>
      </c>
    </row>
    <row r="33" spans="2:19" s="27" customFormat="1" ht="15.6" x14ac:dyDescent="0.3">
      <c r="B33" s="142" t="s">
        <v>39</v>
      </c>
      <c r="C33" s="977" t="s">
        <v>87</v>
      </c>
      <c r="D33" s="978"/>
      <c r="E33" s="978"/>
      <c r="F33" s="979"/>
      <c r="G33" s="738">
        <f>G34+G35</f>
        <v>0.58730000000000004</v>
      </c>
      <c r="H33" s="40">
        <f>H34+H35</f>
        <v>45.03</v>
      </c>
      <c r="I33" s="40">
        <f>I18*60%</f>
        <v>47.86</v>
      </c>
      <c r="J33" s="108"/>
    </row>
    <row r="34" spans="2:19" s="36" customFormat="1" ht="15.6" x14ac:dyDescent="0.3">
      <c r="B34" s="67" t="s">
        <v>78</v>
      </c>
      <c r="C34" s="153" t="s">
        <v>90</v>
      </c>
      <c r="D34" s="154"/>
      <c r="E34" s="154"/>
      <c r="F34" s="155"/>
      <c r="G34" s="737">
        <v>0.33389999999999997</v>
      </c>
      <c r="H34" s="58">
        <f>H18*G34</f>
        <v>25.6</v>
      </c>
      <c r="I34" s="58">
        <f>I18*20.9%</f>
        <v>16.670000000000002</v>
      </c>
    </row>
    <row r="35" spans="2:19" s="36" customFormat="1" ht="15.6" x14ac:dyDescent="0.3">
      <c r="B35" s="67" t="s">
        <v>79</v>
      </c>
      <c r="C35" s="153" t="s">
        <v>84</v>
      </c>
      <c r="D35" s="154"/>
      <c r="E35" s="154"/>
      <c r="F35" s="155"/>
      <c r="G35" s="737">
        <v>0.25340000000000001</v>
      </c>
      <c r="H35" s="58">
        <f>H18*G35</f>
        <v>19.43</v>
      </c>
      <c r="I35" s="58">
        <f>I18*G35</f>
        <v>20.21</v>
      </c>
    </row>
    <row r="36" spans="2:19" s="27" customFormat="1" ht="15.6" x14ac:dyDescent="0.3">
      <c r="B36" s="52" t="s">
        <v>40</v>
      </c>
      <c r="C36" s="1045" t="s">
        <v>21</v>
      </c>
      <c r="D36" s="1046"/>
      <c r="E36" s="1046"/>
      <c r="F36" s="1048"/>
      <c r="G36" s="87"/>
      <c r="H36" s="39">
        <f>H33+H32</f>
        <v>138.56</v>
      </c>
      <c r="I36" s="39">
        <f>I33+I32</f>
        <v>185.94</v>
      </c>
    </row>
    <row r="37" spans="2:19" s="27" customFormat="1" ht="15.6" x14ac:dyDescent="0.3">
      <c r="B37" s="54" t="s">
        <v>41</v>
      </c>
      <c r="C37" s="121" t="s">
        <v>18</v>
      </c>
      <c r="D37" s="105"/>
      <c r="E37" s="46"/>
      <c r="F37" s="105"/>
      <c r="G37" s="91">
        <v>0.12</v>
      </c>
      <c r="H37" s="38">
        <f>H36*12%</f>
        <v>16.63</v>
      </c>
      <c r="I37" s="38">
        <f>I36*12%</f>
        <v>22.31</v>
      </c>
    </row>
    <row r="38" spans="2:19" s="27" customFormat="1" ht="15.6" x14ac:dyDescent="0.3">
      <c r="B38" s="52" t="s">
        <v>42</v>
      </c>
      <c r="C38" s="94" t="s">
        <v>23</v>
      </c>
      <c r="D38" s="120"/>
      <c r="E38" s="120"/>
      <c r="F38" s="120"/>
      <c r="G38" s="91"/>
      <c r="H38" s="39">
        <f>H37+H36</f>
        <v>155.19</v>
      </c>
      <c r="I38" s="39">
        <f>I37+I36</f>
        <v>208.25</v>
      </c>
    </row>
    <row r="39" spans="2:19" s="27" customFormat="1" ht="15.6" x14ac:dyDescent="0.3">
      <c r="B39" s="54" t="s">
        <v>43</v>
      </c>
      <c r="C39" s="1124" t="s">
        <v>24</v>
      </c>
      <c r="D39" s="1124"/>
      <c r="E39" s="1124"/>
      <c r="F39" s="1125"/>
      <c r="G39" s="91">
        <v>0.2</v>
      </c>
      <c r="H39" s="38">
        <f>H38*G39</f>
        <v>31.04</v>
      </c>
      <c r="I39" s="38">
        <f>I38*G39</f>
        <v>41.65</v>
      </c>
    </row>
    <row r="40" spans="2:19" s="27" customFormat="1" ht="15.6" x14ac:dyDescent="0.3">
      <c r="B40" s="52">
        <v>10</v>
      </c>
      <c r="C40" s="1045" t="s">
        <v>37</v>
      </c>
      <c r="D40" s="1046"/>
      <c r="E40" s="1046"/>
      <c r="F40" s="1046"/>
      <c r="G40" s="122"/>
      <c r="H40" s="39">
        <f>H39+H38</f>
        <v>186.23</v>
      </c>
      <c r="I40" s="39">
        <f>I39+I38</f>
        <v>249.9</v>
      </c>
    </row>
    <row r="41" spans="2:19" s="27" customFormat="1" ht="15.6" x14ac:dyDescent="0.3">
      <c r="B41" s="66"/>
      <c r="C41" s="109"/>
      <c r="D41" s="109"/>
      <c r="E41" s="109"/>
      <c r="F41" s="109"/>
      <c r="G41" s="98"/>
      <c r="H41" s="185"/>
      <c r="I41" s="102"/>
    </row>
    <row r="42" spans="2:19" s="81" customFormat="1" ht="15.6" x14ac:dyDescent="0.3">
      <c r="I42" s="114"/>
    </row>
    <row r="43" spans="2:19" s="81" customFormat="1" ht="15.6" x14ac:dyDescent="0.3">
      <c r="B43" s="81" t="s">
        <v>77</v>
      </c>
      <c r="I43" s="114"/>
    </row>
    <row r="44" spans="2:19" s="81" customFormat="1" ht="15.6" x14ac:dyDescent="0.3">
      <c r="I44" s="114"/>
    </row>
    <row r="45" spans="2:19" s="81" customFormat="1" ht="15.6" x14ac:dyDescent="0.3">
      <c r="B45" s="195" t="s">
        <v>172</v>
      </c>
      <c r="C45" s="195"/>
      <c r="D45" s="195"/>
      <c r="H45" s="129"/>
      <c r="S45" s="82"/>
    </row>
    <row r="46" spans="2:19" s="81" customFormat="1" ht="15.6" x14ac:dyDescent="0.3">
      <c r="B46" s="1058" t="s">
        <v>173</v>
      </c>
      <c r="C46" s="1058"/>
      <c r="D46" s="1058"/>
      <c r="F46" s="195"/>
      <c r="G46" s="195"/>
      <c r="H46" s="195"/>
      <c r="I46" s="195"/>
      <c r="S46" s="82"/>
    </row>
    <row r="47" spans="2:19" s="81" customFormat="1" ht="15.6" x14ac:dyDescent="0.3">
      <c r="B47" s="906"/>
      <c r="C47" s="906"/>
      <c r="D47" s="906"/>
      <c r="F47" s="195"/>
      <c r="G47" s="195"/>
      <c r="H47" s="195"/>
      <c r="I47" s="195"/>
      <c r="S47" s="82"/>
    </row>
    <row r="48" spans="2:19" x14ac:dyDescent="0.3">
      <c r="B48" s="129"/>
      <c r="C48" s="47"/>
      <c r="D48" s="47"/>
      <c r="K48" s="167"/>
    </row>
    <row r="49" spans="2:4" x14ac:dyDescent="0.3">
      <c r="B49" s="129"/>
      <c r="C49" s="47"/>
      <c r="D49" s="47"/>
    </row>
    <row r="50" spans="2:4" x14ac:dyDescent="0.3">
      <c r="B50" s="129"/>
      <c r="C50" s="129"/>
      <c r="D50" s="129"/>
    </row>
    <row r="51" spans="2:4" x14ac:dyDescent="0.3">
      <c r="B51" s="47"/>
    </row>
  </sheetData>
  <mergeCells count="29">
    <mergeCell ref="B46:D46"/>
    <mergeCell ref="C17:F17"/>
    <mergeCell ref="C18:F18"/>
    <mergeCell ref="C19:F19"/>
    <mergeCell ref="C16:F16"/>
    <mergeCell ref="C21:F21"/>
    <mergeCell ref="B25:B27"/>
    <mergeCell ref="C36:F36"/>
    <mergeCell ref="C39:F39"/>
    <mergeCell ref="C40:F40"/>
    <mergeCell ref="C20:F20"/>
    <mergeCell ref="C24:F24"/>
    <mergeCell ref="C22:F22"/>
    <mergeCell ref="B8:I8"/>
    <mergeCell ref="B9:I9"/>
    <mergeCell ref="B11:I11"/>
    <mergeCell ref="G14:H14"/>
    <mergeCell ref="B12:J12"/>
    <mergeCell ref="G15:I15"/>
    <mergeCell ref="G25:G27"/>
    <mergeCell ref="I25:I27"/>
    <mergeCell ref="C32:F32"/>
    <mergeCell ref="C33:F33"/>
    <mergeCell ref="H25:H27"/>
    <mergeCell ref="C28:F28"/>
    <mergeCell ref="E26:F26"/>
    <mergeCell ref="E27:F27"/>
    <mergeCell ref="E30:F30"/>
    <mergeCell ref="E31:F31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0"/>
  <sheetViews>
    <sheetView workbookViewId="0">
      <selection activeCell="P44" sqref="P44"/>
    </sheetView>
  </sheetViews>
  <sheetFormatPr defaultRowHeight="14.4" x14ac:dyDescent="0.3"/>
  <cols>
    <col min="1" max="1" width="5.6640625" customWidth="1"/>
    <col min="2" max="2" width="8.6640625" customWidth="1"/>
    <col min="3" max="3" width="8.5546875" customWidth="1"/>
    <col min="5" max="5" width="19.33203125" customWidth="1"/>
    <col min="6" max="6" width="7.6640625" customWidth="1"/>
    <col min="7" max="7" width="10.21875" customWidth="1"/>
    <col min="8" max="8" width="11.44140625" customWidth="1"/>
  </cols>
  <sheetData>
    <row r="1" spans="1:10" s="47" customFormat="1" ht="18" x14ac:dyDescent="0.35">
      <c r="A1" s="195" t="s">
        <v>22</v>
      </c>
      <c r="C1" s="4"/>
      <c r="D1" s="4"/>
      <c r="E1" s="4"/>
      <c r="F1" s="195" t="s">
        <v>49</v>
      </c>
      <c r="G1" s="195"/>
      <c r="H1" s="30"/>
    </row>
    <row r="2" spans="1:10" s="47" customFormat="1" ht="18" x14ac:dyDescent="0.35">
      <c r="A2" s="196" t="s">
        <v>47</v>
      </c>
      <c r="C2" s="3"/>
      <c r="D2" s="6"/>
      <c r="E2" s="6"/>
      <c r="F2" s="197" t="s">
        <v>180</v>
      </c>
      <c r="G2" s="197"/>
      <c r="H2" s="35"/>
    </row>
    <row r="3" spans="1:10" s="47" customFormat="1" ht="18" x14ac:dyDescent="0.35">
      <c r="A3" s="196" t="s">
        <v>48</v>
      </c>
      <c r="C3" s="4"/>
      <c r="D3" s="5"/>
      <c r="E3" s="4"/>
      <c r="F3" s="197" t="s">
        <v>48</v>
      </c>
      <c r="G3" s="197"/>
      <c r="H3" s="30"/>
    </row>
    <row r="4" spans="1:10" s="47" customFormat="1" ht="18" x14ac:dyDescent="0.35">
      <c r="A4" s="196" t="s">
        <v>155</v>
      </c>
      <c r="C4" s="5"/>
      <c r="D4" s="5"/>
      <c r="E4" s="5"/>
      <c r="F4" s="197" t="s">
        <v>192</v>
      </c>
      <c r="G4" s="197"/>
      <c r="H4" s="26"/>
    </row>
    <row r="5" spans="1:10" s="47" customFormat="1" ht="18" x14ac:dyDescent="0.35">
      <c r="A5" s="196" t="s">
        <v>223</v>
      </c>
      <c r="C5" s="2"/>
      <c r="D5" s="2"/>
      <c r="E5" s="2"/>
      <c r="F5" s="197" t="s">
        <v>223</v>
      </c>
      <c r="G5" s="197"/>
    </row>
    <row r="6" spans="1:10" ht="6.75" hidden="1" customHeight="1" x14ac:dyDescent="0.35">
      <c r="A6" s="196"/>
      <c r="B6" s="47"/>
      <c r="C6" s="2"/>
      <c r="D6" s="2"/>
      <c r="E6" s="2"/>
      <c r="F6" s="197"/>
      <c r="G6" s="197"/>
      <c r="H6" s="47"/>
    </row>
    <row r="7" spans="1:10" ht="18" x14ac:dyDescent="0.35">
      <c r="A7" s="34"/>
      <c r="C7" s="2"/>
      <c r="D7" s="2"/>
      <c r="E7" s="2"/>
      <c r="F7" s="33"/>
      <c r="G7" s="33"/>
    </row>
    <row r="8" spans="1:10" ht="18" x14ac:dyDescent="0.35">
      <c r="A8" s="34"/>
      <c r="C8" s="2"/>
      <c r="D8" s="2"/>
      <c r="E8" s="2"/>
      <c r="F8" s="33"/>
      <c r="G8" s="33"/>
    </row>
    <row r="9" spans="1:10" ht="15.75" customHeight="1" x14ac:dyDescent="0.35">
      <c r="A9" s="1013" t="s">
        <v>0</v>
      </c>
      <c r="B9" s="1013"/>
      <c r="C9" s="1013"/>
      <c r="D9" s="1013"/>
      <c r="E9" s="1013"/>
      <c r="F9" s="1013"/>
      <c r="G9" s="1013"/>
      <c r="H9" s="1013"/>
      <c r="I9" s="235"/>
      <c r="J9" s="235"/>
    </row>
    <row r="10" spans="1:10" ht="15.75" customHeight="1" x14ac:dyDescent="0.35">
      <c r="A10" s="1013" t="s">
        <v>227</v>
      </c>
      <c r="B10" s="1013"/>
      <c r="C10" s="1013"/>
      <c r="D10" s="1013"/>
      <c r="E10" s="1013"/>
      <c r="F10" s="1013"/>
      <c r="G10" s="1013"/>
      <c r="H10" s="1013"/>
      <c r="I10" s="235"/>
      <c r="J10" s="235"/>
    </row>
    <row r="11" spans="1:10" ht="18" customHeight="1" x14ac:dyDescent="0.35">
      <c r="A11" s="1013" t="s">
        <v>300</v>
      </c>
      <c r="B11" s="1013"/>
      <c r="C11" s="1013"/>
      <c r="D11" s="1013"/>
      <c r="E11" s="1013"/>
      <c r="F11" s="1013"/>
      <c r="G11" s="1013"/>
      <c r="H11" s="1013"/>
      <c r="I11" s="235"/>
      <c r="J11" s="235"/>
    </row>
    <row r="12" spans="1:10" s="47" customFormat="1" ht="12.75" customHeight="1" x14ac:dyDescent="0.3">
      <c r="A12" s="1014" t="s">
        <v>298</v>
      </c>
      <c r="B12" s="1014"/>
      <c r="C12" s="1014"/>
      <c r="D12" s="1014"/>
      <c r="E12" s="1014"/>
      <c r="F12" s="1014"/>
      <c r="G12" s="1014"/>
      <c r="H12" s="1014"/>
      <c r="I12" s="1014"/>
    </row>
    <row r="13" spans="1:10" s="47" customFormat="1" ht="12.75" customHeight="1" x14ac:dyDescent="0.3">
      <c r="B13" s="550"/>
      <c r="C13" s="550"/>
      <c r="D13" s="550"/>
      <c r="E13" s="550"/>
      <c r="F13" s="550"/>
      <c r="G13" s="550"/>
      <c r="H13" s="550"/>
      <c r="I13" s="550"/>
    </row>
    <row r="14" spans="1:10" x14ac:dyDescent="0.3">
      <c r="A14" s="348"/>
      <c r="B14" s="348"/>
      <c r="C14" s="348"/>
      <c r="D14" s="348"/>
      <c r="E14" s="348"/>
      <c r="F14" s="1173" t="s">
        <v>126</v>
      </c>
      <c r="G14" s="1174"/>
      <c r="H14" s="352" t="s">
        <v>225</v>
      </c>
    </row>
    <row r="15" spans="1:10" x14ac:dyDescent="0.3">
      <c r="A15" s="346"/>
      <c r="B15" s="346"/>
      <c r="C15" s="346"/>
      <c r="D15" s="346"/>
      <c r="E15" s="346"/>
      <c r="F15" s="1175" t="s">
        <v>193</v>
      </c>
      <c r="G15" s="1176"/>
      <c r="H15" s="353" t="s">
        <v>232</v>
      </c>
    </row>
    <row r="16" spans="1:10" s="36" customFormat="1" ht="39.75" customHeight="1" x14ac:dyDescent="0.3">
      <c r="A16" s="257" t="s">
        <v>69</v>
      </c>
      <c r="B16" s="1018" t="s">
        <v>1</v>
      </c>
      <c r="C16" s="1019"/>
      <c r="D16" s="1019"/>
      <c r="E16" s="1167"/>
      <c r="F16" s="350" t="s">
        <v>92</v>
      </c>
      <c r="G16" s="395" t="s">
        <v>134</v>
      </c>
      <c r="H16" s="350" t="s">
        <v>101</v>
      </c>
    </row>
    <row r="17" spans="1:10" s="36" customFormat="1" ht="17.25" customHeight="1" x14ac:dyDescent="0.3">
      <c r="A17" s="52"/>
      <c r="B17" s="1045" t="s">
        <v>26</v>
      </c>
      <c r="C17" s="1046"/>
      <c r="D17" s="1046"/>
      <c r="E17" s="1046"/>
      <c r="F17" s="361"/>
      <c r="G17" s="39">
        <f>G18+G24</f>
        <v>146.13999999999999</v>
      </c>
      <c r="H17" s="39">
        <f>H18+H24</f>
        <v>146.13999999999999</v>
      </c>
    </row>
    <row r="18" spans="1:10" s="36" customFormat="1" ht="15.6" x14ac:dyDescent="0.3">
      <c r="A18" s="90" t="s">
        <v>2</v>
      </c>
      <c r="B18" s="1126" t="s">
        <v>35</v>
      </c>
      <c r="C18" s="1127"/>
      <c r="D18" s="1127"/>
      <c r="E18" s="1128"/>
      <c r="F18" s="116"/>
      <c r="G18" s="38">
        <f>G19+G20+G21+G22</f>
        <v>119.79</v>
      </c>
      <c r="H18" s="38">
        <f>H19+H20+H21+H22</f>
        <v>119.79</v>
      </c>
      <c r="J18" s="741"/>
    </row>
    <row r="19" spans="1:10" s="36" customFormat="1" ht="15.6" x14ac:dyDescent="0.3">
      <c r="A19" s="90" t="s">
        <v>13</v>
      </c>
      <c r="B19" s="1056" t="s">
        <v>307</v>
      </c>
      <c r="C19" s="1056"/>
      <c r="D19" s="1056"/>
      <c r="E19" s="1056"/>
      <c r="F19" s="116"/>
      <c r="G19" s="421">
        <v>102.38</v>
      </c>
      <c r="H19" s="421">
        <v>102.38</v>
      </c>
    </row>
    <row r="20" spans="1:10" s="36" customFormat="1" ht="15.6" x14ac:dyDescent="0.3">
      <c r="A20" s="117" t="s">
        <v>12</v>
      </c>
      <c r="B20" s="1146" t="s">
        <v>117</v>
      </c>
      <c r="C20" s="1147"/>
      <c r="D20" s="1147"/>
      <c r="E20" s="1148"/>
      <c r="F20" s="118">
        <v>0.04</v>
      </c>
      <c r="G20" s="422">
        <f>G19*4%</f>
        <v>4.0999999999999996</v>
      </c>
      <c r="H20" s="422">
        <f>H19*4%</f>
        <v>4.0999999999999996</v>
      </c>
    </row>
    <row r="21" spans="1:10" s="36" customFormat="1" ht="15.6" x14ac:dyDescent="0.3">
      <c r="A21" s="117" t="s">
        <v>14</v>
      </c>
      <c r="B21" s="1092" t="s">
        <v>34</v>
      </c>
      <c r="C21" s="1092"/>
      <c r="D21" s="1092"/>
      <c r="E21" s="1092"/>
      <c r="F21" s="118">
        <v>0.13</v>
      </c>
      <c r="G21" s="422">
        <f>G19*F21</f>
        <v>13.31</v>
      </c>
      <c r="H21" s="422">
        <f>H19*F21</f>
        <v>13.31</v>
      </c>
    </row>
    <row r="22" spans="1:10" s="36" customFormat="1" ht="0.75" hidden="1" customHeight="1" x14ac:dyDescent="0.3">
      <c r="A22" s="117" t="s">
        <v>119</v>
      </c>
      <c r="B22" s="1146" t="s">
        <v>123</v>
      </c>
      <c r="C22" s="1147"/>
      <c r="D22" s="1147"/>
      <c r="E22" s="1148"/>
      <c r="F22" s="118">
        <v>0</v>
      </c>
      <c r="G22" s="380">
        <v>0</v>
      </c>
      <c r="H22" s="380"/>
    </row>
    <row r="23" spans="1:10" s="36" customFormat="1" ht="15.6" hidden="1" x14ac:dyDescent="0.3">
      <c r="A23" s="117" t="s">
        <v>12</v>
      </c>
      <c r="B23" s="1151" t="s">
        <v>118</v>
      </c>
      <c r="C23" s="1152"/>
      <c r="D23" s="1152"/>
      <c r="E23" s="1153"/>
      <c r="F23" s="118"/>
      <c r="G23" s="380"/>
      <c r="H23" s="380"/>
    </row>
    <row r="24" spans="1:10" s="36" customFormat="1" ht="15.6" x14ac:dyDescent="0.3">
      <c r="A24" s="92"/>
      <c r="B24" s="1129" t="s">
        <v>3</v>
      </c>
      <c r="C24" s="1129"/>
      <c r="D24" s="1129"/>
      <c r="E24" s="1130"/>
      <c r="F24" s="91">
        <v>0.22</v>
      </c>
      <c r="G24" s="58">
        <f>G18*F24</f>
        <v>26.35</v>
      </c>
      <c r="H24" s="58">
        <f>H18*F24</f>
        <v>26.35</v>
      </c>
    </row>
    <row r="25" spans="1:10" s="36" customFormat="1" ht="1.5" hidden="1" customHeight="1" x14ac:dyDescent="0.3">
      <c r="A25" s="93" t="s">
        <v>50</v>
      </c>
      <c r="B25" s="1045" t="s">
        <v>52</v>
      </c>
      <c r="C25" s="1046"/>
      <c r="D25" s="1046"/>
      <c r="E25" s="1048"/>
      <c r="F25" s="91"/>
      <c r="G25" s="39">
        <v>0</v>
      </c>
      <c r="H25" s="39">
        <v>0</v>
      </c>
    </row>
    <row r="26" spans="1:10" s="36" customFormat="1" ht="15.6" x14ac:dyDescent="0.3">
      <c r="A26" s="63" t="s">
        <v>50</v>
      </c>
      <c r="B26" s="983" t="s">
        <v>71</v>
      </c>
      <c r="C26" s="984"/>
      <c r="D26" s="984"/>
      <c r="E26" s="985"/>
      <c r="F26" s="732"/>
      <c r="G26" s="603"/>
      <c r="H26" s="603">
        <f>H27+H31</f>
        <v>337</v>
      </c>
    </row>
    <row r="27" spans="1:10" s="36" customFormat="1" ht="15.6" x14ac:dyDescent="0.3">
      <c r="A27" s="1086" t="s">
        <v>27</v>
      </c>
      <c r="B27" s="446" t="s">
        <v>127</v>
      </c>
      <c r="C27" s="449"/>
      <c r="D27" s="449"/>
      <c r="E27" s="449"/>
      <c r="F27" s="1177"/>
      <c r="G27" s="1076"/>
      <c r="H27" s="1009">
        <f>B28*C28</f>
        <v>328</v>
      </c>
    </row>
    <row r="28" spans="1:10" s="36" customFormat="1" ht="15.6" x14ac:dyDescent="0.3">
      <c r="A28" s="1087"/>
      <c r="B28" s="164">
        <v>40</v>
      </c>
      <c r="C28" s="228">
        <v>8.1999999999999993</v>
      </c>
      <c r="D28" s="89"/>
      <c r="E28" s="89"/>
      <c r="F28" s="1178"/>
      <c r="G28" s="1077"/>
      <c r="H28" s="1010"/>
      <c r="J28" s="253"/>
    </row>
    <row r="29" spans="1:10" s="36" customFormat="1" ht="15.6" x14ac:dyDescent="0.3">
      <c r="A29" s="1087"/>
      <c r="B29" s="294" t="s">
        <v>8</v>
      </c>
      <c r="C29" s="293" t="s">
        <v>200</v>
      </c>
      <c r="D29" s="294"/>
      <c r="E29" s="294"/>
      <c r="F29" s="1178"/>
      <c r="G29" s="1077"/>
      <c r="H29" s="1010"/>
    </row>
    <row r="30" spans="1:10" s="108" customFormat="1" ht="15.75" customHeight="1" x14ac:dyDescent="0.3">
      <c r="A30" s="1088"/>
      <c r="B30" s="1170" t="s">
        <v>302</v>
      </c>
      <c r="C30" s="1171"/>
      <c r="D30" s="1171"/>
      <c r="E30" s="1172"/>
      <c r="F30" s="1179"/>
      <c r="G30" s="1118"/>
      <c r="H30" s="1011"/>
    </row>
    <row r="31" spans="1:10" s="108" customFormat="1" ht="15.6" x14ac:dyDescent="0.3">
      <c r="A31" s="375" t="s">
        <v>28</v>
      </c>
      <c r="B31" s="1065" t="s">
        <v>245</v>
      </c>
      <c r="C31" s="1066"/>
      <c r="D31" s="1066"/>
      <c r="E31" s="1067"/>
      <c r="F31" s="374"/>
      <c r="G31" s="380"/>
      <c r="H31" s="422">
        <v>9</v>
      </c>
      <c r="J31" s="253"/>
    </row>
    <row r="32" spans="1:10" s="36" customFormat="1" ht="15.6" x14ac:dyDescent="0.3">
      <c r="A32" s="461">
        <v>3</v>
      </c>
      <c r="B32" s="371" t="s">
        <v>135</v>
      </c>
      <c r="C32" s="372"/>
      <c r="D32" s="372"/>
      <c r="E32" s="373"/>
      <c r="F32" s="374"/>
      <c r="G32" s="380"/>
      <c r="H32" s="559">
        <v>162.78</v>
      </c>
      <c r="J32" s="253"/>
    </row>
    <row r="33" spans="1:18" s="36" customFormat="1" ht="15.6" x14ac:dyDescent="0.3">
      <c r="A33" s="52">
        <v>4</v>
      </c>
      <c r="B33" s="1045" t="s">
        <v>152</v>
      </c>
      <c r="C33" s="1046"/>
      <c r="D33" s="1046"/>
      <c r="E33" s="1048"/>
      <c r="F33" s="361"/>
      <c r="G33" s="39">
        <f>G17</f>
        <v>146.13999999999999</v>
      </c>
      <c r="H33" s="39">
        <f>H26+H32+H17</f>
        <v>645.91999999999996</v>
      </c>
    </row>
    <row r="34" spans="1:18" s="36" customFormat="1" ht="15.6" x14ac:dyDescent="0.3">
      <c r="A34" s="306">
        <v>5</v>
      </c>
      <c r="B34" s="977" t="s">
        <v>87</v>
      </c>
      <c r="C34" s="978"/>
      <c r="D34" s="978"/>
      <c r="E34" s="979"/>
      <c r="F34" s="742">
        <f>F35+F36</f>
        <v>0.58730000000000004</v>
      </c>
      <c r="G34" s="40">
        <f>G18*F34</f>
        <v>70.349999999999994</v>
      </c>
      <c r="H34" s="40">
        <f>H18*F34</f>
        <v>70.349999999999994</v>
      </c>
    </row>
    <row r="35" spans="1:18" s="36" customFormat="1" ht="15.6" x14ac:dyDescent="0.3">
      <c r="A35" s="67" t="s">
        <v>78</v>
      </c>
      <c r="B35" s="362" t="s">
        <v>90</v>
      </c>
      <c r="C35" s="363"/>
      <c r="D35" s="363"/>
      <c r="E35" s="364"/>
      <c r="F35" s="743">
        <v>0.33389999999999997</v>
      </c>
      <c r="G35" s="58">
        <f>G18*F35</f>
        <v>40</v>
      </c>
      <c r="H35" s="58">
        <f>H18*F35</f>
        <v>40</v>
      </c>
      <c r="J35" s="923"/>
    </row>
    <row r="36" spans="1:18" s="36" customFormat="1" ht="15.6" x14ac:dyDescent="0.3">
      <c r="A36" s="67" t="s">
        <v>79</v>
      </c>
      <c r="B36" s="362" t="s">
        <v>84</v>
      </c>
      <c r="C36" s="363"/>
      <c r="D36" s="363"/>
      <c r="E36" s="364"/>
      <c r="F36" s="743">
        <v>0.25340000000000001</v>
      </c>
      <c r="G36" s="58">
        <f>G18*F36</f>
        <v>30.35</v>
      </c>
      <c r="H36" s="58">
        <f>H18*F36</f>
        <v>30.35</v>
      </c>
    </row>
    <row r="37" spans="1:18" s="36" customFormat="1" ht="15.6" x14ac:dyDescent="0.3">
      <c r="A37" s="52" t="s">
        <v>40</v>
      </c>
      <c r="B37" s="1045" t="s">
        <v>21</v>
      </c>
      <c r="C37" s="1046"/>
      <c r="D37" s="1046"/>
      <c r="E37" s="1048"/>
      <c r="F37" s="361"/>
      <c r="G37" s="39">
        <f>G34+G33</f>
        <v>216.49</v>
      </c>
      <c r="H37" s="39">
        <f>H34+H33</f>
        <v>716.27</v>
      </c>
    </row>
    <row r="38" spans="1:18" s="36" customFormat="1" ht="15.6" x14ac:dyDescent="0.3">
      <c r="A38" s="361" t="s">
        <v>41</v>
      </c>
      <c r="B38" s="376" t="s">
        <v>18</v>
      </c>
      <c r="C38" s="377"/>
      <c r="D38" s="377"/>
      <c r="E38" s="377"/>
      <c r="F38" s="91">
        <v>0.12</v>
      </c>
      <c r="G38" s="38">
        <f>G37*12%</f>
        <v>25.98</v>
      </c>
      <c r="H38" s="38">
        <f>H37*12%</f>
        <v>85.95</v>
      </c>
    </row>
    <row r="39" spans="1:18" s="36" customFormat="1" ht="15.6" x14ac:dyDescent="0.3">
      <c r="A39" s="52" t="s">
        <v>42</v>
      </c>
      <c r="B39" s="94" t="s">
        <v>23</v>
      </c>
      <c r="C39" s="378"/>
      <c r="D39" s="378"/>
      <c r="E39" s="378"/>
      <c r="F39" s="91"/>
      <c r="G39" s="39">
        <f>G37+G38</f>
        <v>242.47</v>
      </c>
      <c r="H39" s="39">
        <f>H37+H38</f>
        <v>802.22</v>
      </c>
    </row>
    <row r="40" spans="1:18" ht="15.6" x14ac:dyDescent="0.3">
      <c r="A40" s="361" t="s">
        <v>43</v>
      </c>
      <c r="B40" s="1124" t="s">
        <v>24</v>
      </c>
      <c r="C40" s="1124"/>
      <c r="D40" s="1124"/>
      <c r="E40" s="1125"/>
      <c r="F40" s="91">
        <v>0.2</v>
      </c>
      <c r="G40" s="38">
        <f>G39*F40</f>
        <v>48.49</v>
      </c>
      <c r="H40" s="38">
        <f>H39*F40</f>
        <v>160.44</v>
      </c>
    </row>
    <row r="41" spans="1:18" s="27" customFormat="1" ht="15" customHeight="1" x14ac:dyDescent="0.3">
      <c r="A41" s="52" t="s">
        <v>44</v>
      </c>
      <c r="B41" s="1045" t="s">
        <v>25</v>
      </c>
      <c r="C41" s="1046"/>
      <c r="D41" s="1046"/>
      <c r="E41" s="1046"/>
      <c r="F41" s="370"/>
      <c r="G41" s="39">
        <f>G40+G39</f>
        <v>290.95999999999998</v>
      </c>
      <c r="H41" s="39">
        <f>H40+H39</f>
        <v>962.66</v>
      </c>
    </row>
    <row r="42" spans="1:18" s="27" customFormat="1" ht="15.6" x14ac:dyDescent="0.3">
      <c r="A42" s="127"/>
      <c r="B42" s="134"/>
      <c r="C42" s="134"/>
      <c r="D42" s="134"/>
      <c r="E42" s="134"/>
      <c r="F42" s="367"/>
      <c r="G42" s="367"/>
      <c r="H42" s="128"/>
    </row>
    <row r="43" spans="1:18" s="27" customFormat="1" ht="15.6" x14ac:dyDescent="0.3">
      <c r="A43" s="81"/>
      <c r="B43" s="129"/>
      <c r="C43" s="81"/>
      <c r="D43" s="81"/>
      <c r="E43" s="81"/>
      <c r="F43" s="81"/>
      <c r="G43" s="81"/>
      <c r="H43" s="136"/>
    </row>
    <row r="44" spans="1:18" s="27" customFormat="1" ht="15.6" x14ac:dyDescent="0.3">
      <c r="A44" s="81" t="s">
        <v>77</v>
      </c>
      <c r="B44" s="129"/>
      <c r="C44" s="81"/>
      <c r="D44" s="499"/>
      <c r="E44" s="195"/>
      <c r="F44" s="195"/>
      <c r="G44" s="81"/>
      <c r="H44" s="136"/>
    </row>
    <row r="45" spans="1:18" s="27" customFormat="1" ht="15.6" x14ac:dyDescent="0.3">
      <c r="A45" s="81"/>
      <c r="B45" s="129"/>
      <c r="C45" s="81"/>
      <c r="D45" s="81"/>
      <c r="E45" s="81"/>
      <c r="F45" s="81"/>
      <c r="G45" s="81"/>
      <c r="H45" s="136"/>
    </row>
    <row r="46" spans="1:18" s="81" customFormat="1" ht="15.6" x14ac:dyDescent="0.3">
      <c r="A46" s="195" t="s">
        <v>172</v>
      </c>
      <c r="B46" s="195"/>
      <c r="C46" s="195"/>
      <c r="D46" s="195"/>
      <c r="H46" s="129"/>
      <c r="R46" s="82"/>
    </row>
    <row r="47" spans="1:18" s="81" customFormat="1" ht="15.6" x14ac:dyDescent="0.3">
      <c r="A47" s="1058" t="s">
        <v>173</v>
      </c>
      <c r="B47" s="1058"/>
      <c r="C47" s="1058"/>
      <c r="D47" s="1058"/>
      <c r="E47" s="195"/>
      <c r="F47" s="195"/>
      <c r="G47" s="195"/>
      <c r="H47" s="195"/>
      <c r="R47" s="82"/>
    </row>
    <row r="48" spans="1:18" ht="15.6" x14ac:dyDescent="0.3">
      <c r="A48" s="129"/>
      <c r="B48" s="47"/>
      <c r="C48" s="47"/>
      <c r="D48" s="47"/>
      <c r="E48" s="81"/>
      <c r="F48" s="81"/>
      <c r="G48" s="81"/>
      <c r="H48" s="129"/>
    </row>
    <row r="49" spans="1:8" x14ac:dyDescent="0.3">
      <c r="A49" s="129"/>
      <c r="B49" s="47"/>
      <c r="C49" s="47"/>
      <c r="D49" s="47"/>
      <c r="E49" s="129"/>
      <c r="F49" s="129"/>
      <c r="G49" s="129"/>
      <c r="H49" s="129"/>
    </row>
    <row r="50" spans="1:8" x14ac:dyDescent="0.3">
      <c r="A50" s="129"/>
      <c r="B50" s="129"/>
      <c r="C50" s="129"/>
      <c r="D50" s="129"/>
    </row>
  </sheetData>
  <mergeCells count="29">
    <mergeCell ref="A12:I12"/>
    <mergeCell ref="A47:D47"/>
    <mergeCell ref="A9:H9"/>
    <mergeCell ref="A10:H10"/>
    <mergeCell ref="B18:E18"/>
    <mergeCell ref="B19:E19"/>
    <mergeCell ref="B20:E20"/>
    <mergeCell ref="A11:H11"/>
    <mergeCell ref="F14:G14"/>
    <mergeCell ref="F15:G15"/>
    <mergeCell ref="B17:E17"/>
    <mergeCell ref="B16:E16"/>
    <mergeCell ref="A27:A30"/>
    <mergeCell ref="F27:F30"/>
    <mergeCell ref="G27:G30"/>
    <mergeCell ref="B23:E23"/>
    <mergeCell ref="B40:E40"/>
    <mergeCell ref="B24:E24"/>
    <mergeCell ref="B25:E25"/>
    <mergeCell ref="B41:E41"/>
    <mergeCell ref="B31:E31"/>
    <mergeCell ref="B34:E34"/>
    <mergeCell ref="B37:E37"/>
    <mergeCell ref="B30:E30"/>
    <mergeCell ref="B21:E21"/>
    <mergeCell ref="B22:E22"/>
    <mergeCell ref="B26:E26"/>
    <mergeCell ref="B33:E33"/>
    <mergeCell ref="H27:H30"/>
  </mergeCells>
  <pageMargins left="0.9055118110236221" right="0.51181102362204722" top="0.15748031496062992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6"/>
  <sheetViews>
    <sheetView topLeftCell="A13" zoomScaleNormal="100" workbookViewId="0">
      <selection activeCell="T40" sqref="T40"/>
    </sheetView>
  </sheetViews>
  <sheetFormatPr defaultRowHeight="14.4" x14ac:dyDescent="0.3"/>
  <cols>
    <col min="1" max="1" width="5.6640625" customWidth="1"/>
    <col min="2" max="2" width="8.6640625" customWidth="1"/>
    <col min="3" max="3" width="8.5546875" customWidth="1"/>
    <col min="5" max="5" width="18.44140625" customWidth="1"/>
    <col min="6" max="6" width="7.88671875" customWidth="1"/>
    <col min="7" max="7" width="9.44140625" customWidth="1"/>
    <col min="8" max="8" width="10.33203125" customWidth="1"/>
    <col min="9" max="9" width="11.5546875" customWidth="1"/>
  </cols>
  <sheetData>
    <row r="1" spans="1:10" ht="18" x14ac:dyDescent="0.35">
      <c r="A1" s="195" t="s">
        <v>22</v>
      </c>
      <c r="B1" s="47"/>
      <c r="C1" s="4"/>
      <c r="D1" s="4"/>
      <c r="E1" s="4"/>
      <c r="F1" s="195" t="s">
        <v>49</v>
      </c>
      <c r="G1" s="195"/>
      <c r="H1" s="30"/>
    </row>
    <row r="2" spans="1:10" ht="18" x14ac:dyDescent="0.35">
      <c r="A2" s="196" t="s">
        <v>47</v>
      </c>
      <c r="B2" s="47"/>
      <c r="C2" s="3"/>
      <c r="D2" s="6"/>
      <c r="E2" s="6"/>
      <c r="F2" s="197" t="s">
        <v>180</v>
      </c>
      <c r="G2" s="197"/>
      <c r="H2" s="35"/>
    </row>
    <row r="3" spans="1:10" ht="18" x14ac:dyDescent="0.35">
      <c r="A3" s="196" t="s">
        <v>48</v>
      </c>
      <c r="B3" s="47"/>
      <c r="C3" s="4"/>
      <c r="D3" s="5"/>
      <c r="E3" s="4"/>
      <c r="F3" s="197" t="s">
        <v>48</v>
      </c>
      <c r="G3" s="197"/>
      <c r="H3" s="30"/>
    </row>
    <row r="4" spans="1:10" ht="18" x14ac:dyDescent="0.35">
      <c r="A4" s="196" t="s">
        <v>155</v>
      </c>
      <c r="B4" s="47"/>
      <c r="C4" s="5"/>
      <c r="D4" s="5"/>
      <c r="E4" s="5"/>
      <c r="F4" s="197" t="s">
        <v>192</v>
      </c>
      <c r="G4" s="197"/>
      <c r="H4" s="26"/>
    </row>
    <row r="5" spans="1:10" ht="18" x14ac:dyDescent="0.35">
      <c r="A5" s="196" t="s">
        <v>223</v>
      </c>
      <c r="B5" s="47"/>
      <c r="C5" s="2"/>
      <c r="D5" s="2"/>
      <c r="E5" s="2"/>
      <c r="F5" s="197" t="s">
        <v>223</v>
      </c>
      <c r="G5" s="197"/>
      <c r="H5" s="47"/>
    </row>
    <row r="6" spans="1:10" ht="18" x14ac:dyDescent="0.35">
      <c r="A6" s="196"/>
      <c r="B6" s="47"/>
      <c r="C6" s="2"/>
      <c r="D6" s="2"/>
      <c r="E6" s="2"/>
      <c r="F6" s="197"/>
      <c r="G6" s="197"/>
      <c r="H6" s="47"/>
    </row>
    <row r="7" spans="1:10" ht="16.8" x14ac:dyDescent="0.3">
      <c r="A7" s="1013" t="s">
        <v>0</v>
      </c>
      <c r="B7" s="1013"/>
      <c r="C7" s="1013"/>
      <c r="D7" s="1013"/>
      <c r="E7" s="1013"/>
      <c r="F7" s="1013"/>
      <c r="G7" s="1013"/>
      <c r="H7" s="1013"/>
    </row>
    <row r="8" spans="1:10" ht="16.8" x14ac:dyDescent="0.3">
      <c r="A8" s="1013" t="s">
        <v>227</v>
      </c>
      <c r="B8" s="1013"/>
      <c r="C8" s="1013"/>
      <c r="D8" s="1013"/>
      <c r="E8" s="1013"/>
      <c r="F8" s="1013"/>
      <c r="G8" s="1013"/>
      <c r="H8" s="1013"/>
    </row>
    <row r="9" spans="1:10" ht="16.8" x14ac:dyDescent="0.3">
      <c r="A9" s="1013" t="s">
        <v>276</v>
      </c>
      <c r="B9" s="1013"/>
      <c r="C9" s="1013"/>
      <c r="D9" s="1013"/>
      <c r="E9" s="1013"/>
      <c r="F9" s="1013"/>
      <c r="G9" s="1013"/>
      <c r="H9" s="1013"/>
    </row>
    <row r="10" spans="1:10" ht="13.8" customHeight="1" x14ac:dyDescent="0.3">
      <c r="A10" s="47"/>
      <c r="B10" s="1185" t="s">
        <v>298</v>
      </c>
      <c r="C10" s="1185"/>
      <c r="D10" s="1185"/>
      <c r="E10" s="1185"/>
      <c r="F10" s="1185"/>
      <c r="G10" s="1185"/>
      <c r="H10" s="1185"/>
    </row>
    <row r="11" spans="1:10" ht="6.6" hidden="1" customHeight="1" x14ac:dyDescent="0.3">
      <c r="A11" s="47"/>
      <c r="B11" s="583"/>
      <c r="C11" s="583"/>
      <c r="D11" s="583"/>
      <c r="E11" s="583"/>
      <c r="F11" s="583"/>
      <c r="G11" s="583"/>
      <c r="H11" s="583"/>
    </row>
    <row r="12" spans="1:10" x14ac:dyDescent="0.3">
      <c r="A12" s="348"/>
      <c r="B12" s="348"/>
      <c r="C12" s="348"/>
      <c r="D12" s="348"/>
      <c r="E12" s="348"/>
      <c r="F12" s="1183" t="s">
        <v>275</v>
      </c>
      <c r="G12" s="1183"/>
      <c r="H12" s="1183"/>
      <c r="I12" s="1183"/>
    </row>
    <row r="13" spans="1:10" x14ac:dyDescent="0.3">
      <c r="A13" s="346"/>
      <c r="B13" s="346"/>
      <c r="C13" s="346"/>
      <c r="D13" s="346"/>
      <c r="E13" s="346"/>
      <c r="F13" s="1183" t="s">
        <v>278</v>
      </c>
      <c r="G13" s="1183"/>
      <c r="H13" s="1183"/>
      <c r="I13" s="1183"/>
    </row>
    <row r="14" spans="1:10" ht="56.4" customHeight="1" x14ac:dyDescent="0.3">
      <c r="A14" s="257" t="s">
        <v>69</v>
      </c>
      <c r="B14" s="1018" t="s">
        <v>1</v>
      </c>
      <c r="C14" s="1019"/>
      <c r="D14" s="1019"/>
      <c r="E14" s="1167"/>
      <c r="F14" s="604" t="s">
        <v>92</v>
      </c>
      <c r="G14" s="604" t="s">
        <v>145</v>
      </c>
      <c r="H14" s="604" t="s">
        <v>211</v>
      </c>
      <c r="I14" s="604" t="s">
        <v>211</v>
      </c>
      <c r="J14" s="232" t="s">
        <v>211</v>
      </c>
    </row>
    <row r="15" spans="1:10" ht="15.6" x14ac:dyDescent="0.3">
      <c r="A15" s="52"/>
      <c r="B15" s="1045" t="s">
        <v>26</v>
      </c>
      <c r="C15" s="1046"/>
      <c r="D15" s="1046"/>
      <c r="E15" s="1046"/>
      <c r="F15" s="584"/>
      <c r="G15" s="39">
        <f>G16+G22</f>
        <v>146.13999999999999</v>
      </c>
      <c r="H15" s="39">
        <f>H16+H22</f>
        <v>146.13999999999999</v>
      </c>
      <c r="I15" s="39">
        <f>I16+I22</f>
        <v>146.13999999999999</v>
      </c>
      <c r="J15" s="39">
        <f t="shared" ref="J15" si="0">J16+J22</f>
        <v>146.13999999999999</v>
      </c>
    </row>
    <row r="16" spans="1:10" ht="15.6" x14ac:dyDescent="0.3">
      <c r="A16" s="90" t="s">
        <v>2</v>
      </c>
      <c r="B16" s="1126" t="s">
        <v>277</v>
      </c>
      <c r="C16" s="1127"/>
      <c r="D16" s="1127"/>
      <c r="E16" s="1128"/>
      <c r="F16" s="116"/>
      <c r="G16" s="38">
        <f>G17+G18+G19+G20</f>
        <v>119.79</v>
      </c>
      <c r="H16" s="38">
        <f>H17+H18+H19+H20</f>
        <v>119.79</v>
      </c>
      <c r="I16" s="38">
        <f t="shared" ref="I16:J16" si="1">I17+I18+I19+I20</f>
        <v>119.79</v>
      </c>
      <c r="J16" s="38">
        <f t="shared" si="1"/>
        <v>119.79</v>
      </c>
    </row>
    <row r="17" spans="1:16" ht="15.6" x14ac:dyDescent="0.3">
      <c r="A17" s="90" t="s">
        <v>13</v>
      </c>
      <c r="B17" s="1056" t="s">
        <v>33</v>
      </c>
      <c r="C17" s="1056"/>
      <c r="D17" s="1056"/>
      <c r="E17" s="1056"/>
      <c r="F17" s="116"/>
      <c r="G17" s="590">
        <v>102.38</v>
      </c>
      <c r="H17" s="590">
        <v>102.38</v>
      </c>
      <c r="I17" s="602">
        <v>102.38</v>
      </c>
      <c r="J17" s="602">
        <v>102.38</v>
      </c>
    </row>
    <row r="18" spans="1:16" ht="15.6" x14ac:dyDescent="0.3">
      <c r="A18" s="117" t="s">
        <v>12</v>
      </c>
      <c r="B18" s="1146" t="s">
        <v>117</v>
      </c>
      <c r="C18" s="1147"/>
      <c r="D18" s="1147"/>
      <c r="E18" s="1148"/>
      <c r="F18" s="118">
        <v>0.04</v>
      </c>
      <c r="G18" s="589">
        <f>G17*4%</f>
        <v>4.0999999999999996</v>
      </c>
      <c r="H18" s="589">
        <f>H17*4%</f>
        <v>4.0999999999999996</v>
      </c>
      <c r="I18" s="601">
        <f t="shared" ref="I18:J18" si="2">I17*4%</f>
        <v>4.0999999999999996</v>
      </c>
      <c r="J18" s="601">
        <f t="shared" si="2"/>
        <v>4.0999999999999996</v>
      </c>
    </row>
    <row r="19" spans="1:16" ht="13.95" customHeight="1" x14ac:dyDescent="0.3">
      <c r="A19" s="117" t="s">
        <v>14</v>
      </c>
      <c r="B19" s="1092" t="s">
        <v>34</v>
      </c>
      <c r="C19" s="1092"/>
      <c r="D19" s="1092"/>
      <c r="E19" s="1092"/>
      <c r="F19" s="118">
        <v>0.13</v>
      </c>
      <c r="G19" s="589">
        <f>G17*F19</f>
        <v>13.31</v>
      </c>
      <c r="H19" s="589">
        <f>H17*F19</f>
        <v>13.31</v>
      </c>
      <c r="I19" s="601">
        <f>I17*F19</f>
        <v>13.31</v>
      </c>
      <c r="J19" s="601">
        <f>J17*F19</f>
        <v>13.31</v>
      </c>
    </row>
    <row r="20" spans="1:16" ht="0.6" hidden="1" customHeight="1" x14ac:dyDescent="0.3">
      <c r="A20" s="117" t="s">
        <v>119</v>
      </c>
      <c r="B20" s="1146" t="s">
        <v>123</v>
      </c>
      <c r="C20" s="1147"/>
      <c r="D20" s="1147"/>
      <c r="E20" s="1148"/>
      <c r="F20" s="118">
        <v>0</v>
      </c>
      <c r="G20" s="597">
        <v>0</v>
      </c>
      <c r="H20" s="597"/>
      <c r="I20" s="291"/>
      <c r="J20" s="502"/>
    </row>
    <row r="21" spans="1:16" ht="15.6" hidden="1" customHeight="1" x14ac:dyDescent="0.3">
      <c r="A21" s="117" t="s">
        <v>12</v>
      </c>
      <c r="B21" s="1151" t="s">
        <v>118</v>
      </c>
      <c r="C21" s="1152"/>
      <c r="D21" s="1152"/>
      <c r="E21" s="1153"/>
      <c r="F21" s="118"/>
      <c r="G21" s="597"/>
      <c r="H21" s="597"/>
      <c r="I21" s="291"/>
      <c r="J21" s="502"/>
    </row>
    <row r="22" spans="1:16" ht="14.4" customHeight="1" x14ac:dyDescent="0.3">
      <c r="A22" s="92" t="s">
        <v>50</v>
      </c>
      <c r="B22" s="1129" t="s">
        <v>3</v>
      </c>
      <c r="C22" s="1129"/>
      <c r="D22" s="1129"/>
      <c r="E22" s="1130"/>
      <c r="F22" s="91">
        <v>0.22</v>
      </c>
      <c r="G22" s="600">
        <f>G16*F22</f>
        <v>26.35</v>
      </c>
      <c r="H22" s="600">
        <f>H16*F22</f>
        <v>26.35</v>
      </c>
      <c r="I22" s="603">
        <f>I16*F22</f>
        <v>26.35</v>
      </c>
      <c r="J22" s="603">
        <f>J16*F22</f>
        <v>26.35</v>
      </c>
    </row>
    <row r="23" spans="1:16" ht="15.6" hidden="1" customHeight="1" x14ac:dyDescent="0.3">
      <c r="A23" s="93" t="s">
        <v>50</v>
      </c>
      <c r="B23" s="1045" t="s">
        <v>52</v>
      </c>
      <c r="C23" s="1046"/>
      <c r="D23" s="1046"/>
      <c r="E23" s="1048"/>
      <c r="F23" s="91"/>
      <c r="G23" s="39">
        <v>0</v>
      </c>
      <c r="H23" s="39">
        <v>0</v>
      </c>
      <c r="I23" s="102"/>
      <c r="J23" s="502"/>
    </row>
    <row r="24" spans="1:16" ht="15.6" x14ac:dyDescent="0.3">
      <c r="A24" s="133" t="s">
        <v>45</v>
      </c>
      <c r="B24" s="977" t="s">
        <v>65</v>
      </c>
      <c r="C24" s="978"/>
      <c r="D24" s="978"/>
      <c r="E24" s="979"/>
      <c r="F24" s="584"/>
      <c r="G24" s="600"/>
      <c r="H24" s="40">
        <f>H25</f>
        <v>388</v>
      </c>
      <c r="I24" s="40">
        <f>I28</f>
        <v>228</v>
      </c>
      <c r="J24" s="40">
        <f>J33</f>
        <v>308</v>
      </c>
    </row>
    <row r="25" spans="1:16" s="47" customFormat="1" ht="14.4" customHeight="1" x14ac:dyDescent="0.3">
      <c r="A25" s="592" t="s">
        <v>29</v>
      </c>
      <c r="B25" s="1180" t="s">
        <v>210</v>
      </c>
      <c r="C25" s="1181"/>
      <c r="D25" s="1181"/>
      <c r="E25" s="1182"/>
      <c r="F25" s="837"/>
      <c r="G25" s="838"/>
      <c r="H25" s="1009">
        <f>B26*C26</f>
        <v>388</v>
      </c>
      <c r="I25" s="605"/>
      <c r="J25" s="607"/>
    </row>
    <row r="26" spans="1:16" ht="19.5" customHeight="1" x14ac:dyDescent="0.3">
      <c r="A26" s="593"/>
      <c r="B26" s="846">
        <v>40</v>
      </c>
      <c r="C26" s="846">
        <v>9.6999999999999993</v>
      </c>
      <c r="D26" s="1184"/>
      <c r="E26" s="1184"/>
      <c r="F26" s="840"/>
      <c r="G26" s="839"/>
      <c r="H26" s="1010"/>
      <c r="I26" s="802"/>
      <c r="J26" s="608"/>
      <c r="L26" s="253"/>
    </row>
    <row r="27" spans="1:16" ht="9.6" customHeight="1" x14ac:dyDescent="0.3">
      <c r="A27" s="593"/>
      <c r="B27" s="294" t="s">
        <v>8</v>
      </c>
      <c r="C27" s="849" t="s">
        <v>139</v>
      </c>
      <c r="D27" s="294"/>
      <c r="E27" s="294"/>
      <c r="F27" s="843"/>
      <c r="G27" s="844"/>
      <c r="H27" s="1011"/>
      <c r="I27" s="803"/>
      <c r="J27" s="845"/>
    </row>
    <row r="28" spans="1:16" ht="11.4" customHeight="1" x14ac:dyDescent="0.3">
      <c r="A28" s="807"/>
      <c r="B28" s="1186" t="s">
        <v>280</v>
      </c>
      <c r="C28" s="1187"/>
      <c r="D28" s="1187"/>
      <c r="E28" s="1188"/>
      <c r="F28" s="1177"/>
      <c r="G28" s="839"/>
      <c r="H28" s="1009"/>
      <c r="I28" s="1189">
        <f>B30*C30</f>
        <v>228</v>
      </c>
      <c r="J28" s="1097"/>
    </row>
    <row r="29" spans="1:16" ht="14.4" customHeight="1" x14ac:dyDescent="0.3">
      <c r="A29" s="97" t="s">
        <v>30</v>
      </c>
      <c r="B29" s="1180" t="s">
        <v>279</v>
      </c>
      <c r="C29" s="1181"/>
      <c r="D29" s="1181"/>
      <c r="E29" s="1181"/>
      <c r="F29" s="1178"/>
      <c r="G29" s="839"/>
      <c r="H29" s="1010"/>
      <c r="I29" s="1190"/>
      <c r="J29" s="1098"/>
      <c r="P29" s="239"/>
    </row>
    <row r="30" spans="1:16" ht="14.4" customHeight="1" x14ac:dyDescent="0.3">
      <c r="A30" s="593"/>
      <c r="B30" s="835">
        <v>40</v>
      </c>
      <c r="C30" s="836">
        <v>5.7</v>
      </c>
      <c r="D30" s="847"/>
      <c r="E30" s="848"/>
      <c r="F30" s="1178"/>
      <c r="G30" s="839"/>
      <c r="H30" s="1010"/>
      <c r="I30" s="1190"/>
      <c r="J30" s="1098"/>
      <c r="P30" s="239"/>
    </row>
    <row r="31" spans="1:16" ht="11.4" customHeight="1" x14ac:dyDescent="0.3">
      <c r="A31" s="807"/>
      <c r="B31" s="294" t="s">
        <v>8</v>
      </c>
      <c r="C31" s="849" t="s">
        <v>139</v>
      </c>
      <c r="D31" s="851"/>
      <c r="E31" s="852"/>
      <c r="F31" s="1178"/>
      <c r="G31" s="839"/>
      <c r="H31" s="1010"/>
      <c r="I31" s="1190"/>
      <c r="J31" s="1098"/>
      <c r="P31" s="239"/>
    </row>
    <row r="32" spans="1:16" ht="14.4" customHeight="1" x14ac:dyDescent="0.3">
      <c r="A32" s="807"/>
      <c r="B32" s="1186" t="s">
        <v>281</v>
      </c>
      <c r="C32" s="1187"/>
      <c r="D32" s="1187"/>
      <c r="E32" s="1188"/>
      <c r="F32" s="1179"/>
      <c r="G32" s="839"/>
      <c r="H32" s="1011"/>
      <c r="I32" s="1191"/>
      <c r="J32" s="1137"/>
      <c r="P32" s="239"/>
    </row>
    <row r="33" spans="1:16" ht="14.4" customHeight="1" x14ac:dyDescent="0.3">
      <c r="A33" s="854" t="s">
        <v>282</v>
      </c>
      <c r="B33" s="1186" t="s">
        <v>283</v>
      </c>
      <c r="C33" s="1187"/>
      <c r="D33" s="1187"/>
      <c r="E33" s="1188"/>
      <c r="F33" s="1177"/>
      <c r="G33" s="1076"/>
      <c r="H33" s="1009"/>
      <c r="I33" s="1189"/>
      <c r="J33" s="1076">
        <f>B34*C34</f>
        <v>308</v>
      </c>
      <c r="P33" s="239"/>
    </row>
    <row r="34" spans="1:16" ht="14.4" customHeight="1" x14ac:dyDescent="0.3">
      <c r="A34" s="807"/>
      <c r="B34" s="38">
        <v>40</v>
      </c>
      <c r="C34" s="38">
        <v>7.7</v>
      </c>
      <c r="D34" s="809"/>
      <c r="E34" s="810"/>
      <c r="F34" s="1178"/>
      <c r="G34" s="1077"/>
      <c r="H34" s="1010"/>
      <c r="I34" s="1190"/>
      <c r="J34" s="1077"/>
      <c r="P34" s="239"/>
    </row>
    <row r="35" spans="1:16" ht="11.4" customHeight="1" x14ac:dyDescent="0.3">
      <c r="A35" s="807"/>
      <c r="B35" s="294" t="s">
        <v>8</v>
      </c>
      <c r="C35" s="849" t="s">
        <v>139</v>
      </c>
      <c r="D35" s="809"/>
      <c r="E35" s="810"/>
      <c r="F35" s="1178"/>
      <c r="G35" s="1077"/>
      <c r="H35" s="1010"/>
      <c r="I35" s="1190"/>
      <c r="J35" s="1077"/>
      <c r="P35" s="239"/>
    </row>
    <row r="36" spans="1:16" ht="13.8" customHeight="1" x14ac:dyDescent="0.3">
      <c r="A36" s="807"/>
      <c r="B36" s="1186" t="s">
        <v>284</v>
      </c>
      <c r="C36" s="1187"/>
      <c r="D36" s="1187"/>
      <c r="E36" s="1188"/>
      <c r="F36" s="1179"/>
      <c r="G36" s="1118"/>
      <c r="H36" s="1011"/>
      <c r="I36" s="1191"/>
      <c r="J36" s="1118"/>
    </row>
    <row r="37" spans="1:16" ht="13.8" customHeight="1" x14ac:dyDescent="0.3">
      <c r="A37" s="67" t="s">
        <v>38</v>
      </c>
      <c r="B37" s="804" t="s">
        <v>52</v>
      </c>
      <c r="C37" s="853"/>
      <c r="D37" s="809"/>
      <c r="E37" s="810"/>
      <c r="F37" s="811"/>
      <c r="G37" s="808"/>
      <c r="H37" s="803">
        <v>200.52</v>
      </c>
      <c r="I37" s="850">
        <v>200.52</v>
      </c>
      <c r="J37" s="808">
        <v>200.52</v>
      </c>
    </row>
    <row r="38" spans="1:16" ht="13.8" customHeight="1" x14ac:dyDescent="0.3">
      <c r="A38" s="67" t="s">
        <v>39</v>
      </c>
      <c r="B38" s="804" t="s">
        <v>285</v>
      </c>
      <c r="C38" s="853"/>
      <c r="D38" s="809"/>
      <c r="E38" s="810"/>
      <c r="F38" s="811"/>
      <c r="G38" s="808"/>
      <c r="H38" s="803">
        <v>82.07</v>
      </c>
      <c r="I38" s="850">
        <v>82.07</v>
      </c>
      <c r="J38" s="808">
        <v>82.07</v>
      </c>
      <c r="L38" s="253"/>
    </row>
    <row r="39" spans="1:16" ht="16.2" customHeight="1" x14ac:dyDescent="0.3">
      <c r="A39" s="52">
        <v>6</v>
      </c>
      <c r="B39" s="805" t="s">
        <v>152</v>
      </c>
      <c r="C39" s="806"/>
      <c r="D39" s="841"/>
      <c r="E39" s="842"/>
      <c r="F39" s="606"/>
      <c r="G39" s="39">
        <f>G15</f>
        <v>146.13999999999999</v>
      </c>
      <c r="H39" s="39">
        <f>H24+H15+H37+H38</f>
        <v>816.73</v>
      </c>
      <c r="I39" s="39">
        <f>I24+I15+I37+I38</f>
        <v>656.73</v>
      </c>
      <c r="J39" s="39">
        <f>J24+J15+J37+J38</f>
        <v>736.73</v>
      </c>
      <c r="L39" s="622"/>
    </row>
    <row r="40" spans="1:16" ht="15.6" x14ac:dyDescent="0.3">
      <c r="A40" s="306">
        <v>7</v>
      </c>
      <c r="B40" s="977" t="s">
        <v>87</v>
      </c>
      <c r="C40" s="978"/>
      <c r="D40" s="978"/>
      <c r="E40" s="979"/>
      <c r="F40" s="738">
        <f>F41+F42</f>
        <v>0.58730000000000004</v>
      </c>
      <c r="G40" s="40">
        <f>G16*F40</f>
        <v>70.349999999999994</v>
      </c>
      <c r="H40" s="40">
        <f>H16*F40</f>
        <v>70.349999999999994</v>
      </c>
      <c r="I40" s="40">
        <f>I16*F40</f>
        <v>70.349999999999994</v>
      </c>
      <c r="J40" s="40">
        <f>J16*F40</f>
        <v>70.349999999999994</v>
      </c>
      <c r="L40" s="729"/>
    </row>
    <row r="41" spans="1:16" ht="15.6" x14ac:dyDescent="0.3">
      <c r="A41" s="67" t="s">
        <v>161</v>
      </c>
      <c r="B41" s="585" t="s">
        <v>90</v>
      </c>
      <c r="C41" s="586"/>
      <c r="D41" s="586"/>
      <c r="E41" s="587"/>
      <c r="F41" s="743">
        <v>0.33389999999999997</v>
      </c>
      <c r="G41" s="600">
        <f>G16*F41</f>
        <v>40</v>
      </c>
      <c r="H41" s="600">
        <f>H16*F41</f>
        <v>40</v>
      </c>
      <c r="I41" s="603">
        <f>I16*F41</f>
        <v>40</v>
      </c>
      <c r="J41" s="603">
        <f>J16*F41</f>
        <v>40</v>
      </c>
    </row>
    <row r="42" spans="1:16" ht="15.6" x14ac:dyDescent="0.3">
      <c r="A42" s="67" t="s">
        <v>162</v>
      </c>
      <c r="B42" s="585" t="s">
        <v>84</v>
      </c>
      <c r="C42" s="586"/>
      <c r="D42" s="586"/>
      <c r="E42" s="587"/>
      <c r="F42" s="743">
        <v>0.25340000000000001</v>
      </c>
      <c r="G42" s="600">
        <f>G16*F42</f>
        <v>30.35</v>
      </c>
      <c r="H42" s="600">
        <f>H16*F42</f>
        <v>30.35</v>
      </c>
      <c r="I42" s="603">
        <f>I16*F42</f>
        <v>30.35</v>
      </c>
      <c r="J42" s="603">
        <f>J16*F42</f>
        <v>30.35</v>
      </c>
    </row>
    <row r="43" spans="1:16" ht="15.6" x14ac:dyDescent="0.3">
      <c r="A43" s="52" t="s">
        <v>42</v>
      </c>
      <c r="B43" s="1045" t="s">
        <v>21</v>
      </c>
      <c r="C43" s="1046"/>
      <c r="D43" s="1046"/>
      <c r="E43" s="1048"/>
      <c r="F43" s="584"/>
      <c r="G43" s="39">
        <f>G40+G39</f>
        <v>216.49</v>
      </c>
      <c r="H43" s="39">
        <f>H40+H39</f>
        <v>887.08</v>
      </c>
      <c r="I43" s="39">
        <f>I40+I39</f>
        <v>727.08</v>
      </c>
      <c r="J43" s="39">
        <f>J40+J39</f>
        <v>807.08</v>
      </c>
    </row>
    <row r="44" spans="1:16" ht="15.6" x14ac:dyDescent="0.3">
      <c r="A44" s="584" t="s">
        <v>43</v>
      </c>
      <c r="B44" s="594" t="s">
        <v>18</v>
      </c>
      <c r="C44" s="595"/>
      <c r="D44" s="595"/>
      <c r="E44" s="595"/>
      <c r="F44" s="91">
        <v>0.12</v>
      </c>
      <c r="G44" s="38">
        <f>G43*12%</f>
        <v>25.98</v>
      </c>
      <c r="H44" s="38">
        <f>H43*12%</f>
        <v>106.45</v>
      </c>
      <c r="I44" s="38">
        <f>I43*F44</f>
        <v>87.25</v>
      </c>
      <c r="J44" s="38">
        <f>J43*F44</f>
        <v>96.85</v>
      </c>
    </row>
    <row r="45" spans="1:16" ht="15.6" x14ac:dyDescent="0.3">
      <c r="A45" s="52" t="s">
        <v>44</v>
      </c>
      <c r="B45" s="94" t="s">
        <v>23</v>
      </c>
      <c r="C45" s="596"/>
      <c r="D45" s="596"/>
      <c r="E45" s="596"/>
      <c r="F45" s="91"/>
      <c r="G45" s="39">
        <f>G43+G44</f>
        <v>242.47</v>
      </c>
      <c r="H45" s="39">
        <f>H43+H44</f>
        <v>993.53</v>
      </c>
      <c r="I45" s="39">
        <f t="shared" ref="I45" si="3">I43+I44</f>
        <v>814.33</v>
      </c>
      <c r="J45" s="39">
        <f>J43+J44</f>
        <v>903.93</v>
      </c>
    </row>
    <row r="46" spans="1:16" ht="15.6" x14ac:dyDescent="0.3">
      <c r="A46" s="584" t="s">
        <v>55</v>
      </c>
      <c r="B46" s="1124" t="s">
        <v>24</v>
      </c>
      <c r="C46" s="1124"/>
      <c r="D46" s="1124"/>
      <c r="E46" s="1125"/>
      <c r="F46" s="91">
        <v>0.2</v>
      </c>
      <c r="G46" s="38">
        <f>G45*F46</f>
        <v>48.49</v>
      </c>
      <c r="H46" s="38">
        <f>H45*F46</f>
        <v>198.71</v>
      </c>
      <c r="I46" s="38">
        <f>I45*F46</f>
        <v>162.87</v>
      </c>
      <c r="J46" s="228">
        <f>J45*F46</f>
        <v>180.79</v>
      </c>
    </row>
    <row r="47" spans="1:16" ht="15.6" x14ac:dyDescent="0.3">
      <c r="A47" s="52" t="s">
        <v>214</v>
      </c>
      <c r="B47" s="1045" t="s">
        <v>25</v>
      </c>
      <c r="C47" s="1046"/>
      <c r="D47" s="1046"/>
      <c r="E47" s="1046"/>
      <c r="F47" s="591"/>
      <c r="G47" s="39">
        <f>G46+G45</f>
        <v>290.95999999999998</v>
      </c>
      <c r="H47" s="39">
        <f>H46+H45</f>
        <v>1192.24</v>
      </c>
      <c r="I47" s="39">
        <f t="shared" ref="I47:J47" si="4">I46+I45</f>
        <v>977.2</v>
      </c>
      <c r="J47" s="39">
        <f t="shared" si="4"/>
        <v>1084.72</v>
      </c>
    </row>
    <row r="48" spans="1:16" ht="15.6" x14ac:dyDescent="0.3">
      <c r="A48" s="127"/>
      <c r="B48" s="438"/>
      <c r="C48" s="438"/>
      <c r="D48" s="438"/>
      <c r="E48" s="438"/>
      <c r="F48" s="588"/>
      <c r="G48" s="588"/>
      <c r="H48" s="128"/>
    </row>
    <row r="49" spans="1:8" ht="15.6" x14ac:dyDescent="0.3">
      <c r="A49" s="81"/>
      <c r="B49" s="129"/>
      <c r="C49" s="81"/>
      <c r="D49" s="81"/>
      <c r="E49" s="81"/>
      <c r="F49" s="81"/>
      <c r="G49" s="81"/>
      <c r="H49" s="136"/>
    </row>
    <row r="50" spans="1:8" ht="15.6" x14ac:dyDescent="0.3">
      <c r="A50" s="81" t="s">
        <v>77</v>
      </c>
      <c r="B50" s="129"/>
      <c r="C50" s="81"/>
      <c r="D50" s="598"/>
      <c r="E50" s="195"/>
      <c r="F50" s="195"/>
      <c r="G50" s="81"/>
      <c r="H50" s="136"/>
    </row>
    <row r="51" spans="1:8" ht="9" customHeight="1" x14ac:dyDescent="0.3">
      <c r="A51" s="81"/>
      <c r="B51" s="129"/>
      <c r="C51" s="81"/>
      <c r="D51" s="81"/>
      <c r="E51" s="81"/>
      <c r="F51" s="81"/>
      <c r="G51" s="81"/>
      <c r="H51" s="136"/>
    </row>
    <row r="52" spans="1:8" ht="15.6" x14ac:dyDescent="0.3">
      <c r="A52" s="195" t="s">
        <v>172</v>
      </c>
      <c r="B52" s="195"/>
      <c r="C52" s="195"/>
      <c r="D52" s="195"/>
      <c r="E52" s="81"/>
      <c r="F52" s="81"/>
      <c r="G52" s="81"/>
      <c r="H52" s="129"/>
    </row>
    <row r="53" spans="1:8" ht="15.6" x14ac:dyDescent="0.3">
      <c r="A53" s="1058" t="s">
        <v>173</v>
      </c>
      <c r="B53" s="1058"/>
      <c r="C53" s="1058"/>
      <c r="D53" s="1058"/>
      <c r="E53" s="195"/>
      <c r="F53" s="195"/>
      <c r="G53" s="195"/>
      <c r="H53" s="195"/>
    </row>
    <row r="54" spans="1:8" ht="20.399999999999999" customHeight="1" x14ac:dyDescent="0.3">
      <c r="A54" s="129"/>
      <c r="B54" s="47"/>
      <c r="C54" s="81"/>
      <c r="D54" s="81"/>
      <c r="E54" s="81"/>
      <c r="F54" s="81"/>
      <c r="G54" s="81"/>
      <c r="H54" s="129"/>
    </row>
    <row r="55" spans="1:8" x14ac:dyDescent="0.3">
      <c r="A55" s="129"/>
      <c r="B55" s="47"/>
      <c r="C55" s="129"/>
      <c r="D55" s="129"/>
      <c r="E55" s="129"/>
      <c r="F55" s="129"/>
      <c r="G55" s="129"/>
      <c r="H55" s="129"/>
    </row>
    <row r="56" spans="1:8" x14ac:dyDescent="0.3">
      <c r="A56" s="129"/>
      <c r="B56" s="129"/>
    </row>
  </sheetData>
  <mergeCells count="39">
    <mergeCell ref="J28:J32"/>
    <mergeCell ref="J33:J36"/>
    <mergeCell ref="B33:E33"/>
    <mergeCell ref="B36:E36"/>
    <mergeCell ref="F33:F36"/>
    <mergeCell ref="H33:H36"/>
    <mergeCell ref="I33:I36"/>
    <mergeCell ref="G33:G36"/>
    <mergeCell ref="B28:E28"/>
    <mergeCell ref="B32:E32"/>
    <mergeCell ref="F28:F32"/>
    <mergeCell ref="H28:H32"/>
    <mergeCell ref="I28:I32"/>
    <mergeCell ref="B29:E29"/>
    <mergeCell ref="F12:I12"/>
    <mergeCell ref="F13:I13"/>
    <mergeCell ref="D26:E26"/>
    <mergeCell ref="A7:H7"/>
    <mergeCell ref="A8:H8"/>
    <mergeCell ref="A9:H9"/>
    <mergeCell ref="B10:H10"/>
    <mergeCell ref="B14:E14"/>
    <mergeCell ref="B15:E15"/>
    <mergeCell ref="B16:E16"/>
    <mergeCell ref="B17:E17"/>
    <mergeCell ref="B18:E18"/>
    <mergeCell ref="B19:E19"/>
    <mergeCell ref="H25:H27"/>
    <mergeCell ref="A53:D53"/>
    <mergeCell ref="B20:E20"/>
    <mergeCell ref="B21:E21"/>
    <mergeCell ref="B22:E22"/>
    <mergeCell ref="B23:E23"/>
    <mergeCell ref="B24:E24"/>
    <mergeCell ref="B40:E40"/>
    <mergeCell ref="B43:E43"/>
    <mergeCell ref="B46:E46"/>
    <mergeCell ref="B47:E47"/>
    <mergeCell ref="B25:E25"/>
  </mergeCells>
  <pageMargins left="0.23622047244094491" right="0.23622047244094491" top="0.15748031496062992" bottom="0.15748031496062992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4"/>
  <sheetViews>
    <sheetView topLeftCell="A25" workbookViewId="0">
      <selection activeCell="R51" sqref="R51"/>
    </sheetView>
  </sheetViews>
  <sheetFormatPr defaultRowHeight="14.4" x14ac:dyDescent="0.3"/>
  <cols>
    <col min="1" max="1" width="5.6640625" customWidth="1"/>
    <col min="2" max="2" width="8.6640625" customWidth="1"/>
    <col min="3" max="3" width="8.5546875" customWidth="1"/>
    <col min="5" max="5" width="8.109375" customWidth="1"/>
    <col min="6" max="6" width="7.33203125" customWidth="1"/>
    <col min="7" max="8" width="9.44140625" customWidth="1"/>
    <col min="9" max="9" width="10.109375" customWidth="1"/>
  </cols>
  <sheetData>
    <row r="1" spans="1:10" ht="18" x14ac:dyDescent="0.35">
      <c r="A1" s="195" t="s">
        <v>22</v>
      </c>
      <c r="B1" s="47"/>
      <c r="C1" s="4"/>
      <c r="D1" s="4"/>
      <c r="E1" s="4"/>
      <c r="F1" s="195" t="s">
        <v>49</v>
      </c>
      <c r="G1" s="195"/>
      <c r="H1" s="30"/>
    </row>
    <row r="2" spans="1:10" ht="18" x14ac:dyDescent="0.35">
      <c r="A2" s="196" t="s">
        <v>47</v>
      </c>
      <c r="B2" s="47"/>
      <c r="C2" s="3"/>
      <c r="D2" s="6"/>
      <c r="E2" s="6"/>
      <c r="F2" s="197" t="s">
        <v>180</v>
      </c>
      <c r="G2" s="197"/>
      <c r="H2" s="35"/>
    </row>
    <row r="3" spans="1:10" ht="18" x14ac:dyDescent="0.35">
      <c r="A3" s="196" t="s">
        <v>48</v>
      </c>
      <c r="B3" s="47"/>
      <c r="C3" s="4"/>
      <c r="D3" s="5"/>
      <c r="E3" s="4"/>
      <c r="F3" s="197" t="s">
        <v>48</v>
      </c>
      <c r="G3" s="197"/>
      <c r="H3" s="30"/>
    </row>
    <row r="4" spans="1:10" ht="18" x14ac:dyDescent="0.35">
      <c r="A4" s="196" t="s">
        <v>155</v>
      </c>
      <c r="B4" s="47"/>
      <c r="C4" s="5"/>
      <c r="D4" s="5"/>
      <c r="E4" s="5"/>
      <c r="F4" s="197" t="s">
        <v>192</v>
      </c>
      <c r="G4" s="197"/>
      <c r="H4" s="26"/>
    </row>
    <row r="5" spans="1:10" ht="18" x14ac:dyDescent="0.35">
      <c r="A5" s="196" t="s">
        <v>223</v>
      </c>
      <c r="B5" s="47"/>
      <c r="C5" s="2"/>
      <c r="D5" s="2"/>
      <c r="E5" s="2"/>
      <c r="F5" s="197" t="s">
        <v>223</v>
      </c>
      <c r="G5" s="197"/>
      <c r="H5" s="47"/>
    </row>
    <row r="6" spans="1:10" ht="9" customHeight="1" x14ac:dyDescent="0.35">
      <c r="A6" s="196"/>
      <c r="B6" s="47"/>
      <c r="C6" s="2"/>
      <c r="D6" s="2"/>
      <c r="E6" s="2"/>
      <c r="F6" s="197"/>
      <c r="G6" s="197"/>
      <c r="H6" s="47"/>
    </row>
    <row r="7" spans="1:10" ht="16.8" x14ac:dyDescent="0.3">
      <c r="A7" s="1013" t="s">
        <v>0</v>
      </c>
      <c r="B7" s="1013"/>
      <c r="C7" s="1013"/>
      <c r="D7" s="1013"/>
      <c r="E7" s="1013"/>
      <c r="F7" s="1013"/>
      <c r="G7" s="1013"/>
      <c r="H7" s="1013"/>
    </row>
    <row r="8" spans="1:10" ht="16.8" x14ac:dyDescent="0.3">
      <c r="A8" s="1013" t="s">
        <v>227</v>
      </c>
      <c r="B8" s="1013"/>
      <c r="C8" s="1013"/>
      <c r="D8" s="1013"/>
      <c r="E8" s="1013"/>
      <c r="F8" s="1013"/>
      <c r="G8" s="1013"/>
      <c r="H8" s="1013"/>
    </row>
    <row r="9" spans="1:10" ht="16.8" x14ac:dyDescent="0.3">
      <c r="A9" s="1013" t="s">
        <v>286</v>
      </c>
      <c r="B9" s="1013"/>
      <c r="C9" s="1013"/>
      <c r="D9" s="1013"/>
      <c r="E9" s="1013"/>
      <c r="F9" s="1013"/>
      <c r="G9" s="1013"/>
      <c r="H9" s="1013"/>
    </row>
    <row r="10" spans="1:10" x14ac:dyDescent="0.3">
      <c r="A10" s="47"/>
      <c r="B10" s="1185" t="s">
        <v>298</v>
      </c>
      <c r="C10" s="1185"/>
      <c r="D10" s="1185"/>
      <c r="E10" s="1185"/>
      <c r="F10" s="1185"/>
      <c r="G10" s="1185"/>
      <c r="H10" s="1185"/>
    </row>
    <row r="11" spans="1:10" ht="0.6" customHeight="1" x14ac:dyDescent="0.3">
      <c r="A11" s="47"/>
      <c r="B11" s="813"/>
      <c r="C11" s="813"/>
      <c r="D11" s="813"/>
      <c r="E11" s="813"/>
      <c r="F11" s="813"/>
      <c r="G11" s="813"/>
      <c r="H11" s="813"/>
    </row>
    <row r="12" spans="1:10" x14ac:dyDescent="0.3">
      <c r="A12" s="348"/>
      <c r="B12" s="348"/>
      <c r="C12" s="348"/>
      <c r="D12" s="348"/>
      <c r="E12" s="348"/>
      <c r="F12" s="1183" t="s">
        <v>275</v>
      </c>
      <c r="G12" s="1183"/>
      <c r="H12" s="1183"/>
      <c r="I12" s="1183"/>
    </row>
    <row r="13" spans="1:10" x14ac:dyDescent="0.3">
      <c r="A13" s="346"/>
      <c r="B13" s="346"/>
      <c r="C13" s="346"/>
      <c r="D13" s="346"/>
      <c r="E13" s="346"/>
      <c r="F13" s="1183" t="s">
        <v>278</v>
      </c>
      <c r="G13" s="1183"/>
      <c r="H13" s="1183"/>
      <c r="I13" s="1183"/>
    </row>
    <row r="14" spans="1:10" ht="31.2" x14ac:dyDescent="0.3">
      <c r="A14" s="257" t="s">
        <v>69</v>
      </c>
      <c r="B14" s="1018" t="s">
        <v>1</v>
      </c>
      <c r="C14" s="1019"/>
      <c r="D14" s="1019"/>
      <c r="E14" s="1167"/>
      <c r="F14" s="604" t="s">
        <v>92</v>
      </c>
      <c r="G14" s="604" t="s">
        <v>145</v>
      </c>
      <c r="H14" s="604" t="s">
        <v>211</v>
      </c>
      <c r="I14" s="604" t="s">
        <v>211</v>
      </c>
      <c r="J14" s="232" t="s">
        <v>211</v>
      </c>
    </row>
    <row r="15" spans="1:10" ht="15.6" x14ac:dyDescent="0.3">
      <c r="A15" s="52"/>
      <c r="B15" s="1045" t="s">
        <v>26</v>
      </c>
      <c r="C15" s="1046"/>
      <c r="D15" s="1046"/>
      <c r="E15" s="1046"/>
      <c r="F15" s="814"/>
      <c r="G15" s="39">
        <f>G16+G21</f>
        <v>146.13999999999999</v>
      </c>
      <c r="H15" s="39">
        <f>H16+H21</f>
        <v>146.13999999999999</v>
      </c>
      <c r="I15" s="39">
        <f>I16+I21</f>
        <v>146.13999999999999</v>
      </c>
      <c r="J15" s="39">
        <f>J16+J21</f>
        <v>146.13999999999999</v>
      </c>
    </row>
    <row r="16" spans="1:10" ht="15.6" x14ac:dyDescent="0.3">
      <c r="A16" s="90" t="s">
        <v>2</v>
      </c>
      <c r="B16" s="1126" t="s">
        <v>277</v>
      </c>
      <c r="C16" s="1127"/>
      <c r="D16" s="1127"/>
      <c r="E16" s="1128"/>
      <c r="F16" s="116"/>
      <c r="G16" s="38">
        <f>G17+G18+G19+G20</f>
        <v>119.79</v>
      </c>
      <c r="H16" s="38">
        <f>H17+H18+H19+H20</f>
        <v>119.79</v>
      </c>
      <c r="I16" s="38">
        <f t="shared" ref="I16:J16" si="0">I17+I18+I19+I20</f>
        <v>119.79</v>
      </c>
      <c r="J16" s="38">
        <f t="shared" si="0"/>
        <v>119.79</v>
      </c>
    </row>
    <row r="17" spans="1:18" ht="15.6" x14ac:dyDescent="0.3">
      <c r="A17" s="90" t="s">
        <v>13</v>
      </c>
      <c r="B17" s="1056" t="s">
        <v>33</v>
      </c>
      <c r="C17" s="1056"/>
      <c r="D17" s="1056"/>
      <c r="E17" s="1056"/>
      <c r="F17" s="116"/>
      <c r="G17" s="821">
        <v>102.38</v>
      </c>
      <c r="H17" s="821">
        <v>102.38</v>
      </c>
      <c r="I17" s="821">
        <v>102.38</v>
      </c>
      <c r="J17" s="821">
        <v>102.38</v>
      </c>
    </row>
    <row r="18" spans="1:18" ht="15.6" x14ac:dyDescent="0.3">
      <c r="A18" s="117" t="s">
        <v>12</v>
      </c>
      <c r="B18" s="1146" t="s">
        <v>117</v>
      </c>
      <c r="C18" s="1147"/>
      <c r="D18" s="1147"/>
      <c r="E18" s="1148"/>
      <c r="F18" s="118">
        <v>0.04</v>
      </c>
      <c r="G18" s="820">
        <f>G17*4%</f>
        <v>4.0999999999999996</v>
      </c>
      <c r="H18" s="820">
        <f>H17*4%</f>
        <v>4.0999999999999996</v>
      </c>
      <c r="I18" s="820">
        <f t="shared" ref="I18:J18" si="1">I17*4%</f>
        <v>4.0999999999999996</v>
      </c>
      <c r="J18" s="820">
        <f t="shared" si="1"/>
        <v>4.0999999999999996</v>
      </c>
    </row>
    <row r="19" spans="1:18" ht="15" customHeight="1" x14ac:dyDescent="0.3">
      <c r="A19" s="117" t="s">
        <v>14</v>
      </c>
      <c r="B19" s="1092" t="s">
        <v>34</v>
      </c>
      <c r="C19" s="1092"/>
      <c r="D19" s="1092"/>
      <c r="E19" s="1092"/>
      <c r="F19" s="118">
        <v>0.13</v>
      </c>
      <c r="G19" s="820">
        <f>G17*F19</f>
        <v>13.31</v>
      </c>
      <c r="H19" s="820">
        <f>H17*F19</f>
        <v>13.31</v>
      </c>
      <c r="I19" s="820">
        <f>I17*F19</f>
        <v>13.31</v>
      </c>
      <c r="J19" s="820">
        <f>J17*F19</f>
        <v>13.31</v>
      </c>
    </row>
    <row r="20" spans="1:18" ht="15.6" hidden="1" x14ac:dyDescent="0.3">
      <c r="A20" s="117" t="s">
        <v>119</v>
      </c>
      <c r="B20" s="1146" t="s">
        <v>123</v>
      </c>
      <c r="C20" s="1147"/>
      <c r="D20" s="1147"/>
      <c r="E20" s="1148"/>
      <c r="F20" s="118">
        <v>0</v>
      </c>
      <c r="G20" s="830">
        <v>0</v>
      </c>
      <c r="H20" s="830"/>
      <c r="I20" s="291"/>
      <c r="J20" s="502"/>
    </row>
    <row r="21" spans="1:18" ht="15.6" x14ac:dyDescent="0.3">
      <c r="A21" s="92" t="s">
        <v>50</v>
      </c>
      <c r="B21" s="1129" t="s">
        <v>3</v>
      </c>
      <c r="C21" s="1129"/>
      <c r="D21" s="1129"/>
      <c r="E21" s="1130"/>
      <c r="F21" s="91">
        <v>0.22</v>
      </c>
      <c r="G21" s="603">
        <f>G16*F21</f>
        <v>26.35</v>
      </c>
      <c r="H21" s="603">
        <f>H16*F21</f>
        <v>26.35</v>
      </c>
      <c r="I21" s="603">
        <f>I16*F21</f>
        <v>26.35</v>
      </c>
      <c r="J21" s="603">
        <f>J16*F21</f>
        <v>26.35</v>
      </c>
    </row>
    <row r="22" spans="1:18" ht="15.6" x14ac:dyDescent="0.3">
      <c r="A22" s="133" t="s">
        <v>45</v>
      </c>
      <c r="B22" s="977" t="s">
        <v>65</v>
      </c>
      <c r="C22" s="978"/>
      <c r="D22" s="978"/>
      <c r="E22" s="979"/>
      <c r="F22" s="814"/>
      <c r="G22" s="603"/>
      <c r="H22" s="40">
        <f>H23</f>
        <v>428</v>
      </c>
      <c r="I22" s="40">
        <f>I26</f>
        <v>220</v>
      </c>
      <c r="J22" s="40">
        <f>J31</f>
        <v>348</v>
      </c>
    </row>
    <row r="23" spans="1:18" ht="15.6" x14ac:dyDescent="0.3">
      <c r="A23" s="825" t="s">
        <v>29</v>
      </c>
      <c r="B23" s="1180" t="s">
        <v>210</v>
      </c>
      <c r="C23" s="1181"/>
      <c r="D23" s="1181"/>
      <c r="E23" s="1182"/>
      <c r="F23" s="837"/>
      <c r="G23" s="838"/>
      <c r="H23" s="1009">
        <f>B24*C24</f>
        <v>428</v>
      </c>
      <c r="I23" s="605"/>
      <c r="J23" s="607"/>
    </row>
    <row r="24" spans="1:18" ht="15.6" x14ac:dyDescent="0.3">
      <c r="A24" s="826"/>
      <c r="B24" s="846">
        <v>40</v>
      </c>
      <c r="C24" s="846">
        <v>10.7</v>
      </c>
      <c r="D24" s="1184"/>
      <c r="E24" s="1184"/>
      <c r="F24" s="840"/>
      <c r="G24" s="839"/>
      <c r="H24" s="1010"/>
      <c r="I24" s="819"/>
      <c r="J24" s="608"/>
      <c r="P24" s="896"/>
    </row>
    <row r="25" spans="1:18" ht="15.6" x14ac:dyDescent="0.3">
      <c r="A25" s="826"/>
      <c r="B25" s="294" t="s">
        <v>8</v>
      </c>
      <c r="C25" s="849" t="s">
        <v>139</v>
      </c>
      <c r="D25" s="294"/>
      <c r="E25" s="294"/>
      <c r="F25" s="843"/>
      <c r="G25" s="844"/>
      <c r="H25" s="1011"/>
      <c r="I25" s="820"/>
      <c r="J25" s="845"/>
      <c r="P25" s="896"/>
    </row>
    <row r="26" spans="1:18" ht="15.6" x14ac:dyDescent="0.3">
      <c r="A26" s="826"/>
      <c r="B26" s="1186" t="s">
        <v>280</v>
      </c>
      <c r="C26" s="1187"/>
      <c r="D26" s="1187"/>
      <c r="E26" s="1188"/>
      <c r="F26" s="1177"/>
      <c r="G26" s="839"/>
      <c r="H26" s="1009"/>
      <c r="I26" s="1189">
        <f>B28*C28</f>
        <v>220</v>
      </c>
      <c r="J26" s="1097"/>
      <c r="P26" s="896"/>
    </row>
    <row r="27" spans="1:18" ht="15.6" x14ac:dyDescent="0.3">
      <c r="A27" s="97" t="s">
        <v>30</v>
      </c>
      <c r="B27" s="1180" t="s">
        <v>279</v>
      </c>
      <c r="C27" s="1181"/>
      <c r="D27" s="1181"/>
      <c r="E27" s="1181"/>
      <c r="F27" s="1178"/>
      <c r="G27" s="839"/>
      <c r="H27" s="1010"/>
      <c r="I27" s="1190"/>
      <c r="J27" s="1098"/>
      <c r="P27" s="896"/>
    </row>
    <row r="28" spans="1:18" ht="15.6" x14ac:dyDescent="0.3">
      <c r="A28" s="826"/>
      <c r="B28" s="835">
        <v>40</v>
      </c>
      <c r="C28" s="836">
        <v>5.5</v>
      </c>
      <c r="D28" s="847"/>
      <c r="E28" s="848"/>
      <c r="F28" s="1178"/>
      <c r="G28" s="839"/>
      <c r="H28" s="1010"/>
      <c r="I28" s="1190"/>
      <c r="J28" s="1098"/>
      <c r="N28" s="616"/>
      <c r="P28" s="896"/>
    </row>
    <row r="29" spans="1:18" ht="15.6" x14ac:dyDescent="0.3">
      <c r="A29" s="826"/>
      <c r="B29" s="294" t="s">
        <v>8</v>
      </c>
      <c r="C29" s="849" t="s">
        <v>139</v>
      </c>
      <c r="D29" s="851"/>
      <c r="E29" s="852"/>
      <c r="F29" s="1178"/>
      <c r="G29" s="839"/>
      <c r="H29" s="1010"/>
      <c r="I29" s="1190"/>
      <c r="J29" s="1098"/>
      <c r="P29" s="896"/>
    </row>
    <row r="30" spans="1:18" ht="15.6" x14ac:dyDescent="0.3">
      <c r="A30" s="826"/>
      <c r="B30" s="1186" t="s">
        <v>281</v>
      </c>
      <c r="C30" s="1187"/>
      <c r="D30" s="1187"/>
      <c r="E30" s="1188"/>
      <c r="F30" s="1179"/>
      <c r="G30" s="839"/>
      <c r="H30" s="1011"/>
      <c r="I30" s="1191"/>
      <c r="J30" s="1137"/>
      <c r="P30" s="896"/>
    </row>
    <row r="31" spans="1:18" ht="15.6" x14ac:dyDescent="0.3">
      <c r="A31" s="854" t="s">
        <v>282</v>
      </c>
      <c r="B31" s="1186" t="s">
        <v>283</v>
      </c>
      <c r="C31" s="1187"/>
      <c r="D31" s="1187"/>
      <c r="E31" s="1188"/>
      <c r="F31" s="1177"/>
      <c r="G31" s="1076"/>
      <c r="H31" s="1009"/>
      <c r="I31" s="1189"/>
      <c r="J31" s="1076">
        <f>B32*C32</f>
        <v>348</v>
      </c>
      <c r="P31" s="896"/>
    </row>
    <row r="32" spans="1:18" ht="15.6" x14ac:dyDescent="0.3">
      <c r="A32" s="826"/>
      <c r="B32" s="38">
        <v>40</v>
      </c>
      <c r="C32" s="38">
        <v>8.6999999999999993</v>
      </c>
      <c r="D32" s="831"/>
      <c r="E32" s="832"/>
      <c r="F32" s="1178"/>
      <c r="G32" s="1077"/>
      <c r="H32" s="1010"/>
      <c r="I32" s="1190"/>
      <c r="J32" s="1077"/>
      <c r="P32" s="896"/>
      <c r="R32" s="616"/>
    </row>
    <row r="33" spans="1:18" ht="15.6" x14ac:dyDescent="0.3">
      <c r="A33" s="826"/>
      <c r="B33" s="294" t="s">
        <v>8</v>
      </c>
      <c r="C33" s="849" t="s">
        <v>139</v>
      </c>
      <c r="D33" s="831"/>
      <c r="E33" s="832"/>
      <c r="F33" s="1178"/>
      <c r="G33" s="1077"/>
      <c r="H33" s="1010"/>
      <c r="I33" s="1190"/>
      <c r="J33" s="1077"/>
      <c r="N33" s="896"/>
      <c r="P33" s="896"/>
      <c r="R33" s="896"/>
    </row>
    <row r="34" spans="1:18" ht="14.4" customHeight="1" x14ac:dyDescent="0.3">
      <c r="A34" s="826"/>
      <c r="B34" s="1186" t="s">
        <v>284</v>
      </c>
      <c r="C34" s="1187"/>
      <c r="D34" s="1187"/>
      <c r="E34" s="1188"/>
      <c r="F34" s="1179"/>
      <c r="G34" s="1118"/>
      <c r="H34" s="1011"/>
      <c r="I34" s="1191"/>
      <c r="J34" s="1118"/>
      <c r="P34" s="896"/>
    </row>
    <row r="35" spans="1:18" ht="0.6" hidden="1" customHeight="1" x14ac:dyDescent="0.3">
      <c r="A35" s="67" t="s">
        <v>38</v>
      </c>
      <c r="B35" s="815" t="s">
        <v>52</v>
      </c>
      <c r="C35" s="853"/>
      <c r="D35" s="831"/>
      <c r="E35" s="832"/>
      <c r="F35" s="833"/>
      <c r="G35" s="830"/>
      <c r="H35" s="820">
        <v>0</v>
      </c>
      <c r="I35" s="850">
        <v>0</v>
      </c>
      <c r="J35" s="830">
        <v>0</v>
      </c>
    </row>
    <row r="36" spans="1:18" ht="15.6" x14ac:dyDescent="0.3">
      <c r="A36" s="67" t="s">
        <v>39</v>
      </c>
      <c r="B36" s="815" t="s">
        <v>52</v>
      </c>
      <c r="C36" s="853"/>
      <c r="D36" s="831"/>
      <c r="E36" s="832"/>
      <c r="F36" s="833"/>
      <c r="G36" s="830"/>
      <c r="H36" s="820">
        <v>627</v>
      </c>
      <c r="I36" s="850">
        <v>627</v>
      </c>
      <c r="J36" s="830">
        <v>627</v>
      </c>
      <c r="M36" s="622"/>
      <c r="O36" s="896"/>
    </row>
    <row r="37" spans="1:18" ht="15.6" x14ac:dyDescent="0.3">
      <c r="A37" s="52">
        <v>6</v>
      </c>
      <c r="B37" s="823" t="s">
        <v>152</v>
      </c>
      <c r="C37" s="824"/>
      <c r="D37" s="841"/>
      <c r="E37" s="842"/>
      <c r="F37" s="814"/>
      <c r="G37" s="39">
        <f>G15</f>
        <v>146.13999999999999</v>
      </c>
      <c r="H37" s="39">
        <f>H22+H15+H35+H36</f>
        <v>1201.1400000000001</v>
      </c>
      <c r="I37" s="39">
        <f>I22+I15+I35+I36</f>
        <v>993.14</v>
      </c>
      <c r="J37" s="39">
        <f>J22+J15+J35+J36</f>
        <v>1121.1400000000001</v>
      </c>
    </row>
    <row r="38" spans="1:18" ht="15.6" x14ac:dyDescent="0.3">
      <c r="A38" s="306">
        <v>7</v>
      </c>
      <c r="B38" s="977" t="s">
        <v>87</v>
      </c>
      <c r="C38" s="978"/>
      <c r="D38" s="978"/>
      <c r="E38" s="979"/>
      <c r="F38" s="707">
        <f>F39+F40</f>
        <v>0.58730000000000004</v>
      </c>
      <c r="G38" s="40">
        <f>G16*F38</f>
        <v>70.349999999999994</v>
      </c>
      <c r="H38" s="40">
        <f>H16*F38</f>
        <v>70.349999999999994</v>
      </c>
      <c r="I38" s="40">
        <f>I16*F38</f>
        <v>70.349999999999994</v>
      </c>
      <c r="J38" s="40">
        <f>J16*F38</f>
        <v>70.349999999999994</v>
      </c>
    </row>
    <row r="39" spans="1:18" ht="15.6" x14ac:dyDescent="0.3">
      <c r="A39" s="67" t="s">
        <v>161</v>
      </c>
      <c r="B39" s="815" t="s">
        <v>90</v>
      </c>
      <c r="C39" s="816"/>
      <c r="D39" s="816"/>
      <c r="E39" s="817"/>
      <c r="F39" s="925">
        <v>0.33389999999999997</v>
      </c>
      <c r="G39" s="603">
        <f>G16*F39</f>
        <v>40</v>
      </c>
      <c r="H39" s="603">
        <f>H16*F39</f>
        <v>40</v>
      </c>
      <c r="I39" s="603">
        <f>I16*F39</f>
        <v>40</v>
      </c>
      <c r="J39" s="603">
        <f>J16*F39</f>
        <v>40</v>
      </c>
    </row>
    <row r="40" spans="1:18" ht="15.6" x14ac:dyDescent="0.3">
      <c r="A40" s="67" t="s">
        <v>162</v>
      </c>
      <c r="B40" s="815" t="s">
        <v>84</v>
      </c>
      <c r="C40" s="816"/>
      <c r="D40" s="816"/>
      <c r="E40" s="817"/>
      <c r="F40" s="925">
        <v>0.25340000000000001</v>
      </c>
      <c r="G40" s="603">
        <f>G16*F40</f>
        <v>30.35</v>
      </c>
      <c r="H40" s="603">
        <f>H16*F40</f>
        <v>30.35</v>
      </c>
      <c r="I40" s="603">
        <f>I16*F40</f>
        <v>30.35</v>
      </c>
      <c r="J40" s="603">
        <f>J16*F40</f>
        <v>30.35</v>
      </c>
    </row>
    <row r="41" spans="1:18" ht="15.6" x14ac:dyDescent="0.3">
      <c r="A41" s="52" t="s">
        <v>42</v>
      </c>
      <c r="B41" s="1045" t="s">
        <v>21</v>
      </c>
      <c r="C41" s="1046"/>
      <c r="D41" s="1046"/>
      <c r="E41" s="1048"/>
      <c r="F41" s="814"/>
      <c r="G41" s="39">
        <f>G38+G37</f>
        <v>216.49</v>
      </c>
      <c r="H41" s="39">
        <f>H38+H37</f>
        <v>1271.49</v>
      </c>
      <c r="I41" s="39">
        <f>I38+I37</f>
        <v>1063.49</v>
      </c>
      <c r="J41" s="39">
        <f>J38+J37</f>
        <v>1191.49</v>
      </c>
    </row>
    <row r="42" spans="1:18" ht="15.6" x14ac:dyDescent="0.3">
      <c r="A42" s="814" t="s">
        <v>43</v>
      </c>
      <c r="B42" s="827" t="s">
        <v>18</v>
      </c>
      <c r="C42" s="828"/>
      <c r="D42" s="828"/>
      <c r="E42" s="828"/>
      <c r="F42" s="91">
        <v>0.12</v>
      </c>
      <c r="G42" s="38">
        <f>G41*12%</f>
        <v>25.98</v>
      </c>
      <c r="H42" s="38">
        <f>H41*12%</f>
        <v>152.58000000000001</v>
      </c>
      <c r="I42" s="38">
        <f>I41*F42</f>
        <v>127.62</v>
      </c>
      <c r="J42" s="38">
        <f>J41*F42</f>
        <v>142.97999999999999</v>
      </c>
    </row>
    <row r="43" spans="1:18" ht="15.6" x14ac:dyDescent="0.3">
      <c r="A43" s="52" t="s">
        <v>44</v>
      </c>
      <c r="B43" s="94" t="s">
        <v>23</v>
      </c>
      <c r="C43" s="829"/>
      <c r="D43" s="829"/>
      <c r="E43" s="829"/>
      <c r="F43" s="91"/>
      <c r="G43" s="39">
        <f>G41+G42</f>
        <v>242.47</v>
      </c>
      <c r="H43" s="39">
        <f>H41+H42</f>
        <v>1424.07</v>
      </c>
      <c r="I43" s="39">
        <f t="shared" ref="I43" si="2">I41+I42</f>
        <v>1191.1099999999999</v>
      </c>
      <c r="J43" s="39">
        <f>J41+J42</f>
        <v>1334.47</v>
      </c>
    </row>
    <row r="44" spans="1:18" ht="15.6" x14ac:dyDescent="0.3">
      <c r="A44" s="814" t="s">
        <v>55</v>
      </c>
      <c r="B44" s="1124" t="s">
        <v>24</v>
      </c>
      <c r="C44" s="1124"/>
      <c r="D44" s="1124"/>
      <c r="E44" s="1125"/>
      <c r="F44" s="91">
        <v>0.2</v>
      </c>
      <c r="G44" s="38">
        <f>G43*F44</f>
        <v>48.49</v>
      </c>
      <c r="H44" s="38">
        <f>H43*F44</f>
        <v>284.81</v>
      </c>
      <c r="I44" s="38">
        <f>I43*F44</f>
        <v>238.22</v>
      </c>
      <c r="J44" s="228">
        <f>J43*F44</f>
        <v>266.89</v>
      </c>
    </row>
    <row r="45" spans="1:18" ht="15.6" x14ac:dyDescent="0.3">
      <c r="A45" s="52" t="s">
        <v>214</v>
      </c>
      <c r="B45" s="1045" t="s">
        <v>25</v>
      </c>
      <c r="C45" s="1046"/>
      <c r="D45" s="1046"/>
      <c r="E45" s="1046"/>
      <c r="F45" s="822"/>
      <c r="G45" s="39">
        <f>G44+G43</f>
        <v>290.95999999999998</v>
      </c>
      <c r="H45" s="39">
        <f>H44+H43</f>
        <v>1708.88</v>
      </c>
      <c r="I45" s="39">
        <f t="shared" ref="I45:J45" si="3">I44+I43</f>
        <v>1429.33</v>
      </c>
      <c r="J45" s="39">
        <f t="shared" si="3"/>
        <v>1601.36</v>
      </c>
    </row>
    <row r="46" spans="1:18" ht="13.2" customHeight="1" x14ac:dyDescent="0.3">
      <c r="A46" s="127"/>
      <c r="B46" s="438"/>
      <c r="C46" s="438"/>
      <c r="D46" s="438"/>
      <c r="E46" s="438"/>
      <c r="F46" s="818"/>
      <c r="G46" s="818"/>
      <c r="H46" s="128"/>
    </row>
    <row r="47" spans="1:18" ht="12" customHeight="1" x14ac:dyDescent="0.3">
      <c r="A47" s="81"/>
      <c r="B47" s="129"/>
      <c r="C47" s="81"/>
      <c r="D47" s="81"/>
      <c r="E47" s="81"/>
      <c r="F47" s="81"/>
      <c r="G47" s="81"/>
      <c r="H47" s="136"/>
    </row>
    <row r="48" spans="1:18" ht="15.6" x14ac:dyDescent="0.3">
      <c r="A48" s="81" t="s">
        <v>77</v>
      </c>
      <c r="B48" s="129"/>
      <c r="C48" s="81"/>
      <c r="D48" s="834"/>
      <c r="E48" s="195"/>
      <c r="F48" s="195"/>
      <c r="G48" s="81"/>
      <c r="H48" s="136"/>
    </row>
    <row r="49" spans="1:8" ht="11.4" customHeight="1" x14ac:dyDescent="0.3">
      <c r="A49" s="81"/>
      <c r="B49" s="129"/>
      <c r="C49" s="81"/>
      <c r="D49" s="81"/>
      <c r="E49" s="81"/>
      <c r="F49" s="81"/>
      <c r="G49" s="81"/>
      <c r="H49" s="136"/>
    </row>
    <row r="50" spans="1:8" ht="15.6" x14ac:dyDescent="0.3">
      <c r="A50" s="195" t="s">
        <v>172</v>
      </c>
      <c r="B50" s="195"/>
      <c r="C50" s="195"/>
      <c r="D50" s="195"/>
      <c r="E50" s="81"/>
      <c r="F50" s="81"/>
      <c r="G50" s="81"/>
      <c r="H50" s="129"/>
    </row>
    <row r="51" spans="1:8" ht="15.6" x14ac:dyDescent="0.3">
      <c r="A51" s="1058" t="s">
        <v>173</v>
      </c>
      <c r="B51" s="1058"/>
      <c r="C51" s="1058"/>
      <c r="D51" s="1058"/>
      <c r="E51" s="195"/>
      <c r="F51" s="195"/>
      <c r="G51" s="195"/>
      <c r="H51" s="195"/>
    </row>
    <row r="52" spans="1:8" ht="15.6" x14ac:dyDescent="0.3">
      <c r="A52" s="129"/>
      <c r="B52" s="47"/>
      <c r="C52" s="81"/>
      <c r="D52" s="81"/>
      <c r="E52" s="81"/>
      <c r="F52" s="81"/>
      <c r="G52" s="81"/>
      <c r="H52" s="129"/>
    </row>
    <row r="53" spans="1:8" x14ac:dyDescent="0.3">
      <c r="A53" s="129"/>
      <c r="B53" s="47"/>
      <c r="C53" s="129"/>
      <c r="D53" s="129"/>
      <c r="E53" s="129"/>
      <c r="F53" s="129"/>
      <c r="G53" s="129"/>
      <c r="H53" s="129"/>
    </row>
    <row r="54" spans="1:8" x14ac:dyDescent="0.3">
      <c r="A54" s="129"/>
      <c r="B54" s="129"/>
    </row>
  </sheetData>
  <mergeCells count="37">
    <mergeCell ref="B31:E31"/>
    <mergeCell ref="B26:E26"/>
    <mergeCell ref="F26:F30"/>
    <mergeCell ref="F13:I13"/>
    <mergeCell ref="B14:E14"/>
    <mergeCell ref="B23:E23"/>
    <mergeCell ref="B16:E16"/>
    <mergeCell ref="B17:E17"/>
    <mergeCell ref="B18:E18"/>
    <mergeCell ref="B19:E19"/>
    <mergeCell ref="B20:E20"/>
    <mergeCell ref="B21:E21"/>
    <mergeCell ref="B22:E22"/>
    <mergeCell ref="B15:E15"/>
    <mergeCell ref="H23:H25"/>
    <mergeCell ref="D24:E24"/>
    <mergeCell ref="A7:H7"/>
    <mergeCell ref="A8:H8"/>
    <mergeCell ref="A9:H9"/>
    <mergeCell ref="B10:H10"/>
    <mergeCell ref="F12:I12"/>
    <mergeCell ref="H26:H30"/>
    <mergeCell ref="I26:I30"/>
    <mergeCell ref="J26:J30"/>
    <mergeCell ref="B27:E27"/>
    <mergeCell ref="B30:E30"/>
    <mergeCell ref="F31:F34"/>
    <mergeCell ref="G31:G34"/>
    <mergeCell ref="H31:H34"/>
    <mergeCell ref="I31:I34"/>
    <mergeCell ref="J31:J34"/>
    <mergeCell ref="A51:D51"/>
    <mergeCell ref="B34:E34"/>
    <mergeCell ref="B38:E38"/>
    <mergeCell ref="B41:E41"/>
    <mergeCell ref="B44:E44"/>
    <mergeCell ref="B45:E45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ВАЗ-22114 АО 69-56ВВ</vt:lpstr>
      <vt:lpstr>ГАЗ-52 АО 83-68 1кл</vt:lpstr>
      <vt:lpstr>МАЗ-5551  21-22 ЗАО 3 кл</vt:lpstr>
      <vt:lpstr>ГАЗ-33023 АО 08-46 АО</vt:lpstr>
      <vt:lpstr>JAC AO 54-86 AM</vt:lpstr>
      <vt:lpstr>AGT-830 078-36 CK</vt:lpstr>
      <vt:lpstr>Ескаватор БОРЕКС 2201, 05713АО</vt:lpstr>
      <vt:lpstr>Екскаватор JCB 4CX</vt:lpstr>
      <vt:lpstr>Екскаватор  JCB3CX </vt:lpstr>
      <vt:lpstr>Спецавар.ГАЗ-52, 79-69ЗАМ 1кл</vt:lpstr>
      <vt:lpstr>Спецавар.ГАЗ-52,79-69ЗАМ 2кл.</vt:lpstr>
      <vt:lpstr>ГАЗ-52 ,17-54ЗАН</vt:lpstr>
      <vt:lpstr>ГАЗ-5312,23-36ЗАН</vt:lpstr>
      <vt:lpstr>DAF CF 65220 03-52</vt:lpstr>
      <vt:lpstr>Трактор Т-25,83-16 ЗА</vt:lpstr>
      <vt:lpstr>Трактор ХТЗ-2511 83-27</vt:lpstr>
      <vt:lpstr>RENAULT MASTER</vt:lpstr>
      <vt:lpstr>Ескаватор Hydrema-906, 83-28ЗА</vt:lpstr>
      <vt:lpstr>Єскав.-2682,75-64ЗА</vt:lpstr>
      <vt:lpstr>ЗІЛ-130,11-44ЗАМ  1кл</vt:lpstr>
      <vt:lpstr>КО-512 528-88 3кл.</vt:lpstr>
      <vt:lpstr>ЗІЛ-130, 11-44ЗАМ 3кл</vt:lpstr>
      <vt:lpstr>MERSEDES-BENZ 46-02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2023-08-09T10:29:42Z</dcterms:modified>
</cp:coreProperties>
</file>