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992"/>
  </bookViews>
  <sheets>
    <sheet name="ВАЗ-22114 АО 69-56ВВ" sheetId="2" r:id="rId1"/>
    <sheet name="ГАЗ-52 АО 83-68 1кл" sheetId="3" r:id="rId2"/>
    <sheet name="МАЗ-5551  21-22 ЗАО 3 кл" sheetId="4" r:id="rId3"/>
    <sheet name="ГАЗ-33023 АО 08-46 АО" sheetId="6" r:id="rId4"/>
    <sheet name="JAC AO 54-86 AM" sheetId="7" r:id="rId5"/>
    <sheet name="AGT-830 078-36 CK" sheetId="8" r:id="rId6"/>
    <sheet name="Ескаватор БОРЕКС 2201, 05713АО" sheetId="18" r:id="rId7"/>
    <sheet name="Екскаватор JCB 4CX" sheetId="38" r:id="rId8"/>
    <sheet name="Спецавар.ГАЗ-52, 79-69ЗАМ 1кл" sheetId="19" r:id="rId9"/>
    <sheet name="Спецавар.ГАЗ-52,79-69ЗАМ 2кл." sheetId="11" r:id="rId10"/>
    <sheet name="ГАЗ-52 ,17-54ЗАН" sheetId="12" r:id="rId11"/>
    <sheet name="ГАЗ-5312,23-36ЗАН" sheetId="13" r:id="rId12"/>
    <sheet name="Асенізаційна АЕ 0578 ТА відкачк" sheetId="36" r:id="rId13"/>
    <sheet name="Промивка АЕ 0578 ТА" sheetId="37" r:id="rId14"/>
    <sheet name="Трактор Т-25,83-16 ЗА" sheetId="15" r:id="rId15"/>
    <sheet name="Трактор ХТЗ-2511 83-27" sheetId="20" r:id="rId16"/>
    <sheet name="Вібронога Werk СТ 70" sheetId="24" r:id="rId17"/>
    <sheet name="Мотопомпа Daishin SWT-80 НХ" sheetId="25" r:id="rId18"/>
    <sheet name="Єскав.-2682,75-64ЗА" sheetId="26" r:id="rId19"/>
    <sheet name="ЗІЛ-130,11-44ЗАМ  1кл" sheetId="27" r:id="rId20"/>
    <sheet name="КО-512 528-88РТ 1кл." sheetId="31" r:id="rId21"/>
    <sheet name="КО-512 528-88 3кл." sheetId="32" r:id="rId22"/>
    <sheet name="ЗІЛ-130, 11-44ЗАМ 3кл" sheetId="33" r:id="rId23"/>
  </sheets>
  <calcPr calcId="152511" fullPrecision="0"/>
</workbook>
</file>

<file path=xl/calcChain.xml><?xml version="1.0" encoding="utf-8"?>
<calcChain xmlns="http://schemas.openxmlformats.org/spreadsheetml/2006/main">
  <c r="K47" i="38" l="1"/>
  <c r="I47" i="38"/>
  <c r="J47" i="38"/>
  <c r="K46" i="38"/>
  <c r="J46" i="38"/>
  <c r="I46" i="38"/>
  <c r="K45" i="38"/>
  <c r="I45" i="38"/>
  <c r="J45" i="38"/>
  <c r="K44" i="38"/>
  <c r="J44" i="38"/>
  <c r="I44" i="38"/>
  <c r="K43" i="38"/>
  <c r="I43" i="38"/>
  <c r="J43" i="38"/>
  <c r="K42" i="38"/>
  <c r="J42" i="38"/>
  <c r="K41" i="38"/>
  <c r="J41" i="38"/>
  <c r="I42" i="38"/>
  <c r="I41" i="38"/>
  <c r="J40" i="38"/>
  <c r="J39" i="38"/>
  <c r="J24" i="38" l="1"/>
  <c r="I24" i="38"/>
  <c r="K26" i="38"/>
  <c r="J26" i="38"/>
  <c r="K36" i="38"/>
  <c r="J32" i="38"/>
  <c r="K25" i="12"/>
  <c r="I26" i="38" l="1"/>
  <c r="I21" i="38"/>
  <c r="J21" i="38"/>
  <c r="K21" i="38"/>
  <c r="I20" i="38"/>
  <c r="J20" i="38"/>
  <c r="K20" i="38"/>
  <c r="K28" i="13"/>
  <c r="H28" i="38"/>
  <c r="K18" i="38" l="1"/>
  <c r="K40" i="38" s="1"/>
  <c r="K24" i="38"/>
  <c r="I18" i="38"/>
  <c r="K17" i="38"/>
  <c r="K39" i="38" s="1"/>
  <c r="J18" i="38"/>
  <c r="H26" i="38"/>
  <c r="H21" i="38"/>
  <c r="G21" i="38"/>
  <c r="H20" i="38"/>
  <c r="G20" i="38"/>
  <c r="G18" i="38" s="1"/>
  <c r="G42" i="38" s="1"/>
  <c r="H18" i="38"/>
  <c r="H42" i="38" s="1"/>
  <c r="G24" i="38" l="1"/>
  <c r="I17" i="38" s="1"/>
  <c r="I39" i="38" s="1"/>
  <c r="G40" i="38"/>
  <c r="I40" i="38" s="1"/>
  <c r="G41" i="38"/>
  <c r="H24" i="38"/>
  <c r="H17" i="38" s="1"/>
  <c r="H39" i="38" s="1"/>
  <c r="H40" i="38"/>
  <c r="H41" i="38"/>
  <c r="I28" i="37"/>
  <c r="I27" i="37" s="1"/>
  <c r="I34" i="37" s="1"/>
  <c r="I38" i="37" s="1"/>
  <c r="I39" i="37" s="1"/>
  <c r="I40" i="37" s="1"/>
  <c r="I41" i="37" s="1"/>
  <c r="I42" i="37" s="1"/>
  <c r="J28" i="37"/>
  <c r="J27" i="37" s="1"/>
  <c r="J34" i="37" s="1"/>
  <c r="J38" i="37" s="1"/>
  <c r="J39" i="37" s="1"/>
  <c r="J40" i="37" s="1"/>
  <c r="J41" i="37" s="1"/>
  <c r="J42" i="37" s="1"/>
  <c r="H23" i="37"/>
  <c r="H22" i="37"/>
  <c r="H19" i="37"/>
  <c r="H16" i="37" s="1"/>
  <c r="H15" i="37" s="1"/>
  <c r="H18" i="37"/>
  <c r="J28" i="36"/>
  <c r="I28" i="36"/>
  <c r="G17" i="38" l="1"/>
  <c r="G39" i="38" s="1"/>
  <c r="G43" i="38" s="1"/>
  <c r="H43" i="38"/>
  <c r="H36" i="37"/>
  <c r="H24" i="37"/>
  <c r="H34" i="37" s="1"/>
  <c r="H37" i="37"/>
  <c r="H35" i="37"/>
  <c r="J27" i="36"/>
  <c r="J34" i="36" s="1"/>
  <c r="J38" i="36" s="1"/>
  <c r="J39" i="36" s="1"/>
  <c r="J40" i="36" s="1"/>
  <c r="J41" i="36" s="1"/>
  <c r="J42" i="36" s="1"/>
  <c r="I27" i="36"/>
  <c r="I34" i="36" s="1"/>
  <c r="I38" i="36" s="1"/>
  <c r="I39" i="36" s="1"/>
  <c r="I40" i="36" s="1"/>
  <c r="I41" i="36" s="1"/>
  <c r="I42" i="36" s="1"/>
  <c r="H23" i="36"/>
  <c r="H22" i="36"/>
  <c r="H19" i="36"/>
  <c r="H18" i="36"/>
  <c r="H25" i="37" l="1"/>
  <c r="G44" i="38"/>
  <c r="G45" i="38" s="1"/>
  <c r="G46" i="38" s="1"/>
  <c r="G47" i="38" s="1"/>
  <c r="H44" i="38"/>
  <c r="H45" i="38" s="1"/>
  <c r="H46" i="38" s="1"/>
  <c r="H47" i="38" s="1"/>
  <c r="H38" i="37"/>
  <c r="H39" i="37" s="1"/>
  <c r="H40" i="37" s="1"/>
  <c r="H41" i="37" s="1"/>
  <c r="H42" i="37" s="1"/>
  <c r="H16" i="36"/>
  <c r="H15" i="36" s="1"/>
  <c r="H24" i="36" s="1"/>
  <c r="H36" i="36"/>
  <c r="H35" i="36"/>
  <c r="H34" i="36" l="1"/>
  <c r="H25" i="36"/>
  <c r="H37" i="36"/>
  <c r="H38" i="36"/>
  <c r="H39" i="36" s="1"/>
  <c r="H40" i="36" s="1"/>
  <c r="H41" i="36" s="1"/>
  <c r="H42" i="36" s="1"/>
  <c r="I30" i="32" l="1"/>
  <c r="H30" i="32"/>
  <c r="I29" i="31"/>
  <c r="H29" i="31"/>
  <c r="I30" i="33"/>
  <c r="H30" i="33"/>
  <c r="I29" i="27"/>
  <c r="H29" i="27"/>
  <c r="I25" i="27"/>
  <c r="J29" i="13"/>
  <c r="K32" i="13" l="1"/>
  <c r="J32" i="13"/>
  <c r="H23" i="15" l="1"/>
  <c r="H28" i="18"/>
  <c r="I26" i="8"/>
  <c r="I31" i="8"/>
  <c r="K30" i="7"/>
  <c r="K26" i="7"/>
  <c r="K26" i="6"/>
  <c r="K31" i="4"/>
  <c r="K26" i="4"/>
  <c r="K34" i="3"/>
  <c r="K30" i="3"/>
  <c r="K25" i="2"/>
  <c r="H32" i="2"/>
  <c r="I26" i="33"/>
  <c r="I25" i="33" s="1"/>
  <c r="I32" i="33" s="1"/>
  <c r="I36" i="33" s="1"/>
  <c r="I37" i="33" s="1"/>
  <c r="I38" i="33" s="1"/>
  <c r="I39" i="33" s="1"/>
  <c r="I40" i="33" s="1"/>
  <c r="H25" i="33"/>
  <c r="H20" i="33"/>
  <c r="G20" i="33"/>
  <c r="H19" i="33"/>
  <c r="G19" i="33"/>
  <c r="G17" i="33" s="1"/>
  <c r="G16" i="33" s="1"/>
  <c r="H27" i="26"/>
  <c r="I26" i="32"/>
  <c r="H25" i="32"/>
  <c r="H20" i="32"/>
  <c r="G20" i="32"/>
  <c r="H19" i="32"/>
  <c r="G19" i="32"/>
  <c r="G17" i="32" l="1"/>
  <c r="G16" i="32" s="1"/>
  <c r="G35" i="32" s="1"/>
  <c r="H17" i="33"/>
  <c r="H17" i="32"/>
  <c r="H16" i="32" s="1"/>
  <c r="H35" i="32" s="1"/>
  <c r="I25" i="32"/>
  <c r="I32" i="32" s="1"/>
  <c r="I36" i="32" s="1"/>
  <c r="I37" i="32" s="1"/>
  <c r="I38" i="32" s="1"/>
  <c r="I39" i="32" s="1"/>
  <c r="I40" i="32" s="1"/>
  <c r="G23" i="33"/>
  <c r="G32" i="33" s="1"/>
  <c r="G33" i="33"/>
  <c r="G34" i="33"/>
  <c r="G23" i="32"/>
  <c r="G24" i="32" s="1"/>
  <c r="G32" i="32" s="1"/>
  <c r="G33" i="32"/>
  <c r="G34" i="32"/>
  <c r="I25" i="31"/>
  <c r="I24" i="31" s="1"/>
  <c r="I31" i="31" s="1"/>
  <c r="I35" i="31" s="1"/>
  <c r="I36" i="31" s="1"/>
  <c r="I37" i="31" s="1"/>
  <c r="I38" i="31" s="1"/>
  <c r="I39" i="31" s="1"/>
  <c r="H24" i="31"/>
  <c r="H20" i="31"/>
  <c r="G20" i="31"/>
  <c r="H19" i="31"/>
  <c r="G19" i="31"/>
  <c r="H18" i="31"/>
  <c r="G18" i="31"/>
  <c r="H24" i="20"/>
  <c r="H34" i="33" l="1"/>
  <c r="H16" i="33"/>
  <c r="H34" i="32"/>
  <c r="H33" i="32"/>
  <c r="H23" i="32"/>
  <c r="H24" i="32" s="1"/>
  <c r="H32" i="32" s="1"/>
  <c r="G16" i="31"/>
  <c r="G15" i="31" s="1"/>
  <c r="G33" i="31" s="1"/>
  <c r="H16" i="31"/>
  <c r="H15" i="31" s="1"/>
  <c r="H33" i="31" s="1"/>
  <c r="G36" i="33"/>
  <c r="G37" i="33" s="1"/>
  <c r="G38" i="33" s="1"/>
  <c r="G39" i="33" s="1"/>
  <c r="G40" i="33" s="1"/>
  <c r="G24" i="33"/>
  <c r="G36" i="32"/>
  <c r="G37" i="32" s="1"/>
  <c r="G38" i="32" s="1"/>
  <c r="G39" i="32" s="1"/>
  <c r="G40" i="32" s="1"/>
  <c r="I22" i="13"/>
  <c r="I23" i="13"/>
  <c r="K29" i="12"/>
  <c r="K30" i="11"/>
  <c r="K26" i="11"/>
  <c r="J30" i="19"/>
  <c r="J26" i="19"/>
  <c r="K24" i="2"/>
  <c r="K31" i="2" s="1"/>
  <c r="K44" i="2" s="1"/>
  <c r="K45" i="2" s="1"/>
  <c r="H22" i="31" l="1"/>
  <c r="G34" i="31"/>
  <c r="H36" i="32"/>
  <c r="H37" i="32" s="1"/>
  <c r="H38" i="32" s="1"/>
  <c r="H39" i="32" s="1"/>
  <c r="H40" i="32" s="1"/>
  <c r="H24" i="33"/>
  <c r="H32" i="33" s="1"/>
  <c r="H33" i="33"/>
  <c r="H23" i="33"/>
  <c r="G22" i="31"/>
  <c r="G23" i="31" s="1"/>
  <c r="G31" i="31" s="1"/>
  <c r="G32" i="31"/>
  <c r="H34" i="31"/>
  <c r="H32" i="31"/>
  <c r="H23" i="31"/>
  <c r="H36" i="33" l="1"/>
  <c r="H37" i="33" s="1"/>
  <c r="H38" i="33" s="1"/>
  <c r="H39" i="33" s="1"/>
  <c r="H40" i="33" s="1"/>
  <c r="G35" i="31"/>
  <c r="G36" i="31" s="1"/>
  <c r="G37" i="31" s="1"/>
  <c r="G38" i="31" s="1"/>
  <c r="G39" i="31" s="1"/>
  <c r="H31" i="31"/>
  <c r="H35" i="31" s="1"/>
  <c r="H36" i="31" s="1"/>
  <c r="H37" i="31" s="1"/>
  <c r="H38" i="31" s="1"/>
  <c r="H39" i="31" s="1"/>
  <c r="I24" i="27"/>
  <c r="I32" i="27" s="1"/>
  <c r="I36" i="27" s="1"/>
  <c r="H24" i="27"/>
  <c r="G20" i="27"/>
  <c r="H20" i="27"/>
  <c r="I38" i="26"/>
  <c r="I39" i="26" s="1"/>
  <c r="I40" i="26" s="1"/>
  <c r="I41" i="26" s="1"/>
  <c r="I26" i="26"/>
  <c r="I33" i="26" s="1"/>
  <c r="H26" i="26"/>
  <c r="H21" i="26"/>
  <c r="G21" i="26"/>
  <c r="H20" i="26"/>
  <c r="G20" i="26"/>
  <c r="K32" i="6"/>
  <c r="K37" i="6" s="1"/>
  <c r="I21" i="8"/>
  <c r="I22" i="8"/>
  <c r="J22" i="7"/>
  <c r="J21" i="7"/>
  <c r="H19" i="15"/>
  <c r="H18" i="15"/>
  <c r="H20" i="20"/>
  <c r="H19" i="20"/>
  <c r="H19" i="27"/>
  <c r="H18" i="27"/>
  <c r="H22" i="18"/>
  <c r="H21" i="18"/>
  <c r="I39" i="18"/>
  <c r="I40" i="18" s="1"/>
  <c r="I41" i="18" s="1"/>
  <c r="I42" i="18" s="1"/>
  <c r="I27" i="18"/>
  <c r="I34" i="18" s="1"/>
  <c r="H27" i="18"/>
  <c r="G22" i="18"/>
  <c r="G21" i="18"/>
  <c r="H17" i="20" l="1"/>
  <c r="H18" i="26"/>
  <c r="H36" i="26" s="1"/>
  <c r="G18" i="26"/>
  <c r="G24" i="26" s="1"/>
  <c r="J19" i="7"/>
  <c r="J23" i="7" s="1"/>
  <c r="J18" i="7" s="1"/>
  <c r="H16" i="27"/>
  <c r="H15" i="27" s="1"/>
  <c r="H16" i="15"/>
  <c r="H31" i="20"/>
  <c r="I19" i="8"/>
  <c r="G35" i="26"/>
  <c r="H35" i="26"/>
  <c r="H19" i="18"/>
  <c r="G19" i="18"/>
  <c r="H23" i="20"/>
  <c r="G20" i="20"/>
  <c r="G19" i="20"/>
  <c r="I37" i="27"/>
  <c r="I38" i="27" s="1"/>
  <c r="I39" i="27" s="1"/>
  <c r="I40" i="27" s="1"/>
  <c r="G19" i="27"/>
  <c r="G18" i="27"/>
  <c r="J27" i="13"/>
  <c r="J34" i="13" s="1"/>
  <c r="J38" i="13" s="1"/>
  <c r="I18" i="13"/>
  <c r="K27" i="13"/>
  <c r="K34" i="13" s="1"/>
  <c r="K38" i="13" s="1"/>
  <c r="K39" i="13" s="1"/>
  <c r="K40" i="13" s="1"/>
  <c r="K41" i="13" s="1"/>
  <c r="K42" i="13" s="1"/>
  <c r="I19" i="13"/>
  <c r="K24" i="12"/>
  <c r="K31" i="12" s="1"/>
  <c r="K35" i="12" s="1"/>
  <c r="K36" i="12" s="1"/>
  <c r="K37" i="12" s="1"/>
  <c r="K38" i="12" s="1"/>
  <c r="K39" i="12" s="1"/>
  <c r="J24" i="12"/>
  <c r="J20" i="12"/>
  <c r="I20" i="12"/>
  <c r="J19" i="12"/>
  <c r="I19" i="12"/>
  <c r="H21" i="8"/>
  <c r="H34" i="26" l="1"/>
  <c r="H32" i="20"/>
  <c r="H16" i="20"/>
  <c r="H29" i="20" s="1"/>
  <c r="H33" i="20" s="1"/>
  <c r="H34" i="20" s="1"/>
  <c r="H35" i="20" s="1"/>
  <c r="H36" i="20" s="1"/>
  <c r="H37" i="20" s="1"/>
  <c r="H24" i="26"/>
  <c r="H17" i="26" s="1"/>
  <c r="H33" i="26" s="1"/>
  <c r="H30" i="20"/>
  <c r="H21" i="20"/>
  <c r="H30" i="15"/>
  <c r="G36" i="26"/>
  <c r="G17" i="26"/>
  <c r="G33" i="26" s="1"/>
  <c r="G34" i="26"/>
  <c r="G37" i="26" s="1"/>
  <c r="I34" i="8"/>
  <c r="I35" i="8"/>
  <c r="H22" i="27"/>
  <c r="H23" i="27" s="1"/>
  <c r="H32" i="27" s="1"/>
  <c r="I36" i="8"/>
  <c r="I23" i="8"/>
  <c r="I18" i="8" s="1"/>
  <c r="J34" i="7"/>
  <c r="J35" i="7"/>
  <c r="H33" i="27"/>
  <c r="J33" i="7"/>
  <c r="H34" i="27"/>
  <c r="H31" i="15"/>
  <c r="G16" i="27"/>
  <c r="G15" i="27" s="1"/>
  <c r="G17" i="20"/>
  <c r="G30" i="20" s="1"/>
  <c r="H29" i="15"/>
  <c r="H20" i="15"/>
  <c r="H15" i="15" s="1"/>
  <c r="I17" i="12"/>
  <c r="I16" i="13"/>
  <c r="I15" i="13" s="1"/>
  <c r="G36" i="18"/>
  <c r="G37" i="18"/>
  <c r="G35" i="18"/>
  <c r="G25" i="18"/>
  <c r="G18" i="18" s="1"/>
  <c r="G34" i="18" s="1"/>
  <c r="H36" i="18"/>
  <c r="H37" i="18"/>
  <c r="H35" i="18"/>
  <c r="H25" i="18"/>
  <c r="H18" i="18" s="1"/>
  <c r="H34" i="18" s="1"/>
  <c r="H37" i="26"/>
  <c r="J17" i="12"/>
  <c r="J21" i="12" s="1"/>
  <c r="J16" i="12" s="1"/>
  <c r="J31" i="12" s="1"/>
  <c r="G31" i="20" l="1"/>
  <c r="G32" i="20"/>
  <c r="I32" i="12"/>
  <c r="I33" i="12"/>
  <c r="I34" i="12"/>
  <c r="J32" i="12"/>
  <c r="J35" i="12" s="1"/>
  <c r="J36" i="12" s="1"/>
  <c r="J37" i="12" s="1"/>
  <c r="J38" i="12" s="1"/>
  <c r="J39" i="12" s="1"/>
  <c r="I36" i="13"/>
  <c r="I37" i="13"/>
  <c r="I35" i="13"/>
  <c r="G22" i="27"/>
  <c r="G32" i="27" s="1"/>
  <c r="G34" i="27"/>
  <c r="H36" i="27"/>
  <c r="H37" i="27" s="1"/>
  <c r="H38" i="27" s="1"/>
  <c r="H39" i="27" s="1"/>
  <c r="H40" i="27" s="1"/>
  <c r="J34" i="12"/>
  <c r="G33" i="27"/>
  <c r="G36" i="27" s="1"/>
  <c r="G37" i="27" s="1"/>
  <c r="G38" i="27" s="1"/>
  <c r="G39" i="27" s="1"/>
  <c r="G40" i="27" s="1"/>
  <c r="G21" i="20"/>
  <c r="G16" i="20" s="1"/>
  <c r="G29" i="20" s="1"/>
  <c r="G33" i="20" s="1"/>
  <c r="G34" i="20" s="1"/>
  <c r="G35" i="20" s="1"/>
  <c r="G36" i="20" s="1"/>
  <c r="G37" i="20" s="1"/>
  <c r="J33" i="12"/>
  <c r="I21" i="12"/>
  <c r="I16" i="12" s="1"/>
  <c r="I31" i="12" s="1"/>
  <c r="H38" i="18"/>
  <c r="H38" i="26"/>
  <c r="H39" i="26" s="1"/>
  <c r="H40" i="26" s="1"/>
  <c r="H41" i="26" s="1"/>
  <c r="G38" i="26"/>
  <c r="G39" i="26" s="1"/>
  <c r="G40" i="26" s="1"/>
  <c r="G41" i="26" s="1"/>
  <c r="I24" i="13"/>
  <c r="J39" i="13"/>
  <c r="J40" i="13" s="1"/>
  <c r="J41" i="13" s="1"/>
  <c r="J42" i="13" s="1"/>
  <c r="I21" i="2"/>
  <c r="I19" i="2" s="1"/>
  <c r="J26" i="2"/>
  <c r="K46" i="2"/>
  <c r="K47" i="2" s="1"/>
  <c r="K48" i="2" s="1"/>
  <c r="K35" i="2"/>
  <c r="I41" i="2"/>
  <c r="I40" i="2"/>
  <c r="I38" i="2"/>
  <c r="I36" i="2"/>
  <c r="I33" i="2"/>
  <c r="I39" i="2"/>
  <c r="I27" i="19"/>
  <c r="H21" i="19"/>
  <c r="H20" i="19"/>
  <c r="J25" i="19"/>
  <c r="J32" i="19" s="1"/>
  <c r="J36" i="19" s="1"/>
  <c r="J37" i="19" s="1"/>
  <c r="J38" i="19" s="1"/>
  <c r="J39" i="19" s="1"/>
  <c r="J40" i="19" s="1"/>
  <c r="I21" i="11"/>
  <c r="I20" i="11"/>
  <c r="K25" i="11"/>
  <c r="K32" i="11" s="1"/>
  <c r="K36" i="11" s="1"/>
  <c r="K37" i="11" s="1"/>
  <c r="K38" i="11" s="1"/>
  <c r="K39" i="11" s="1"/>
  <c r="I22" i="7"/>
  <c r="I21" i="7"/>
  <c r="K38" i="6"/>
  <c r="K39" i="6" s="1"/>
  <c r="K25" i="6"/>
  <c r="I32" i="2" l="1"/>
  <c r="I42" i="2"/>
  <c r="I43" i="2"/>
  <c r="G23" i="27"/>
  <c r="I34" i="13"/>
  <c r="I38" i="13" s="1"/>
  <c r="I39" i="13" s="1"/>
  <c r="I40" i="13" s="1"/>
  <c r="I41" i="13" s="1"/>
  <c r="I42" i="13" s="1"/>
  <c r="I25" i="13"/>
  <c r="H18" i="19"/>
  <c r="I35" i="12"/>
  <c r="I36" i="12" s="1"/>
  <c r="I37" i="12" s="1"/>
  <c r="I38" i="12" s="1"/>
  <c r="I39" i="12" s="1"/>
  <c r="I22" i="2"/>
  <c r="I35" i="2" s="1"/>
  <c r="I34" i="2"/>
  <c r="J21" i="2"/>
  <c r="H39" i="18"/>
  <c r="H40" i="18" s="1"/>
  <c r="H41" i="18" s="1"/>
  <c r="H42" i="18" s="1"/>
  <c r="I19" i="7"/>
  <c r="K25" i="7"/>
  <c r="K32" i="7" s="1"/>
  <c r="K36" i="7" s="1"/>
  <c r="K37" i="7" s="1"/>
  <c r="K38" i="7" s="1"/>
  <c r="K39" i="7" s="1"/>
  <c r="K40" i="7" s="1"/>
  <c r="I37" i="2"/>
  <c r="K40" i="11"/>
  <c r="I18" i="11"/>
  <c r="K40" i="6"/>
  <c r="K41" i="6" s="1"/>
  <c r="K25" i="4"/>
  <c r="K25" i="3"/>
  <c r="K36" i="3" s="1"/>
  <c r="K50" i="3" s="1"/>
  <c r="K51" i="3" s="1"/>
  <c r="K52" i="3" s="1"/>
  <c r="K53" i="3" s="1"/>
  <c r="K54" i="3" s="1"/>
  <c r="I21" i="6"/>
  <c r="I20" i="6"/>
  <c r="I22" i="4"/>
  <c r="I18" i="4" s="1"/>
  <c r="G32" i="24"/>
  <c r="G31" i="24"/>
  <c r="G30" i="24"/>
  <c r="J25" i="3"/>
  <c r="I22" i="3"/>
  <c r="I41" i="3" s="1"/>
  <c r="I21" i="3"/>
  <c r="I40" i="3" s="1"/>
  <c r="I47" i="3"/>
  <c r="I46" i="3"/>
  <c r="I45" i="3"/>
  <c r="I43" i="3"/>
  <c r="I39" i="3"/>
  <c r="I44" i="3"/>
  <c r="G33" i="25"/>
  <c r="G32" i="25"/>
  <c r="G31" i="25"/>
  <c r="G22" i="25"/>
  <c r="G17" i="25" s="1"/>
  <c r="G20" i="25"/>
  <c r="G23" i="24"/>
  <c r="G18" i="24" s="1"/>
  <c r="G22" i="24"/>
  <c r="G21" i="24"/>
  <c r="G19" i="15"/>
  <c r="G18" i="15"/>
  <c r="H34" i="19" l="1"/>
  <c r="H35" i="19"/>
  <c r="H33" i="19"/>
  <c r="I36" i="4"/>
  <c r="I35" i="4"/>
  <c r="I34" i="11"/>
  <c r="I35" i="11"/>
  <c r="I33" i="11"/>
  <c r="I34" i="7"/>
  <c r="I35" i="7"/>
  <c r="I33" i="7"/>
  <c r="K33" i="4"/>
  <c r="K37" i="4" s="1"/>
  <c r="K38" i="4" s="1"/>
  <c r="K39" i="4" s="1"/>
  <c r="K40" i="4" s="1"/>
  <c r="K41" i="4" s="1"/>
  <c r="H22" i="19"/>
  <c r="H17" i="19" s="1"/>
  <c r="H32" i="19" s="1"/>
  <c r="G16" i="15"/>
  <c r="G31" i="15" s="1"/>
  <c r="I23" i="7"/>
  <c r="I18" i="7" s="1"/>
  <c r="I32" i="7" s="1"/>
  <c r="I23" i="4"/>
  <c r="I17" i="4" s="1"/>
  <c r="I33" i="4" s="1"/>
  <c r="I22" i="11"/>
  <c r="I17" i="11" s="1"/>
  <c r="I32" i="11" s="1"/>
  <c r="I18" i="2"/>
  <c r="I31" i="2" s="1"/>
  <c r="I18" i="6"/>
  <c r="I19" i="3"/>
  <c r="G30" i="25"/>
  <c r="G34" i="25" s="1"/>
  <c r="G35" i="25" s="1"/>
  <c r="G36" i="25" s="1"/>
  <c r="G29" i="24"/>
  <c r="G33" i="24" s="1"/>
  <c r="G34" i="24" s="1"/>
  <c r="G35" i="24" s="1"/>
  <c r="H22" i="8"/>
  <c r="H19" i="8" s="1"/>
  <c r="H32" i="24"/>
  <c r="H31" i="24"/>
  <c r="H33" i="25"/>
  <c r="H32" i="25"/>
  <c r="J33" i="2"/>
  <c r="J36" i="2"/>
  <c r="J38" i="2"/>
  <c r="J40" i="2"/>
  <c r="J41" i="2"/>
  <c r="J39" i="3"/>
  <c r="J43" i="3"/>
  <c r="J45" i="3"/>
  <c r="J47" i="3"/>
  <c r="I34" i="4" l="1"/>
  <c r="H36" i="8"/>
  <c r="H35" i="8"/>
  <c r="H34" i="8"/>
  <c r="H36" i="19"/>
  <c r="H37" i="19" s="1"/>
  <c r="H38" i="19" s="1"/>
  <c r="I48" i="3"/>
  <c r="I38" i="3"/>
  <c r="I35" i="6"/>
  <c r="I33" i="6"/>
  <c r="I34" i="6"/>
  <c r="I36" i="7"/>
  <c r="I37" i="7" s="1"/>
  <c r="I38" i="7" s="1"/>
  <c r="I39" i="7" s="1"/>
  <c r="I40" i="7" s="1"/>
  <c r="G29" i="15"/>
  <c r="G20" i="15"/>
  <c r="G15" i="15" s="1"/>
  <c r="G28" i="15" s="1"/>
  <c r="I36" i="11"/>
  <c r="I37" i="11" s="1"/>
  <c r="I38" i="11" s="1"/>
  <c r="I39" i="11" s="1"/>
  <c r="I40" i="11" s="1"/>
  <c r="G30" i="15"/>
  <c r="I44" i="2"/>
  <c r="I45" i="2" s="1"/>
  <c r="I46" i="2" s="1"/>
  <c r="I47" i="2" s="1"/>
  <c r="I48" i="2" s="1"/>
  <c r="I37" i="3"/>
  <c r="H39" i="19"/>
  <c r="H40" i="19" s="1"/>
  <c r="G37" i="25"/>
  <c r="G38" i="25" s="1"/>
  <c r="H23" i="8"/>
  <c r="H18" i="8" s="1"/>
  <c r="H33" i="8" s="1"/>
  <c r="I22" i="6"/>
  <c r="I17" i="6" s="1"/>
  <c r="G36" i="24"/>
  <c r="G37" i="24" s="1"/>
  <c r="I37" i="4"/>
  <c r="I38" i="4" s="1"/>
  <c r="I39" i="4" s="1"/>
  <c r="I23" i="3"/>
  <c r="I42" i="3" s="1"/>
  <c r="J20" i="11"/>
  <c r="J25" i="11"/>
  <c r="J21" i="11"/>
  <c r="J20" i="6"/>
  <c r="H25" i="25"/>
  <c r="H24" i="25" s="1"/>
  <c r="H20" i="25"/>
  <c r="H21" i="24"/>
  <c r="H30" i="24" s="1"/>
  <c r="H25" i="24"/>
  <c r="H24" i="24" s="1"/>
  <c r="H22" i="24"/>
  <c r="I20" i="19"/>
  <c r="I18" i="3" l="1"/>
  <c r="I36" i="3" s="1"/>
  <c r="I50" i="3" s="1"/>
  <c r="I51" i="3" s="1"/>
  <c r="G32" i="15"/>
  <c r="G33" i="15" s="1"/>
  <c r="G34" i="15" s="1"/>
  <c r="G35" i="15" s="1"/>
  <c r="G36" i="15" s="1"/>
  <c r="J18" i="11"/>
  <c r="J35" i="11" s="1"/>
  <c r="I32" i="6"/>
  <c r="I37" i="6" s="1"/>
  <c r="I38" i="6" s="1"/>
  <c r="I39" i="6" s="1"/>
  <c r="I40" i="6" s="1"/>
  <c r="I41" i="6" s="1"/>
  <c r="I40" i="4"/>
  <c r="I41" i="4" s="1"/>
  <c r="H37" i="8"/>
  <c r="H38" i="8" s="1"/>
  <c r="H39" i="8" s="1"/>
  <c r="H22" i="25"/>
  <c r="H17" i="25" s="1"/>
  <c r="H30" i="25" s="1"/>
  <c r="H23" i="24"/>
  <c r="H18" i="24" s="1"/>
  <c r="H29" i="24" s="1"/>
  <c r="I52" i="3" l="1"/>
  <c r="I53" i="3" s="1"/>
  <c r="I54" i="3" s="1"/>
  <c r="J34" i="11"/>
  <c r="J22" i="11"/>
  <c r="J17" i="11" s="1"/>
  <c r="J32" i="11" s="1"/>
  <c r="J33" i="11"/>
  <c r="H40" i="8"/>
  <c r="H41" i="8" s="1"/>
  <c r="H31" i="25"/>
  <c r="H34" i="25" s="1"/>
  <c r="H33" i="24" l="1"/>
  <c r="H34" i="24" s="1"/>
  <c r="H35" i="24" s="1"/>
  <c r="H36" i="24" s="1"/>
  <c r="H37" i="24" s="1"/>
  <c r="J36" i="11"/>
  <c r="J37" i="11" s="1"/>
  <c r="J38" i="11" s="1"/>
  <c r="J39" i="11" s="1"/>
  <c r="J40" i="11" s="1"/>
  <c r="H35" i="25"/>
  <c r="H36" i="25" s="1"/>
  <c r="H37" i="25" s="1"/>
  <c r="H38" i="25" s="1"/>
  <c r="H22" i="15"/>
  <c r="H28" i="15" s="1"/>
  <c r="H32" i="15" l="1"/>
  <c r="I25" i="19" l="1"/>
  <c r="I21" i="19"/>
  <c r="I18" i="19" s="1"/>
  <c r="I22" i="19" l="1"/>
  <c r="I17" i="19" s="1"/>
  <c r="I32" i="19" s="1"/>
  <c r="I35" i="19"/>
  <c r="I34" i="19"/>
  <c r="I33" i="19"/>
  <c r="J24" i="2"/>
  <c r="J39" i="2"/>
  <c r="J37" i="2" l="1"/>
  <c r="I36" i="19"/>
  <c r="I37" i="19" s="1"/>
  <c r="I38" i="19" l="1"/>
  <c r="I39" i="19" s="1"/>
  <c r="I40" i="19" s="1"/>
  <c r="I25" i="8" l="1"/>
  <c r="I33" i="8" s="1"/>
  <c r="J25" i="7"/>
  <c r="J25" i="6"/>
  <c r="J21" i="6"/>
  <c r="J18" i="6" s="1"/>
  <c r="J22" i="4"/>
  <c r="J22" i="3"/>
  <c r="J41" i="3" s="1"/>
  <c r="J21" i="3"/>
  <c r="J35" i="6" l="1"/>
  <c r="J33" i="6"/>
  <c r="J34" i="6"/>
  <c r="J34" i="2"/>
  <c r="J19" i="2"/>
  <c r="J22" i="2" s="1"/>
  <c r="J32" i="7"/>
  <c r="J36" i="7" s="1"/>
  <c r="J37" i="7" s="1"/>
  <c r="J38" i="7" s="1"/>
  <c r="J39" i="7" s="1"/>
  <c r="J40" i="7" s="1"/>
  <c r="J44" i="3"/>
  <c r="J46" i="3"/>
  <c r="J19" i="3"/>
  <c r="J40" i="3"/>
  <c r="J22" i="6"/>
  <c r="J17" i="6" s="1"/>
  <c r="B47" i="3"/>
  <c r="G47" i="3" s="1"/>
  <c r="J18" i="4"/>
  <c r="J36" i="4" l="1"/>
  <c r="J35" i="4"/>
  <c r="J34" i="4" s="1"/>
  <c r="J32" i="6"/>
  <c r="J37" i="6" s="1"/>
  <c r="J42" i="2"/>
  <c r="J32" i="2"/>
  <c r="J43" i="2"/>
  <c r="J23" i="4"/>
  <c r="J17" i="4" s="1"/>
  <c r="J23" i="3"/>
  <c r="J42" i="3" s="1"/>
  <c r="J38" i="3"/>
  <c r="J48" i="3"/>
  <c r="I37" i="8" l="1"/>
  <c r="I38" i="8" s="1"/>
  <c r="J18" i="2"/>
  <c r="J31" i="2" s="1"/>
  <c r="J35" i="2"/>
  <c r="J37" i="3"/>
  <c r="J18" i="3"/>
  <c r="J36" i="3" s="1"/>
  <c r="J38" i="6"/>
  <c r="J25" i="4"/>
  <c r="J33" i="4" s="1"/>
  <c r="C39" i="2"/>
  <c r="G36" i="2"/>
  <c r="D39" i="2" s="1"/>
  <c r="J37" i="4" l="1"/>
  <c r="J38" i="4" s="1"/>
  <c r="J50" i="3"/>
  <c r="J51" i="3" s="1"/>
  <c r="I39" i="8"/>
  <c r="I40" i="8" s="1"/>
  <c r="J39" i="6"/>
  <c r="J40" i="6" s="1"/>
  <c r="G39" i="2"/>
  <c r="C41" i="2" s="1"/>
  <c r="G41" i="2" s="1"/>
  <c r="J52" i="3" l="1"/>
  <c r="J53" i="3" s="1"/>
  <c r="I41" i="8"/>
  <c r="J44" i="2"/>
  <c r="J45" i="2" s="1"/>
  <c r="J41" i="6"/>
  <c r="J39" i="4"/>
  <c r="J40" i="4" s="1"/>
  <c r="J54" i="3" l="1"/>
  <c r="J41" i="4"/>
  <c r="J46" i="2"/>
  <c r="J47" i="2" s="1"/>
  <c r="J48" i="2" l="1"/>
  <c r="H33" i="15" l="1"/>
  <c r="H34" i="15" s="1"/>
  <c r="H35" i="15" s="1"/>
  <c r="H36" i="15" s="1"/>
  <c r="G38" i="18"/>
  <c r="G39" i="18" l="1"/>
  <c r="G40" i="18" s="1"/>
  <c r="G41" i="18" s="1"/>
  <c r="G42" i="18" s="1"/>
</calcChain>
</file>

<file path=xl/sharedStrings.xml><?xml version="1.0" encoding="utf-8"?>
<sst xmlns="http://schemas.openxmlformats.org/spreadsheetml/2006/main" count="1702" uniqueCount="313">
  <si>
    <t>Калькуляція</t>
  </si>
  <si>
    <t>на транспортні послуги</t>
  </si>
  <si>
    <t>Найменування витрат</t>
  </si>
  <si>
    <t>1.</t>
  </si>
  <si>
    <t>Нарахування на з/п</t>
  </si>
  <si>
    <t>Витрати на заміну зношених частин транспорту</t>
  </si>
  <si>
    <t>Витрати на бензин А-92</t>
  </si>
  <si>
    <t>З/плата електрозварника VI р.</t>
  </si>
  <si>
    <t>п.т.с.</t>
  </si>
  <si>
    <t>шкідл.</t>
  </si>
  <si>
    <t>грн./л</t>
  </si>
  <si>
    <t>год</t>
  </si>
  <si>
    <t>Всього :</t>
  </si>
  <si>
    <t>˭</t>
  </si>
  <si>
    <t xml:space="preserve"> ˭</t>
  </si>
  <si>
    <t>1.2.</t>
  </si>
  <si>
    <t>1.1.</t>
  </si>
  <si>
    <t>1.3.</t>
  </si>
  <si>
    <t>1.4.</t>
  </si>
  <si>
    <t xml:space="preserve"> </t>
  </si>
  <si>
    <t>Трактор AGT - 830 078-36 CК</t>
  </si>
  <si>
    <t>Рентабельність</t>
  </si>
  <si>
    <t>Всього з рентабельністю</t>
  </si>
  <si>
    <t xml:space="preserve">  </t>
  </si>
  <si>
    <t>Всього собівартості :</t>
  </si>
  <si>
    <t>Всього собівартості</t>
  </si>
  <si>
    <t>ПОГОДЖЕНО</t>
  </si>
  <si>
    <t>Разом з рентабельністю</t>
  </si>
  <si>
    <t>Податок на додану вартість</t>
  </si>
  <si>
    <t>Всього з ПДВ</t>
  </si>
  <si>
    <t>Прямі витрати на оплату праці</t>
  </si>
  <si>
    <t>2.1.</t>
  </si>
  <si>
    <t>2.2.</t>
  </si>
  <si>
    <t>3.1.</t>
  </si>
  <si>
    <t>3.2.</t>
  </si>
  <si>
    <t>Відсоткова ставка</t>
  </si>
  <si>
    <t>Всього прямих витрат</t>
  </si>
  <si>
    <t>Погодинна тарифна ставка</t>
  </si>
  <si>
    <t>Премія</t>
  </si>
  <si>
    <t>Заробітна плата водія</t>
  </si>
  <si>
    <t>Всього з рентабельністю :</t>
  </si>
  <si>
    <t>Разом з ПДВ</t>
  </si>
  <si>
    <t>4.</t>
  </si>
  <si>
    <t>5.</t>
  </si>
  <si>
    <t>6.</t>
  </si>
  <si>
    <t>7.</t>
  </si>
  <si>
    <t>8.</t>
  </si>
  <si>
    <t>9.</t>
  </si>
  <si>
    <t>10.</t>
  </si>
  <si>
    <t>3.</t>
  </si>
  <si>
    <t>Шкідливість</t>
  </si>
  <si>
    <t>Начальник УМГ</t>
  </si>
  <si>
    <t>Мукачівської міської ради</t>
  </si>
  <si>
    <t>ЗАТВЕРДЖЕНО</t>
  </si>
  <si>
    <t>2.</t>
  </si>
  <si>
    <t>Всього витрат</t>
  </si>
  <si>
    <t>Амортизація</t>
  </si>
  <si>
    <t>4.1.</t>
  </si>
  <si>
    <t>4.2.</t>
  </si>
  <si>
    <t>11.</t>
  </si>
  <si>
    <t>Витрати на дизпаливо</t>
  </si>
  <si>
    <t>грн./1л</t>
  </si>
  <si>
    <t>__________</t>
  </si>
  <si>
    <t>л/100км</t>
  </si>
  <si>
    <t xml:space="preserve">    л/100км   </t>
  </si>
  <si>
    <t>Витрати на бензин: 21,48 грн за 1 літр по договору.; 7,9 л на 100 км.бере авто</t>
  </si>
  <si>
    <t>Вібронога  Werk СТ-70</t>
  </si>
  <si>
    <t>_________</t>
  </si>
  <si>
    <t>________</t>
  </si>
  <si>
    <t>Мотопомпа Daishin SWT-80 HX</t>
  </si>
  <si>
    <t>Витрати на бензин А-95</t>
  </si>
  <si>
    <t>Витрати на ПММ:</t>
  </si>
  <si>
    <t>Витрати ПММ:</t>
  </si>
  <si>
    <t>___________</t>
  </si>
  <si>
    <t>_________________</t>
  </si>
  <si>
    <t>№ п/п</t>
  </si>
  <si>
    <t>____________</t>
  </si>
  <si>
    <t>Витрати на дизпаливо:</t>
  </si>
  <si>
    <t>Витрати на бензин:</t>
  </si>
  <si>
    <t>_____________</t>
  </si>
  <si>
    <t>Класність -I</t>
  </si>
  <si>
    <t xml:space="preserve">Класність - II </t>
  </si>
  <si>
    <r>
      <t>Накладні витрати</t>
    </r>
    <r>
      <rPr>
        <sz val="11"/>
        <color theme="1"/>
        <rFont val="Calibri"/>
        <family val="2"/>
        <charset val="204"/>
        <scheme val="minor"/>
      </rPr>
      <t xml:space="preserve"> (107,60*89,8%)</t>
    </r>
  </si>
  <si>
    <t>Класність - II</t>
  </si>
  <si>
    <t>Класність -1</t>
  </si>
  <si>
    <t xml:space="preserve">Заробітна плата водія </t>
  </si>
  <si>
    <t>Класність - II клас</t>
  </si>
  <si>
    <t>Класність - I клас</t>
  </si>
  <si>
    <t>Заробітна плата слюсаря СВМ VIр. (відр.)</t>
  </si>
  <si>
    <t>Заробітна плата слюсара VIp. (відр.)</t>
  </si>
  <si>
    <t>Економіст</t>
  </si>
  <si>
    <t>Л.А.Гудачок</t>
  </si>
  <si>
    <t>5.1.</t>
  </si>
  <si>
    <t>5.2.</t>
  </si>
  <si>
    <t xml:space="preserve">Загальновиробничі витрати </t>
  </si>
  <si>
    <t xml:space="preserve">Адміністративні витрати </t>
  </si>
  <si>
    <t>Разом накладні витрати</t>
  </si>
  <si>
    <t>Всього  витрат:</t>
  </si>
  <si>
    <t>Накладні витрати в т.ч:</t>
  </si>
  <si>
    <t>Адміністративні витрати</t>
  </si>
  <si>
    <t>______________</t>
  </si>
  <si>
    <r>
      <t>Накладні витрати</t>
    </r>
    <r>
      <rPr>
        <b/>
        <sz val="11"/>
        <color theme="1"/>
        <rFont val="Calibri"/>
        <family val="2"/>
        <charset val="204"/>
        <scheme val="minor"/>
      </rPr>
      <t xml:space="preserve"> в тч:</t>
    </r>
  </si>
  <si>
    <t>Накладні витрати в тч:</t>
  </si>
  <si>
    <t>6.1.</t>
  </si>
  <si>
    <t>6.2.</t>
  </si>
  <si>
    <t>Загальновиробничі витрати</t>
  </si>
  <si>
    <t>Накладі витрати в тч:</t>
  </si>
  <si>
    <t>________________</t>
  </si>
  <si>
    <t>Спецаварійна ГАЗ-52 АО 83-68 АС</t>
  </si>
  <si>
    <t>Відсот. ставка</t>
  </si>
  <si>
    <t>Вартість мот/год.</t>
  </si>
  <si>
    <t>Вартість мот./год.</t>
  </si>
  <si>
    <t xml:space="preserve">Витрати на мастильні матеріали:  </t>
  </si>
  <si>
    <t>л/мот-год.</t>
  </si>
  <si>
    <t>Вартість люд./год.</t>
  </si>
  <si>
    <t xml:space="preserve">Витрати на дизпаливо  </t>
  </si>
  <si>
    <t xml:space="preserve">Витрати на заміну зношених частин транспорту </t>
  </si>
  <si>
    <t>Вартість люд/год.</t>
  </si>
  <si>
    <t>Запасні частини</t>
  </si>
  <si>
    <t>Відсотк.     ставка</t>
  </si>
  <si>
    <t>км/день</t>
  </si>
  <si>
    <t>Робота водія</t>
  </si>
  <si>
    <t>Вартість год.</t>
  </si>
  <si>
    <t xml:space="preserve">Вартість          год. </t>
  </si>
  <si>
    <t xml:space="preserve">Рентабельність </t>
  </si>
  <si>
    <t>Вартість маш./год.</t>
  </si>
  <si>
    <t>Паливо ДП, без ПДВ</t>
  </si>
  <si>
    <t>Масло, без ПДВ</t>
  </si>
  <si>
    <t>л/км</t>
  </si>
  <si>
    <t>км.</t>
  </si>
  <si>
    <t>грн/л</t>
  </si>
  <si>
    <t>л/км.</t>
  </si>
  <si>
    <t>Директор КП "Міськводоканал"</t>
  </si>
  <si>
    <t>Робота водія (Год)</t>
  </si>
  <si>
    <t>Спецаварійного автомобіля ГАЗ-5201 /17-54 ЗАН/</t>
  </si>
  <si>
    <t>Спецасенізаційна машина КО-503 ГАЗ-5312 /23-36 ЗАН/</t>
  </si>
  <si>
    <t>Шкідливі умови праці</t>
  </si>
  <si>
    <t>Наповнення 1 цистерни</t>
  </si>
  <si>
    <r>
      <t>відкачка води/2л на 1 цистерну 4м</t>
    </r>
    <r>
      <rPr>
        <sz val="10"/>
        <color theme="1"/>
        <rFont val="Times New Roman"/>
        <family val="1"/>
        <charset val="204"/>
      </rPr>
      <t>³</t>
    </r>
  </si>
  <si>
    <t xml:space="preserve">Витрати на мастильні матеріали </t>
  </si>
  <si>
    <t>Каналопромивочною машиною КО-502 (ЗІЛ-130) 11-44 ЗАМ</t>
  </si>
  <si>
    <t>Масло,без ПДВ</t>
  </si>
  <si>
    <t>шкідливі умови праці</t>
  </si>
  <si>
    <r>
      <t xml:space="preserve">Заробітна плата слюсарів АВР (2чол) </t>
    </r>
    <r>
      <rPr>
        <sz val="11"/>
        <color theme="1"/>
        <rFont val="Calibri"/>
        <family val="2"/>
        <charset val="204"/>
        <scheme val="minor"/>
      </rPr>
      <t>відрядна погод.тарифна ставка</t>
    </r>
  </si>
  <si>
    <t>1.1.4.</t>
  </si>
  <si>
    <t>Вартість км.</t>
  </si>
  <si>
    <t>Заміна зношних частин та ремонт</t>
  </si>
  <si>
    <t>л/1км.</t>
  </si>
  <si>
    <t>Класність - 1 кл.</t>
  </si>
  <si>
    <t>на вартість транспортних послуг</t>
  </si>
  <si>
    <t>Робота водія        (люд-Год)</t>
  </si>
  <si>
    <t xml:space="preserve">Каналопромивочною машиною КО-512 (Камаз-53212) 528-88 РТ </t>
  </si>
  <si>
    <t>Паливо ДП,без ПДВ</t>
  </si>
  <si>
    <t>Витрати на пальне</t>
  </si>
  <si>
    <t>Витрати на паливо А-92</t>
  </si>
  <si>
    <t>Робота водія (Год.)</t>
  </si>
  <si>
    <t xml:space="preserve">Витрати на мастильні матеріали                             </t>
  </si>
  <si>
    <t>маш-год</t>
  </si>
  <si>
    <t>Начальник Управління міського господарства</t>
  </si>
  <si>
    <t>вартості послуг на транспортні послуги  Т-25  №83-16 ЗА</t>
  </si>
  <si>
    <t>Заробітна плата водія Vр</t>
  </si>
  <si>
    <t>Робота водія люд./год.</t>
  </si>
  <si>
    <t>Вантажного  автомобіля JAC АО 54-86 АМ</t>
  </si>
  <si>
    <t>Пальне ДП, без ПДВ</t>
  </si>
  <si>
    <t>Погодинна тарифна ставка VIР</t>
  </si>
  <si>
    <t>Ескаватор БОРЕКС 2201 ДНЗ 05713 АО (ковш 0,5м³)</t>
  </si>
  <si>
    <t>Вартість люд/год</t>
  </si>
  <si>
    <t>Витрати на зміну зношних частин транспорту</t>
  </si>
  <si>
    <t>Витрати на пальне ДП</t>
  </si>
  <si>
    <t>Вартість маш/год</t>
  </si>
  <si>
    <t>Мукчівської міської ради</t>
  </si>
  <si>
    <t xml:space="preserve">      вартості наданих послуг</t>
  </si>
  <si>
    <t>Ескаватором ЗО-2682 75-64 ЗА</t>
  </si>
  <si>
    <t>м/год</t>
  </si>
  <si>
    <t>Витрати на пальне А-95</t>
  </si>
  <si>
    <t>Витрати пального 3,8л на 1 мото-год.</t>
  </si>
  <si>
    <t>л/мот-год</t>
  </si>
  <si>
    <t>Вартість м/год.</t>
  </si>
  <si>
    <t xml:space="preserve">                                                                                                             </t>
  </si>
  <si>
    <t>Робота водія (год)</t>
  </si>
  <si>
    <t>Робота водія         (год)</t>
  </si>
  <si>
    <t>км</t>
  </si>
  <si>
    <t>ГАЗ - 33023 АО 08-46 АО</t>
  </si>
  <si>
    <t>Трактор ХТЗ-2511 №83-27 ЗА</t>
  </si>
  <si>
    <t>___________ Андрій БЛІНОВ</t>
  </si>
  <si>
    <t>на вартість наданих послуги</t>
  </si>
  <si>
    <t>Людмила ГУДАЧОК</t>
  </si>
  <si>
    <t>______________ Андрій БЛІНОВ</t>
  </si>
  <si>
    <t>ВСЬОГО ВИТРАТИ:</t>
  </si>
  <si>
    <t>_________ Андрій БЛІНОВ</t>
  </si>
  <si>
    <t>ВСЬОГО ВИТРАТ:</t>
  </si>
  <si>
    <t>__________ Людмила ГУДАЧОК</t>
  </si>
  <si>
    <t>Класність - 3 клас</t>
  </si>
  <si>
    <t>___________Андрій БЛІНОВ</t>
  </si>
  <si>
    <t>____________Андрій БЛІНОВ</t>
  </si>
  <si>
    <t>Андрій БЛІНОВ</t>
  </si>
  <si>
    <t>_____________Андрій БЛІНОВ</t>
  </si>
  <si>
    <t xml:space="preserve"> відрядна  тарифна ставка</t>
  </si>
  <si>
    <t>2.3.</t>
  </si>
  <si>
    <t>7.1.</t>
  </si>
  <si>
    <t>7.2.</t>
  </si>
  <si>
    <t>РАЗОМ ПРЯМІ ВИТРАТИ:</t>
  </si>
  <si>
    <r>
      <t xml:space="preserve">Заробітна плата слюсарів АВР (2чол) </t>
    </r>
    <r>
      <rPr>
        <sz val="11"/>
        <color theme="1"/>
        <rFont val="Calibri"/>
        <family val="2"/>
        <charset val="204"/>
        <scheme val="minor"/>
      </rPr>
      <t>відрядна тарифна ставка</t>
    </r>
  </si>
  <si>
    <t>Класність - 3 кл.</t>
  </si>
  <si>
    <r>
      <t xml:space="preserve">Заробітна плата слюсарів АВР VIр (2чол) </t>
    </r>
    <r>
      <rPr>
        <sz val="11"/>
        <color theme="1"/>
        <rFont val="Calibri"/>
        <family val="2"/>
        <charset val="204"/>
        <scheme val="minor"/>
      </rPr>
      <t>відрядна тарифна ставка</t>
    </r>
  </si>
  <si>
    <t>ВСЬОГО ПРЯМІ ВИТРАТИ:</t>
  </si>
  <si>
    <t>Паливо А-95,без ПДВ</t>
  </si>
  <si>
    <t>мото/год.</t>
  </si>
  <si>
    <t>Погодинна тарифна ставка VI розр.</t>
  </si>
  <si>
    <t>__________Андрій БЛІНОВ_</t>
  </si>
  <si>
    <t>Разом витрати на  оплату праці:</t>
  </si>
  <si>
    <t xml:space="preserve">Начальник транспортної </t>
  </si>
  <si>
    <t>дільниці</t>
  </si>
  <si>
    <t>_______________</t>
  </si>
  <si>
    <t>Мирослав ЛИЛИК</t>
  </si>
  <si>
    <t>Начальник</t>
  </si>
  <si>
    <t>Транспортної дільниці</t>
  </si>
  <si>
    <t>транспортної дільниці</t>
  </si>
  <si>
    <t>Всього витрати на оплату праці:</t>
  </si>
  <si>
    <t xml:space="preserve">Начальник </t>
  </si>
  <si>
    <t>Мирослав  ЛИЛИК</t>
  </si>
  <si>
    <t>Заробітна плата слюсаря АВР IV р відрядна  тарифна ставка</t>
  </si>
  <si>
    <t>_____________         Людмила ГУДАЧОК</t>
  </si>
  <si>
    <t>Директор КП"Міськводоканал"</t>
  </si>
  <si>
    <t>__________Олег КАЗИБРІД</t>
  </si>
  <si>
    <t>___________Олег КАЗИБРІД</t>
  </si>
  <si>
    <t>"____"___________ 2022 р.</t>
  </si>
  <si>
    <t>"____"__________ 2022р.</t>
  </si>
  <si>
    <t xml:space="preserve">Економіст </t>
  </si>
  <si>
    <t>(для бюджетних установ, організацій, комунальних підприємств)</t>
  </si>
  <si>
    <r>
      <t>Витрати на мастильні матеріали</t>
    </r>
    <r>
      <rPr>
        <sz val="10"/>
        <color theme="1"/>
        <rFont val="Calibri"/>
        <family val="2"/>
        <charset val="204"/>
        <scheme val="minor"/>
      </rPr>
      <t>(78,33 грн*0,04л)</t>
    </r>
  </si>
  <si>
    <t>Автомобіль ВАЗ-211440  ДНЗ АО 69-56 ВВ</t>
  </si>
  <si>
    <t>_________ Олег КАЗИБРІД</t>
  </si>
  <si>
    <t xml:space="preserve">   Мирослав ЛИЛИК</t>
  </si>
  <si>
    <t>"____"__________ 2022 р.</t>
  </si>
  <si>
    <t>по КП "Міськводоканал" ММР</t>
  </si>
  <si>
    <t>по КП "Міськводоканал"ММР</t>
  </si>
  <si>
    <t>Витрати на мастильні матеріали:</t>
  </si>
  <si>
    <t>Олива, без ПДВ</t>
  </si>
  <si>
    <r>
      <t>Витрати на мастильні матеріали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</si>
  <si>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"____"________ 2022 р.</t>
  </si>
  <si>
    <t xml:space="preserve">                                               КП "Міськводоканал" ММР</t>
  </si>
  <si>
    <r>
      <t xml:space="preserve">Вартість  </t>
    </r>
    <r>
      <rPr>
        <sz val="10"/>
        <color theme="1"/>
        <rFont val="Calibri"/>
        <family val="2"/>
        <charset val="204"/>
        <scheme val="minor"/>
      </rPr>
      <t>мото-год.</t>
    </r>
  </si>
  <si>
    <t>Витрати пального а 1 мото-год.</t>
  </si>
  <si>
    <t>_____________Олег КАЗИБРІД</t>
  </si>
  <si>
    <t xml:space="preserve">                         по КП "Міськводоканал" МММР</t>
  </si>
  <si>
    <t>Олива,без ПДВ</t>
  </si>
  <si>
    <t xml:space="preserve">           (для бюджетних установ, організацій, комунальних підприємств)</t>
  </si>
  <si>
    <t>Спецаварійна ГАЗ-52   79-69 ЗАМ</t>
  </si>
  <si>
    <t>Спецаварійна ГАЗ-52  79-69 ЗАМ</t>
  </si>
  <si>
    <t>по КП "Місьководоканал" ММР</t>
  </si>
  <si>
    <t xml:space="preserve">вартості послуг на транспортні послуги  </t>
  </si>
  <si>
    <t>виробництва ВНС</t>
  </si>
  <si>
    <t>Володимир ТЯГУР</t>
  </si>
  <si>
    <t>____________Олег КАЗИБРІД</t>
  </si>
  <si>
    <t>по КП"Міськводоканал" ММР</t>
  </si>
  <si>
    <t>__________Олег КАЗИБРД</t>
  </si>
  <si>
    <t>Вартість маш/год.</t>
  </si>
  <si>
    <t>2660,0 грн за рік на запчастини/1585 ка за рік=1,68 грн за 1 км.</t>
  </si>
  <si>
    <t>75171,50 грн/250 днів робочих за рік*8=2000 год в рік. 75171,50/2000=37,59 грн за маш.год</t>
  </si>
  <si>
    <t>норма витрат пального л/м.г</t>
  </si>
  <si>
    <t>витрати пального л/мото.год</t>
  </si>
  <si>
    <t xml:space="preserve">Мастильні матеріали </t>
  </si>
  <si>
    <t>Мастильні матеріали</t>
  </si>
  <si>
    <r>
      <t>Мастильні матеріали</t>
    </r>
    <r>
      <rPr>
        <sz val="9"/>
        <color theme="1"/>
        <rFont val="Calibri"/>
        <family val="2"/>
        <charset val="204"/>
        <scheme val="minor"/>
      </rPr>
      <t xml:space="preserve"> </t>
    </r>
  </si>
  <si>
    <t>Грузовий самоскид  МАЗ-555 21-22 ЗАО</t>
  </si>
  <si>
    <t>на вартість послуг з прочистки колодязів</t>
  </si>
  <si>
    <t>на вартість послуг з прочитски колодязів</t>
  </si>
  <si>
    <t>Витрати пального 3,80 на 1 мото-год.</t>
  </si>
  <si>
    <t>на послуги для відкачування вигрібних ям</t>
  </si>
  <si>
    <t>61,00 грн/л</t>
  </si>
  <si>
    <r>
      <t>Витрати на мастильні матеріали:</t>
    </r>
    <r>
      <rPr>
        <sz val="10"/>
        <color theme="1"/>
        <rFont val="Calibri"/>
        <family val="2"/>
        <charset val="204"/>
        <scheme val="minor"/>
      </rPr>
      <t>(61,00грн*0,078л.)</t>
    </r>
  </si>
  <si>
    <r>
      <t>Витрати на мастильні матеріали</t>
    </r>
    <r>
      <rPr>
        <sz val="10"/>
        <color theme="1"/>
        <rFont val="Calibri"/>
        <family val="2"/>
        <charset val="204"/>
        <scheme val="minor"/>
      </rPr>
      <t xml:space="preserve"> (0,11л м/год*61,00)</t>
    </r>
  </si>
  <si>
    <r>
      <t>Мастильні матеріали,</t>
    </r>
    <r>
      <rPr>
        <sz val="10"/>
        <color theme="1"/>
        <rFont val="Calibri"/>
        <family val="2"/>
        <charset val="204"/>
        <scheme val="minor"/>
      </rPr>
      <t xml:space="preserve"> (61,00грн/л*0,23л)</t>
    </r>
  </si>
  <si>
    <t>Витрати на паливо А-95</t>
  </si>
  <si>
    <t>Паливо А-95 з ПДВ</t>
  </si>
  <si>
    <r>
      <t>Витрати на мастильні матеріали на м/год</t>
    </r>
    <r>
      <rPr>
        <sz val="11"/>
        <color theme="1"/>
        <rFont val="Calibri"/>
        <family val="2"/>
        <charset val="204"/>
        <scheme val="minor"/>
      </rPr>
      <t>-0,28л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(61,00*0,28) :</t>
    </r>
  </si>
  <si>
    <t>Олива, без ПДВ-61,00 грн</t>
  </si>
  <si>
    <t>47,50 грн/л</t>
  </si>
  <si>
    <t>61,00 рн/л</t>
  </si>
  <si>
    <t xml:space="preserve"> розхід пального на 1 маш-год. - 8,33л*47,50 грн</t>
  </si>
  <si>
    <r>
      <t>Мастильні матеріали,</t>
    </r>
    <r>
      <rPr>
        <sz val="10"/>
        <color theme="1"/>
        <rFont val="Calibri"/>
        <family val="2"/>
        <charset val="204"/>
        <scheme val="minor"/>
      </rPr>
      <t xml:space="preserve"> (61,00грн/л*0,342л)</t>
    </r>
  </si>
  <si>
    <r>
      <t xml:space="preserve">Мастильні матеріали </t>
    </r>
    <r>
      <rPr>
        <sz val="10"/>
        <color theme="1"/>
        <rFont val="Calibri"/>
        <family val="2"/>
        <charset val="204"/>
        <scheme val="minor"/>
      </rPr>
      <t>(0,14 л/мото.год.*61,00 грн)</t>
    </r>
  </si>
  <si>
    <t>розхід пального на 1 мото-год. - 8,28л*47,50</t>
  </si>
  <si>
    <t>Паливо А-95 ,без ПДВ</t>
  </si>
  <si>
    <t>норма витрат пального 32,38 л/100 км;
робота насосу - 20 л на 1 цистерну 9,5 м3;
продуктивність роботи насосу 12,5 м3/год.;
розхід пального на 1 маш.-год. 26,32 л.*47,50 грн.</t>
  </si>
  <si>
    <t>норма витрат пального 32,38 л/100 км;
робота насосу - 20 л на 1 цистерну 9,5 м3;
продуктивність роботи насосу 12,5 м3/год.;
розхід пального на 1 маш.-год. 26,32 л.*47,50 грн</t>
  </si>
  <si>
    <t>Пальне А-95,без ПДВ- 42,50 грн</t>
  </si>
  <si>
    <t>42,50 грн/л</t>
  </si>
  <si>
    <t>Розхід пального на м/год-4,0л (4,0л*42,50грн)</t>
  </si>
  <si>
    <t>Паливо А-95,без ПДВ-42,50 грн</t>
  </si>
  <si>
    <t>Олива, без ПДВ- 98,33  грн</t>
  </si>
  <si>
    <r>
      <t xml:space="preserve">Витрати на мастильні матеріали:                                     </t>
    </r>
    <r>
      <rPr>
        <sz val="10"/>
        <color theme="1"/>
        <rFont val="Calibri"/>
        <family val="2"/>
        <charset val="204"/>
        <scheme val="minor"/>
      </rPr>
      <t>олива SAE 10W40 API SL/CF</t>
    </r>
  </si>
  <si>
    <r>
      <t>норма витрат пального 38,2л/100 км.;                          робота насосу-8л на 1 цистерну 5м</t>
    </r>
    <r>
      <rPr>
        <sz val="10"/>
        <color theme="1"/>
        <rFont val="Times New Roman"/>
        <family val="1"/>
        <charset val="204"/>
      </rPr>
      <t>³;                         продуктивність роботи насосу 12,5 м³/год;                       розхід пального на 1 маш-год. - 20л (20,0*42,50грн)</t>
    </r>
  </si>
  <si>
    <t>Спецасенізаційна цистерна DAF CF 65 220 /АЕ 0578 ТА/</t>
  </si>
  <si>
    <t>Паливо ДПА-95,без ПДВ</t>
  </si>
  <si>
    <t>норма пального 33,0 л/100 км;
відкачка робота мулососа - 12 л ДП на 1 цистерну 8,82м³;</t>
  </si>
  <si>
    <t>норма пального 33,0 л/100 км;
промивочний режим робота мулососа - 3 л ДП на  2,0м³ ;</t>
  </si>
  <si>
    <t>на послуги - промивка каналізаційних труб</t>
  </si>
  <si>
    <t>Паливо ДП,без ПДВ - 47,50 грн/л</t>
  </si>
  <si>
    <t>Олива,без ПДВ - 61,00 грн/л</t>
  </si>
  <si>
    <t>Витрати на пальне ДП:</t>
  </si>
  <si>
    <t>Погодинна тарифна ставка VІ р</t>
  </si>
  <si>
    <t xml:space="preserve">Вартість маш./год. </t>
  </si>
  <si>
    <t xml:space="preserve">вартості наданих послуг </t>
  </si>
  <si>
    <t>Екскаватором JCB 4СХ</t>
  </si>
  <si>
    <t xml:space="preserve">Транспортний режим </t>
  </si>
  <si>
    <t xml:space="preserve"> Екскавація грунтів (копання): </t>
  </si>
  <si>
    <t>норма витрат пального на 1 маш/год.-9,70л</t>
  </si>
  <si>
    <t>норма витрат пального на 1 маш/год.-5,70л</t>
  </si>
  <si>
    <t>3.3.</t>
  </si>
  <si>
    <t>Погрузка/розгрузка:</t>
  </si>
  <si>
    <t>норма витрат пального на 1 маш/год.-7,70л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</si>
</sst>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0.0"/>
    <numFmt numFmtId="167" formatCode="0.0%"/>
    <numFmt numFmtId="168" formatCode="0.000"/>
    <numFmt numFmtId="169" formatCode="0.000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b/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</cellStyleXfs>
  <cellXfs count="1108">
    <xf numFmtId="0" fontId="0" fillId="0" borderId="0" xfId="0"/>
    <xf numFmtId="0" fontId="0" fillId="0" borderId="0" xfId="0" applyAlignment="1">
      <alignment horizontal="center"/>
    </xf>
    <xf numFmtId="0" fontId="32" fillId="0" borderId="0" xfId="0" applyFont="1"/>
    <xf numFmtId="0" fontId="31" fillId="0" borderId="0" xfId="0" applyFont="1" applyAlignment="1"/>
    <xf numFmtId="0" fontId="32" fillId="0" borderId="0" xfId="0" applyFont="1" applyAlignment="1"/>
    <xf numFmtId="0" fontId="32" fillId="0" borderId="0" xfId="0" applyFont="1" applyBorder="1" applyAlignment="1"/>
    <xf numFmtId="0" fontId="31" fillId="0" borderId="0" xfId="0" applyFont="1" applyAlignment="1">
      <alignment wrapText="1"/>
    </xf>
    <xf numFmtId="0" fontId="3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/>
    <xf numFmtId="10" fontId="0" fillId="0" borderId="0" xfId="0" applyNumberFormat="1" applyBorder="1" applyAlignment="1"/>
    <xf numFmtId="0" fontId="0" fillId="0" borderId="0" xfId="0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5" fillId="0" borderId="0" xfId="0" applyFont="1" applyBorder="1" applyAlignment="1">
      <alignment horizontal="center"/>
    </xf>
    <xf numFmtId="9" fontId="0" fillId="0" borderId="0" xfId="0" applyNumberFormat="1" applyBorder="1"/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16" fontId="0" fillId="0" borderId="0" xfId="1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16" fontId="0" fillId="0" borderId="0" xfId="0" applyNumberFormat="1" applyBorder="1"/>
    <xf numFmtId="0" fontId="27" fillId="0" borderId="0" xfId="0" applyFont="1" applyBorder="1" applyAlignment="1"/>
    <xf numFmtId="0" fontId="29" fillId="0" borderId="0" xfId="0" applyFont="1" applyBorder="1" applyAlignment="1"/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9" fontId="29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1" fillId="0" borderId="0" xfId="0" applyFont="1" applyAlignment="1">
      <alignment horizontal="left" wrapText="1"/>
    </xf>
    <xf numFmtId="0" fontId="29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left"/>
    </xf>
    <xf numFmtId="0" fontId="39" fillId="0" borderId="5" xfId="0" applyFont="1" applyBorder="1" applyAlignment="1"/>
    <xf numFmtId="0" fontId="39" fillId="0" borderId="2" xfId="0" applyFont="1" applyBorder="1" applyAlignment="1"/>
    <xf numFmtId="0" fontId="39" fillId="0" borderId="4" xfId="0" applyFont="1" applyBorder="1" applyAlignment="1"/>
    <xf numFmtId="0" fontId="39" fillId="0" borderId="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7" xfId="0" applyFont="1" applyBorder="1" applyAlignment="1"/>
    <xf numFmtId="0" fontId="33" fillId="0" borderId="0" xfId="0" applyFont="1" applyBorder="1" applyAlignment="1">
      <alignment horizontal="left"/>
    </xf>
    <xf numFmtId="0" fontId="40" fillId="0" borderId="0" xfId="0" applyFont="1"/>
    <xf numFmtId="0" fontId="2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42" fillId="0" borderId="0" xfId="0" applyFont="1" applyAlignment="1"/>
    <xf numFmtId="0" fontId="43" fillId="0" borderId="0" xfId="0" applyFont="1" applyAlignment="1">
      <alignment horizontal="left"/>
    </xf>
    <xf numFmtId="0" fontId="43" fillId="0" borderId="0" xfId="0" applyFont="1" applyAlignment="1"/>
    <xf numFmtId="0" fontId="31" fillId="0" borderId="0" xfId="0" applyFont="1" applyBorder="1" applyAlignment="1">
      <alignment wrapText="1"/>
    </xf>
    <xf numFmtId="0" fontId="39" fillId="0" borderId="0" xfId="0" applyFont="1"/>
    <xf numFmtId="0" fontId="39" fillId="0" borderId="0" xfId="0" applyFont="1" applyAlignment="1">
      <alignment horizontal="left"/>
    </xf>
    <xf numFmtId="2" fontId="40" fillId="0" borderId="3" xfId="0" applyNumberFormat="1" applyFont="1" applyBorder="1" applyAlignment="1">
      <alignment horizontal="center" vertical="center"/>
    </xf>
    <xf numFmtId="2" fontId="44" fillId="0" borderId="3" xfId="0" applyNumberFormat="1" applyFont="1" applyBorder="1" applyAlignment="1">
      <alignment horizontal="center" vertical="center"/>
    </xf>
    <xf numFmtId="2" fontId="3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1" fillId="0" borderId="0" xfId="0" applyFont="1" applyBorder="1" applyAlignment="1"/>
    <xf numFmtId="0" fontId="41" fillId="0" borderId="0" xfId="0" applyFont="1"/>
    <xf numFmtId="16" fontId="41" fillId="0" borderId="0" xfId="0" applyNumberFormat="1" applyFont="1" applyBorder="1" applyAlignment="1">
      <alignment horizontal="center"/>
    </xf>
    <xf numFmtId="9" fontId="41" fillId="0" borderId="0" xfId="0" applyNumberFormat="1" applyFont="1" applyBorder="1" applyAlignment="1"/>
    <xf numFmtId="0" fontId="45" fillId="0" borderId="0" xfId="0" applyFont="1" applyBorder="1" applyAlignment="1">
      <alignment horizontal="center"/>
    </xf>
    <xf numFmtId="0" fontId="45" fillId="0" borderId="2" xfId="0" applyFont="1" applyBorder="1" applyAlignment="1"/>
    <xf numFmtId="0" fontId="0" fillId="0" borderId="0" xfId="0" applyFont="1"/>
    <xf numFmtId="2" fontId="40" fillId="0" borderId="8" xfId="0" applyNumberFormat="1" applyFont="1" applyBorder="1" applyAlignment="1">
      <alignment horizontal="center" vertical="center"/>
    </xf>
    <xf numFmtId="2" fontId="40" fillId="0" borderId="9" xfId="0" applyNumberFormat="1" applyFont="1" applyBorder="1" applyAlignment="1">
      <alignment horizontal="center" vertical="center"/>
    </xf>
    <xf numFmtId="0" fontId="39" fillId="0" borderId="3" xfId="0" applyFont="1" applyBorder="1" applyAlignment="1">
      <alignment horizontal="left" vertical="center"/>
    </xf>
    <xf numFmtId="0" fontId="39" fillId="0" borderId="5" xfId="0" applyFont="1" applyBorder="1" applyAlignment="1">
      <alignment horizontal="left"/>
    </xf>
    <xf numFmtId="0" fontId="39" fillId="0" borderId="6" xfId="0" applyFont="1" applyBorder="1" applyAlignment="1">
      <alignment horizontal="left"/>
    </xf>
    <xf numFmtId="0" fontId="39" fillId="0" borderId="5" xfId="0" applyFont="1" applyBorder="1" applyAlignment="1">
      <alignment horizontal="center"/>
    </xf>
    <xf numFmtId="0" fontId="38" fillId="0" borderId="3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2" fontId="39" fillId="0" borderId="8" xfId="0" applyNumberFormat="1" applyFont="1" applyBorder="1" applyAlignment="1">
      <alignment horizontal="center" vertical="center"/>
    </xf>
    <xf numFmtId="16" fontId="39" fillId="0" borderId="7" xfId="1" applyNumberFormat="1" applyFont="1" applyBorder="1" applyAlignment="1">
      <alignment horizontal="center" vertical="center"/>
    </xf>
    <xf numFmtId="16" fontId="39" fillId="0" borderId="3" xfId="1" applyNumberFormat="1" applyFont="1" applyBorder="1" applyAlignment="1">
      <alignment horizontal="center" vertical="center"/>
    </xf>
    <xf numFmtId="9" fontId="39" fillId="0" borderId="3" xfId="0" applyNumberFormat="1" applyFont="1" applyBorder="1" applyAlignment="1">
      <alignment horizontal="center" vertical="center"/>
    </xf>
    <xf numFmtId="2" fontId="39" fillId="0" borderId="3" xfId="0" applyNumberFormat="1" applyFont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7" xfId="0" applyFont="1" applyBorder="1" applyAlignment="1"/>
    <xf numFmtId="0" fontId="39" fillId="0" borderId="7" xfId="0" applyFont="1" applyFill="1" applyBorder="1" applyAlignment="1">
      <alignment horizontal="center" vertical="center"/>
    </xf>
    <xf numFmtId="9" fontId="38" fillId="0" borderId="3" xfId="0" applyNumberFormat="1" applyFont="1" applyBorder="1" applyAlignment="1">
      <alignment horizontal="center" vertical="center"/>
    </xf>
    <xf numFmtId="16" fontId="39" fillId="0" borderId="7" xfId="0" applyNumberFormat="1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2" fontId="39" fillId="0" borderId="13" xfId="0" applyNumberFormat="1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/>
    </xf>
    <xf numFmtId="16" fontId="39" fillId="0" borderId="9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2" fontId="39" fillId="0" borderId="9" xfId="0" applyNumberFormat="1" applyFont="1" applyBorder="1" applyAlignment="1">
      <alignment horizontal="center" vertical="center"/>
    </xf>
    <xf numFmtId="16" fontId="39" fillId="0" borderId="3" xfId="0" applyNumberFormat="1" applyFont="1" applyBorder="1" applyAlignment="1">
      <alignment horizontal="center" vertical="center"/>
    </xf>
    <xf numFmtId="167" fontId="39" fillId="0" borderId="3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5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6" xfId="0" applyFont="1" applyBorder="1" applyAlignment="1">
      <alignment horizontal="left" vertical="center"/>
    </xf>
    <xf numFmtId="0" fontId="47" fillId="0" borderId="5" xfId="0" applyFont="1" applyBorder="1" applyAlignment="1">
      <alignment horizontal="left" vertical="center"/>
    </xf>
    <xf numFmtId="0" fontId="39" fillId="0" borderId="3" xfId="0" applyFont="1" applyBorder="1" applyAlignment="1">
      <alignment horizontal="left"/>
    </xf>
    <xf numFmtId="0" fontId="47" fillId="0" borderId="3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9" fontId="39" fillId="0" borderId="8" xfId="0" applyNumberFormat="1" applyFont="1" applyBorder="1" applyAlignment="1">
      <alignment horizontal="left"/>
    </xf>
    <xf numFmtId="0" fontId="47" fillId="0" borderId="8" xfId="0" applyFont="1" applyBorder="1" applyAlignment="1">
      <alignment horizontal="left"/>
    </xf>
    <xf numFmtId="2" fontId="39" fillId="0" borderId="8" xfId="0" applyNumberFormat="1" applyFont="1" applyBorder="1" applyAlignment="1">
      <alignment horizontal="left"/>
    </xf>
    <xf numFmtId="2" fontId="38" fillId="0" borderId="6" xfId="0" applyNumberFormat="1" applyFont="1" applyBorder="1" applyAlignment="1">
      <alignment horizontal="center" vertical="center"/>
    </xf>
    <xf numFmtId="0" fontId="48" fillId="0" borderId="0" xfId="0" applyFont="1"/>
    <xf numFmtId="0" fontId="42" fillId="0" borderId="0" xfId="0" applyFont="1" applyBorder="1" applyAlignment="1"/>
    <xf numFmtId="0" fontId="48" fillId="0" borderId="0" xfId="0" applyFont="1" applyBorder="1"/>
    <xf numFmtId="0" fontId="44" fillId="0" borderId="3" xfId="0" applyFont="1" applyBorder="1" applyAlignment="1">
      <alignment horizontal="center" vertical="center" wrapText="1"/>
    </xf>
    <xf numFmtId="0" fontId="40" fillId="0" borderId="0" xfId="0" applyFont="1" applyBorder="1"/>
    <xf numFmtId="0" fontId="44" fillId="0" borderId="3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16" fontId="40" fillId="0" borderId="7" xfId="1" applyNumberFormat="1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16" fontId="40" fillId="0" borderId="3" xfId="1" applyNumberFormat="1" applyFont="1" applyBorder="1" applyAlignment="1">
      <alignment horizontal="center" vertical="center"/>
    </xf>
    <xf numFmtId="9" fontId="40" fillId="0" borderId="3" xfId="0" applyNumberFormat="1" applyFont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44" fillId="0" borderId="7" xfId="0" applyFont="1" applyBorder="1" applyAlignment="1"/>
    <xf numFmtId="16" fontId="40" fillId="0" borderId="7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16" fontId="40" fillId="0" borderId="3" xfId="0" applyNumberFormat="1" applyFont="1" applyBorder="1" applyAlignment="1">
      <alignment horizontal="center" vertical="center"/>
    </xf>
    <xf numFmtId="167" fontId="40" fillId="0" borderId="3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9" fontId="40" fillId="0" borderId="8" xfId="0" applyNumberFormat="1" applyFont="1" applyBorder="1" applyAlignment="1">
      <alignment horizontal="left"/>
    </xf>
    <xf numFmtId="0" fontId="49" fillId="0" borderId="8" xfId="0" applyFont="1" applyBorder="1" applyAlignment="1">
      <alignment horizontal="left"/>
    </xf>
    <xf numFmtId="2" fontId="40" fillId="0" borderId="8" xfId="0" applyNumberFormat="1" applyFont="1" applyBorder="1" applyAlignment="1">
      <alignment horizontal="left"/>
    </xf>
    <xf numFmtId="2" fontId="44" fillId="0" borderId="6" xfId="0" applyNumberFormat="1" applyFont="1" applyBorder="1" applyAlignment="1">
      <alignment horizontal="center" vertical="center"/>
    </xf>
    <xf numFmtId="0" fontId="44" fillId="0" borderId="0" xfId="0" applyFont="1" applyBorder="1" applyAlignment="1"/>
    <xf numFmtId="0" fontId="44" fillId="0" borderId="0" xfId="0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0" fillId="0" borderId="3" xfId="0" applyFont="1" applyBorder="1" applyAlignment="1"/>
    <xf numFmtId="16" fontId="40" fillId="0" borderId="11" xfId="1" applyNumberFormat="1" applyFont="1" applyBorder="1" applyAlignment="1">
      <alignment horizontal="center" vertical="center"/>
    </xf>
    <xf numFmtId="0" fontId="40" fillId="0" borderId="2" xfId="0" applyFont="1" applyBorder="1" applyAlignment="1"/>
    <xf numFmtId="0" fontId="40" fillId="0" borderId="13" xfId="0" applyFont="1" applyBorder="1" applyAlignment="1">
      <alignment horizontal="center" vertical="center"/>
    </xf>
    <xf numFmtId="16" fontId="44" fillId="0" borderId="3" xfId="0" applyNumberFormat="1" applyFont="1" applyBorder="1" applyAlignment="1">
      <alignment horizontal="center" vertical="center"/>
    </xf>
    <xf numFmtId="0" fontId="38" fillId="0" borderId="0" xfId="0" applyFont="1"/>
    <xf numFmtId="0" fontId="44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/>
    <xf numFmtId="9" fontId="48" fillId="0" borderId="0" xfId="0" applyNumberFormat="1" applyFont="1" applyBorder="1"/>
    <xf numFmtId="2" fontId="48" fillId="0" borderId="0" xfId="0" applyNumberFormat="1" applyFont="1" applyBorder="1" applyAlignment="1"/>
    <xf numFmtId="2" fontId="48" fillId="0" borderId="0" xfId="0" applyNumberFormat="1" applyFont="1" applyBorder="1" applyAlignment="1">
      <alignment horizontal="center"/>
    </xf>
    <xf numFmtId="9" fontId="48" fillId="0" borderId="0" xfId="0" applyNumberFormat="1" applyFont="1" applyBorder="1" applyAlignment="1"/>
    <xf numFmtId="0" fontId="40" fillId="0" borderId="3" xfId="0" applyFont="1" applyBorder="1" applyAlignment="1">
      <alignment vertical="center"/>
    </xf>
    <xf numFmtId="16" fontId="40" fillId="0" borderId="9" xfId="1" applyNumberFormat="1" applyFont="1" applyBorder="1" applyAlignment="1">
      <alignment horizontal="center" vertical="center"/>
    </xf>
    <xf numFmtId="9" fontId="40" fillId="0" borderId="9" xfId="0" applyNumberFormat="1" applyFont="1" applyBorder="1" applyAlignment="1">
      <alignment horizontal="center" vertical="center"/>
    </xf>
    <xf numFmtId="0" fontId="40" fillId="0" borderId="7" xfId="0" applyFont="1" applyBorder="1" applyAlignment="1"/>
    <xf numFmtId="0" fontId="40" fillId="0" borderId="4" xfId="0" applyFont="1" applyBorder="1" applyAlignment="1"/>
    <xf numFmtId="0" fontId="40" fillId="0" borderId="5" xfId="0" applyFont="1" applyBorder="1" applyAlignment="1"/>
    <xf numFmtId="0" fontId="40" fillId="0" borderId="3" xfId="0" applyFont="1" applyBorder="1" applyAlignment="1">
      <alignment horizontal="left"/>
    </xf>
    <xf numFmtId="16" fontId="39" fillId="0" borderId="9" xfId="1" applyNumberFormat="1" applyFont="1" applyBorder="1" applyAlignment="1">
      <alignment horizontal="center" vertical="center"/>
    </xf>
    <xf numFmtId="167" fontId="40" fillId="0" borderId="3" xfId="2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38" fillId="0" borderId="0" xfId="0" applyFont="1" applyBorder="1" applyAlignment="1"/>
    <xf numFmtId="0" fontId="38" fillId="0" borderId="0" xfId="0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vertical="center"/>
    </xf>
    <xf numFmtId="0" fontId="37" fillId="0" borderId="0" xfId="0" applyFont="1"/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39" fillId="0" borderId="3" xfId="0" applyFont="1" applyBorder="1" applyAlignment="1">
      <alignment vertical="center"/>
    </xf>
    <xf numFmtId="9" fontId="39" fillId="0" borderId="9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/>
    </xf>
    <xf numFmtId="0" fontId="37" fillId="0" borderId="0" xfId="0" applyFont="1" applyBorder="1"/>
    <xf numFmtId="2" fontId="37" fillId="0" borderId="0" xfId="0" applyNumberFormat="1" applyFont="1" applyBorder="1" applyAlignment="1">
      <alignment horizontal="center"/>
    </xf>
    <xf numFmtId="0" fontId="39" fillId="0" borderId="0" xfId="0" applyFont="1" applyBorder="1"/>
    <xf numFmtId="0" fontId="41" fillId="0" borderId="0" xfId="0" applyFont="1" applyAlignment="1"/>
    <xf numFmtId="0" fontId="39" fillId="0" borderId="8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40" fillId="0" borderId="5" xfId="0" applyFont="1" applyBorder="1" applyAlignment="1"/>
    <xf numFmtId="0" fontId="40" fillId="0" borderId="2" xfId="0" applyFont="1" applyBorder="1" applyAlignment="1"/>
    <xf numFmtId="0" fontId="40" fillId="0" borderId="6" xfId="0" applyFont="1" applyBorder="1" applyAlignment="1"/>
    <xf numFmtId="0" fontId="39" fillId="0" borderId="5" xfId="0" applyFont="1" applyBorder="1" applyAlignment="1">
      <alignment horizontal="center"/>
    </xf>
    <xf numFmtId="2" fontId="39" fillId="0" borderId="8" xfId="0" applyNumberFormat="1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/>
    </xf>
    <xf numFmtId="2" fontId="39" fillId="0" borderId="9" xfId="0" applyNumberFormat="1" applyFont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16" fontId="38" fillId="0" borderId="3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3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7" xfId="0" applyFont="1" applyBorder="1" applyAlignment="1"/>
    <xf numFmtId="0" fontId="40" fillId="0" borderId="4" xfId="0" applyFont="1" applyBorder="1" applyAlignment="1"/>
    <xf numFmtId="0" fontId="40" fillId="0" borderId="5" xfId="0" applyFont="1" applyBorder="1" applyAlignment="1"/>
    <xf numFmtId="0" fontId="40" fillId="0" borderId="2" xfId="0" applyFont="1" applyBorder="1" applyAlignment="1"/>
    <xf numFmtId="2" fontId="40" fillId="0" borderId="9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0" fillId="0" borderId="3" xfId="0" applyFont="1" applyBorder="1" applyAlignment="1">
      <alignment horizontal="center" vertical="center"/>
    </xf>
    <xf numFmtId="0" fontId="44" fillId="0" borderId="5" xfId="0" applyFont="1" applyBorder="1" applyAlignment="1">
      <alignment horizontal="left"/>
    </xf>
    <xf numFmtId="0" fontId="44" fillId="0" borderId="2" xfId="0" applyFont="1" applyBorder="1" applyAlignment="1">
      <alignment horizontal="left"/>
    </xf>
    <xf numFmtId="0" fontId="44" fillId="0" borderId="6" xfId="0" applyFont="1" applyBorder="1" applyAlignment="1">
      <alignment horizontal="left"/>
    </xf>
    <xf numFmtId="0" fontId="40" fillId="0" borderId="4" xfId="0" applyFont="1" applyBorder="1" applyAlignment="1">
      <alignment horizontal="left"/>
    </xf>
    <xf numFmtId="0" fontId="40" fillId="0" borderId="11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38" fillId="0" borderId="5" xfId="0" applyFont="1" applyBorder="1" applyAlignment="1">
      <alignment horizontal="left"/>
    </xf>
    <xf numFmtId="0" fontId="38" fillId="0" borderId="2" xfId="0" applyFont="1" applyBorder="1" applyAlignment="1">
      <alignment horizontal="left"/>
    </xf>
    <xf numFmtId="0" fontId="38" fillId="0" borderId="6" xfId="0" applyFont="1" applyBorder="1" applyAlignment="1">
      <alignment horizontal="left"/>
    </xf>
    <xf numFmtId="0" fontId="39" fillId="0" borderId="11" xfId="0" applyFont="1" applyBorder="1" applyAlignment="1">
      <alignment horizontal="center" vertical="center"/>
    </xf>
    <xf numFmtId="0" fontId="39" fillId="0" borderId="5" xfId="0" applyFont="1" applyBorder="1" applyAlignment="1">
      <alignment horizontal="left"/>
    </xf>
    <xf numFmtId="0" fontId="39" fillId="0" borderId="2" xfId="0" applyFont="1" applyBorder="1" applyAlignment="1">
      <alignment horizontal="left"/>
    </xf>
    <xf numFmtId="0" fontId="39" fillId="0" borderId="6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39" fillId="0" borderId="4" xfId="0" applyFont="1" applyBorder="1" applyAlignment="1">
      <alignment horizontal="left"/>
    </xf>
    <xf numFmtId="0" fontId="44" fillId="0" borderId="2" xfId="0" applyFont="1" applyBorder="1" applyAlignment="1">
      <alignment horizontal="left"/>
    </xf>
    <xf numFmtId="0" fontId="40" fillId="0" borderId="5" xfId="0" applyFont="1" applyBorder="1" applyAlignment="1">
      <alignment horizontal="left"/>
    </xf>
    <xf numFmtId="0" fontId="40" fillId="0" borderId="2" xfId="0" applyFont="1" applyBorder="1" applyAlignment="1">
      <alignment horizontal="left"/>
    </xf>
    <xf numFmtId="0" fontId="40" fillId="0" borderId="6" xfId="0" applyFont="1" applyBorder="1" applyAlignment="1">
      <alignment horizontal="left"/>
    </xf>
    <xf numFmtId="0" fontId="44" fillId="0" borderId="6" xfId="0" applyFont="1" applyBorder="1" applyAlignment="1">
      <alignment horizontal="left"/>
    </xf>
    <xf numFmtId="0" fontId="40" fillId="0" borderId="2" xfId="0" applyFont="1" applyBorder="1" applyAlignment="1"/>
    <xf numFmtId="0" fontId="38" fillId="0" borderId="5" xfId="0" applyFont="1" applyBorder="1" applyAlignment="1">
      <alignment horizontal="center" vertical="center"/>
    </xf>
    <xf numFmtId="2" fontId="39" fillId="0" borderId="8" xfId="0" applyNumberFormat="1" applyFont="1" applyBorder="1" applyAlignment="1">
      <alignment horizontal="center" vertical="center"/>
    </xf>
    <xf numFmtId="2" fontId="40" fillId="0" borderId="6" xfId="0" applyNumberFormat="1" applyFont="1" applyBorder="1" applyAlignment="1">
      <alignment horizontal="center"/>
    </xf>
    <xf numFmtId="9" fontId="40" fillId="0" borderId="4" xfId="0" applyNumberFormat="1" applyFont="1" applyBorder="1" applyAlignment="1">
      <alignment horizontal="left"/>
    </xf>
    <xf numFmtId="0" fontId="49" fillId="0" borderId="4" xfId="0" applyFont="1" applyBorder="1" applyAlignment="1">
      <alignment horizontal="left"/>
    </xf>
    <xf numFmtId="2" fontId="40" fillId="0" borderId="4" xfId="0" applyNumberFormat="1" applyFont="1" applyBorder="1" applyAlignment="1">
      <alignment horizontal="left"/>
    </xf>
    <xf numFmtId="9" fontId="38" fillId="0" borderId="4" xfId="0" applyNumberFormat="1" applyFont="1" applyBorder="1" applyAlignment="1">
      <alignment horizontal="left"/>
    </xf>
    <xf numFmtId="0" fontId="53" fillId="0" borderId="4" xfId="0" applyFont="1" applyBorder="1" applyAlignment="1">
      <alignment horizontal="left"/>
    </xf>
    <xf numFmtId="2" fontId="38" fillId="0" borderId="4" xfId="0" applyNumberFormat="1" applyFont="1" applyBorder="1" applyAlignment="1">
      <alignment horizontal="left"/>
    </xf>
    <xf numFmtId="167" fontId="38" fillId="0" borderId="3" xfId="0" applyNumberFormat="1" applyFont="1" applyBorder="1" applyAlignment="1">
      <alignment horizontal="center" vertical="center"/>
    </xf>
    <xf numFmtId="0" fontId="29" fillId="0" borderId="0" xfId="0" applyFont="1"/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25" fillId="0" borderId="2" xfId="0" applyFont="1" applyBorder="1" applyAlignment="1"/>
    <xf numFmtId="167" fontId="38" fillId="0" borderId="3" xfId="2" applyNumberFormat="1" applyFont="1" applyBorder="1" applyAlignment="1">
      <alignment horizontal="center" vertical="center"/>
    </xf>
    <xf numFmtId="2" fontId="39" fillId="0" borderId="6" xfId="0" applyNumberFormat="1" applyFont="1" applyBorder="1" applyAlignment="1">
      <alignment horizontal="center"/>
    </xf>
    <xf numFmtId="16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9" fontId="39" fillId="0" borderId="4" xfId="0" applyNumberFormat="1" applyFont="1" applyBorder="1" applyAlignment="1">
      <alignment horizontal="left"/>
    </xf>
    <xf numFmtId="0" fontId="47" fillId="0" borderId="4" xfId="0" applyFont="1" applyBorder="1" applyAlignment="1">
      <alignment horizontal="left"/>
    </xf>
    <xf numFmtId="2" fontId="39" fillId="0" borderId="4" xfId="0" applyNumberFormat="1" applyFont="1" applyBorder="1" applyAlignment="1">
      <alignment horizontal="left"/>
    </xf>
    <xf numFmtId="0" fontId="3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2" fontId="38" fillId="0" borderId="8" xfId="0" applyNumberFormat="1" applyFont="1" applyBorder="1" applyAlignment="1">
      <alignment horizontal="center" vertical="center"/>
    </xf>
    <xf numFmtId="0" fontId="25" fillId="0" borderId="0" xfId="0" applyFont="1"/>
    <xf numFmtId="167" fontId="29" fillId="0" borderId="3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39" fillId="0" borderId="7" xfId="0" applyFont="1" applyBorder="1" applyAlignment="1"/>
    <xf numFmtId="0" fontId="40" fillId="0" borderId="5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16" fontId="40" fillId="0" borderId="9" xfId="0" applyNumberFormat="1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2" fontId="40" fillId="0" borderId="9" xfId="0" applyNumberFormat="1" applyFont="1" applyBorder="1" applyAlignment="1">
      <alignment horizontal="center" vertical="center"/>
    </xf>
    <xf numFmtId="2" fontId="39" fillId="0" borderId="9" xfId="0" applyNumberFormat="1" applyFont="1" applyBorder="1" applyAlignment="1">
      <alignment horizontal="center" vertical="center"/>
    </xf>
    <xf numFmtId="2" fontId="40" fillId="0" borderId="8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39" fillId="0" borderId="1" xfId="0" applyFont="1" applyBorder="1" applyAlignment="1"/>
    <xf numFmtId="0" fontId="39" fillId="0" borderId="15" xfId="0" applyFont="1" applyBorder="1" applyAlignment="1"/>
    <xf numFmtId="2" fontId="39" fillId="0" borderId="3" xfId="0" applyNumberFormat="1" applyFont="1" applyBorder="1" applyAlignment="1">
      <alignment horizontal="center"/>
    </xf>
    <xf numFmtId="0" fontId="40" fillId="0" borderId="5" xfId="0" applyFont="1" applyBorder="1" applyAlignment="1">
      <alignment vertical="top"/>
    </xf>
    <xf numFmtId="0" fontId="41" fillId="0" borderId="3" xfId="0" applyFont="1" applyBorder="1" applyAlignment="1">
      <alignment horizontal="center"/>
    </xf>
    <xf numFmtId="0" fontId="52" fillId="0" borderId="3" xfId="0" applyFont="1" applyBorder="1" applyAlignment="1">
      <alignment horizontal="center" vertical="center" wrapText="1"/>
    </xf>
    <xf numFmtId="2" fontId="0" fillId="0" borderId="8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27" fillId="0" borderId="3" xfId="0" applyNumberFormat="1" applyFont="1" applyBorder="1" applyAlignment="1">
      <alignment horizontal="center" vertical="center"/>
    </xf>
    <xf numFmtId="0" fontId="48" fillId="0" borderId="0" xfId="0" applyFont="1" applyAlignment="1"/>
    <xf numFmtId="0" fontId="51" fillId="0" borderId="0" xfId="0" applyFont="1" applyAlignment="1"/>
    <xf numFmtId="0" fontId="51" fillId="0" borderId="0" xfId="0" applyFont="1" applyAlignment="1">
      <alignment horizontal="left"/>
    </xf>
    <xf numFmtId="0" fontId="40" fillId="0" borderId="6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/>
    </xf>
    <xf numFmtId="0" fontId="40" fillId="0" borderId="3" xfId="0" applyFont="1" applyBorder="1" applyAlignment="1">
      <alignment horizontal="center" vertical="center"/>
    </xf>
    <xf numFmtId="0" fontId="39" fillId="0" borderId="3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4" fillId="0" borderId="2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2" fontId="40" fillId="0" borderId="11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left"/>
    </xf>
    <xf numFmtId="0" fontId="23" fillId="0" borderId="3" xfId="0" applyFont="1" applyBorder="1" applyAlignment="1">
      <alignment horizontal="center"/>
    </xf>
    <xf numFmtId="0" fontId="51" fillId="0" borderId="0" xfId="0" applyFont="1" applyAlignment="1">
      <alignment vertical="center"/>
    </xf>
    <xf numFmtId="0" fontId="24" fillId="0" borderId="2" xfId="0" applyFont="1" applyBorder="1" applyAlignment="1">
      <alignment horizontal="left" wrapText="1"/>
    </xf>
    <xf numFmtId="0" fontId="24" fillId="0" borderId="6" xfId="0" applyFont="1" applyBorder="1" applyAlignment="1">
      <alignment horizontal="left" wrapText="1"/>
    </xf>
    <xf numFmtId="0" fontId="46" fillId="0" borderId="0" xfId="0" applyFont="1" applyAlignment="1">
      <alignment horizontal="center"/>
    </xf>
    <xf numFmtId="0" fontId="40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8" fillId="0" borderId="2" xfId="0" applyFont="1" applyBorder="1" applyAlignment="1">
      <alignment horizontal="left"/>
    </xf>
    <xf numFmtId="0" fontId="39" fillId="0" borderId="9" xfId="0" applyFont="1" applyBorder="1" applyAlignment="1">
      <alignment horizontal="center" vertical="center"/>
    </xf>
    <xf numFmtId="0" fontId="39" fillId="0" borderId="2" xfId="0" applyFont="1" applyBorder="1" applyAlignment="1">
      <alignment horizontal="left"/>
    </xf>
    <xf numFmtId="0" fontId="39" fillId="0" borderId="4" xfId="0" applyFont="1" applyBorder="1" applyAlignment="1">
      <alignment horizontal="left"/>
    </xf>
    <xf numFmtId="0" fontId="40" fillId="0" borderId="5" xfId="0" applyFont="1" applyBorder="1" applyAlignment="1">
      <alignment horizontal="left"/>
    </xf>
    <xf numFmtId="0" fontId="40" fillId="0" borderId="2" xfId="0" applyFont="1" applyBorder="1" applyAlignment="1">
      <alignment horizontal="left"/>
    </xf>
    <xf numFmtId="0" fontId="40" fillId="0" borderId="6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3" xfId="0" applyFont="1" applyBorder="1" applyAlignment="1">
      <alignment horizontal="left"/>
    </xf>
    <xf numFmtId="0" fontId="44" fillId="0" borderId="2" xfId="0" applyFont="1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40" fillId="0" borderId="4" xfId="0" applyFont="1" applyBorder="1" applyAlignment="1"/>
    <xf numFmtId="0" fontId="40" fillId="0" borderId="5" xfId="0" applyFont="1" applyBorder="1" applyAlignment="1"/>
    <xf numFmtId="0" fontId="40" fillId="0" borderId="2" xfId="0" applyFont="1" applyBorder="1" applyAlignment="1"/>
    <xf numFmtId="2" fontId="39" fillId="0" borderId="8" xfId="0" applyNumberFormat="1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/>
    </xf>
    <xf numFmtId="2" fontId="39" fillId="0" borderId="9" xfId="0" applyNumberFormat="1" applyFont="1" applyBorder="1" applyAlignment="1">
      <alignment horizontal="center" vertical="center"/>
    </xf>
    <xf numFmtId="2" fontId="40" fillId="0" borderId="3" xfId="0" applyNumberFormat="1" applyFont="1" applyBorder="1" applyAlignment="1">
      <alignment horizontal="center"/>
    </xf>
    <xf numFmtId="0" fontId="40" fillId="0" borderId="3" xfId="0" applyFont="1" applyBorder="1"/>
    <xf numFmtId="2" fontId="38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6" fillId="0" borderId="0" xfId="0" applyFont="1" applyAlignment="1"/>
    <xf numFmtId="0" fontId="55" fillId="0" borderId="0" xfId="0" applyFont="1"/>
    <xf numFmtId="0" fontId="55" fillId="0" borderId="0" xfId="0" applyFont="1" applyAlignment="1">
      <alignment horizontal="center" vertical="center"/>
    </xf>
    <xf numFmtId="0" fontId="56" fillId="0" borderId="0" xfId="0" applyFont="1"/>
    <xf numFmtId="0" fontId="37" fillId="0" borderId="0" xfId="0" applyFont="1" applyAlignment="1">
      <alignment horizontal="center"/>
    </xf>
    <xf numFmtId="2" fontId="44" fillId="0" borderId="9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/>
    <xf numFmtId="0" fontId="57" fillId="0" borderId="0" xfId="0" applyFont="1" applyAlignment="1"/>
    <xf numFmtId="0" fontId="37" fillId="0" borderId="0" xfId="0" applyFont="1" applyAlignment="1"/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20" fillId="0" borderId="3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9" fontId="0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/>
    <xf numFmtId="167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2" fillId="0" borderId="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5" fillId="0" borderId="0" xfId="0" applyFont="1"/>
    <xf numFmtId="9" fontId="20" fillId="0" borderId="3" xfId="0" applyNumberFormat="1" applyFont="1" applyBorder="1" applyAlignment="1">
      <alignment horizontal="center" vertical="center"/>
    </xf>
    <xf numFmtId="0" fontId="20" fillId="0" borderId="0" xfId="0" applyFont="1"/>
    <xf numFmtId="0" fontId="60" fillId="0" borderId="19" xfId="0" applyFont="1" applyBorder="1" applyAlignment="1"/>
    <xf numFmtId="0" fontId="39" fillId="0" borderId="3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3" xfId="0" applyFont="1" applyBorder="1" applyAlignment="1">
      <alignment vertical="center" wrapText="1"/>
    </xf>
    <xf numFmtId="0" fontId="30" fillId="0" borderId="17" xfId="0" applyFont="1" applyBorder="1" applyAlignment="1">
      <alignment horizontal="center"/>
    </xf>
    <xf numFmtId="0" fontId="40" fillId="0" borderId="16" xfId="0" applyFont="1" applyBorder="1"/>
    <xf numFmtId="0" fontId="60" fillId="0" borderId="22" xfId="0" applyFont="1" applyBorder="1" applyAlignment="1"/>
    <xf numFmtId="0" fontId="0" fillId="0" borderId="3" xfId="0" applyFont="1" applyBorder="1" applyAlignment="1"/>
    <xf numFmtId="9" fontId="0" fillId="0" borderId="13" xfId="0" applyNumberFormat="1" applyFont="1" applyBorder="1" applyAlignment="1">
      <alignment horizontal="center" vertical="center"/>
    </xf>
    <xf numFmtId="167" fontId="52" fillId="0" borderId="3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20" fillId="0" borderId="0" xfId="0" applyFont="1" applyAlignment="1">
      <alignment wrapText="1"/>
    </xf>
    <xf numFmtId="0" fontId="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9" fontId="0" fillId="0" borderId="9" xfId="0" applyNumberFormat="1" applyFont="1" applyBorder="1" applyAlignment="1">
      <alignment horizontal="center" vertical="center"/>
    </xf>
    <xf numFmtId="166" fontId="40" fillId="0" borderId="3" xfId="0" applyNumberFormat="1" applyFont="1" applyBorder="1" applyAlignment="1">
      <alignment horizontal="center"/>
    </xf>
    <xf numFmtId="2" fontId="38" fillId="0" borderId="9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9" fontId="20" fillId="0" borderId="8" xfId="0" applyNumberFormat="1" applyFont="1" applyBorder="1" applyAlignment="1">
      <alignment horizontal="center" vertical="center"/>
    </xf>
    <xf numFmtId="167" fontId="29" fillId="0" borderId="8" xfId="0" applyNumberFormat="1" applyFont="1" applyBorder="1" applyAlignment="1">
      <alignment horizontal="center" vertical="center"/>
    </xf>
    <xf numFmtId="167" fontId="20" fillId="0" borderId="8" xfId="0" applyNumberFormat="1" applyFont="1" applyBorder="1" applyAlignment="1">
      <alignment horizontal="center" vertical="center"/>
    </xf>
    <xf numFmtId="0" fontId="47" fillId="0" borderId="5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167" fontId="20" fillId="0" borderId="3" xfId="0" applyNumberFormat="1" applyFont="1" applyBorder="1" applyAlignment="1">
      <alignment horizontal="center"/>
    </xf>
    <xf numFmtId="167" fontId="20" fillId="0" borderId="1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3" xfId="0" applyFont="1" applyBorder="1" applyAlignment="1">
      <alignment horizontal="center" vertical="center"/>
    </xf>
    <xf numFmtId="2" fontId="41" fillId="0" borderId="3" xfId="0" applyNumberFormat="1" applyFont="1" applyBorder="1" applyAlignment="1">
      <alignment horizontal="center" vertical="center"/>
    </xf>
    <xf numFmtId="2" fontId="39" fillId="0" borderId="6" xfId="0" applyNumberFormat="1" applyFont="1" applyBorder="1" applyAlignment="1">
      <alignment horizontal="center" vertical="center"/>
    </xf>
    <xf numFmtId="167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60" fillId="0" borderId="20" xfId="0" applyFont="1" applyBorder="1" applyAlignment="1"/>
    <xf numFmtId="0" fontId="60" fillId="0" borderId="0" xfId="0" applyFont="1" applyBorder="1" applyAlignment="1"/>
    <xf numFmtId="0" fontId="40" fillId="0" borderId="7" xfId="0" applyFont="1" applyBorder="1" applyAlignment="1"/>
    <xf numFmtId="0" fontId="38" fillId="0" borderId="3" xfId="0" applyNumberFormat="1" applyFont="1" applyBorder="1" applyAlignment="1">
      <alignment horizontal="center" vertical="center"/>
    </xf>
    <xf numFmtId="0" fontId="0" fillId="0" borderId="16" xfId="0" applyBorder="1"/>
    <xf numFmtId="0" fontId="39" fillId="0" borderId="9" xfId="0" applyFont="1" applyBorder="1" applyAlignment="1">
      <alignment horizontal="center" vertical="center" wrapText="1"/>
    </xf>
    <xf numFmtId="0" fontId="60" fillId="0" borderId="23" xfId="0" applyFont="1" applyBorder="1" applyAlignment="1">
      <alignment vertical="top"/>
    </xf>
    <xf numFmtId="0" fontId="60" fillId="0" borderId="25" xfId="0" applyFont="1" applyBorder="1" applyAlignment="1"/>
    <xf numFmtId="0" fontId="39" fillId="0" borderId="8" xfId="0" applyFont="1" applyBorder="1" applyAlignment="1">
      <alignment horizontal="center" vertical="center"/>
    </xf>
    <xf numFmtId="2" fontId="39" fillId="0" borderId="8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9" fillId="0" borderId="2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39" fillId="0" borderId="4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39" fillId="0" borderId="3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2" fontId="39" fillId="0" borderId="8" xfId="0" applyNumberFormat="1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/>
    </xf>
    <xf numFmtId="2" fontId="39" fillId="0" borderId="9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2" xfId="0" applyFont="1" applyBorder="1" applyAlignment="1">
      <alignment horizontal="left"/>
    </xf>
    <xf numFmtId="0" fontId="40" fillId="0" borderId="3" xfId="0" applyFont="1" applyBorder="1" applyAlignment="1">
      <alignment horizontal="left"/>
    </xf>
    <xf numFmtId="0" fontId="40" fillId="0" borderId="7" xfId="0" applyFont="1" applyBorder="1" applyAlignment="1"/>
    <xf numFmtId="0" fontId="40" fillId="0" borderId="4" xfId="0" applyFont="1" applyBorder="1" applyAlignment="1"/>
    <xf numFmtId="0" fontId="39" fillId="0" borderId="3" xfId="0" applyFont="1" applyBorder="1" applyAlignment="1">
      <alignment horizontal="center" vertical="center"/>
    </xf>
    <xf numFmtId="0" fontId="40" fillId="0" borderId="5" xfId="0" applyFont="1" applyBorder="1" applyAlignment="1"/>
    <xf numFmtId="0" fontId="40" fillId="0" borderId="2" xfId="0" applyFont="1" applyBorder="1" applyAlignment="1"/>
    <xf numFmtId="0" fontId="40" fillId="0" borderId="9" xfId="0" applyFont="1" applyBorder="1" applyAlignment="1">
      <alignment horizontal="center" vertical="center"/>
    </xf>
    <xf numFmtId="2" fontId="40" fillId="0" borderId="9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10" xfId="0" applyBorder="1"/>
    <xf numFmtId="0" fontId="39" fillId="0" borderId="3" xfId="0" applyFont="1" applyBorder="1" applyAlignment="1">
      <alignment horizontal="center" vertical="top"/>
    </xf>
    <xf numFmtId="9" fontId="20" fillId="0" borderId="3" xfId="0" applyNumberFormat="1" applyFont="1" applyBorder="1" applyAlignment="1">
      <alignment horizontal="center" vertical="top"/>
    </xf>
    <xf numFmtId="2" fontId="39" fillId="0" borderId="3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39" fillId="0" borderId="7" xfId="0" applyFont="1" applyBorder="1" applyAlignment="1"/>
    <xf numFmtId="0" fontId="39" fillId="0" borderId="0" xfId="0" applyFont="1" applyAlignment="1">
      <alignment horizontal="left"/>
    </xf>
    <xf numFmtId="0" fontId="45" fillId="0" borderId="3" xfId="0" applyFont="1" applyBorder="1" applyAlignment="1">
      <alignment horizontal="left" wrapText="1"/>
    </xf>
    <xf numFmtId="0" fontId="62" fillId="0" borderId="0" xfId="0" applyFont="1"/>
    <xf numFmtId="0" fontId="62" fillId="0" borderId="0" xfId="0" applyFont="1" applyAlignment="1">
      <alignment horizontal="center"/>
    </xf>
    <xf numFmtId="0" fontId="60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0" fillId="0" borderId="9" xfId="0" applyBorder="1" applyAlignment="1">
      <alignment horizontal="center"/>
    </xf>
    <xf numFmtId="0" fontId="17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wrapText="1"/>
    </xf>
    <xf numFmtId="0" fontId="60" fillId="0" borderId="29" xfId="0" applyFont="1" applyBorder="1" applyAlignment="1">
      <alignment horizontal="left"/>
    </xf>
    <xf numFmtId="0" fontId="60" fillId="0" borderId="34" xfId="0" applyFont="1" applyBorder="1"/>
    <xf numFmtId="2" fontId="29" fillId="0" borderId="3" xfId="0" applyNumberFormat="1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57" fillId="0" borderId="35" xfId="0" applyFont="1" applyBorder="1"/>
    <xf numFmtId="0" fontId="60" fillId="0" borderId="37" xfId="0" applyFont="1" applyBorder="1" applyAlignment="1"/>
    <xf numFmtId="0" fontId="60" fillId="0" borderId="38" xfId="0" applyFont="1" applyBorder="1" applyAlignment="1"/>
    <xf numFmtId="0" fontId="20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/>
    </xf>
    <xf numFmtId="0" fontId="39" fillId="0" borderId="5" xfId="0" applyFont="1" applyBorder="1" applyAlignment="1">
      <alignment horizontal="left"/>
    </xf>
    <xf numFmtId="0" fontId="39" fillId="0" borderId="2" xfId="0" applyFont="1" applyBorder="1" applyAlignment="1">
      <alignment horizontal="left"/>
    </xf>
    <xf numFmtId="0" fontId="39" fillId="0" borderId="6" xfId="0" applyFont="1" applyBorder="1" applyAlignment="1">
      <alignment horizontal="left"/>
    </xf>
    <xf numFmtId="0" fontId="39" fillId="0" borderId="3" xfId="0" applyFont="1" applyBorder="1" applyAlignment="1">
      <alignment horizontal="left"/>
    </xf>
    <xf numFmtId="0" fontId="39" fillId="0" borderId="7" xfId="0" applyFont="1" applyBorder="1" applyAlignment="1"/>
    <xf numFmtId="0" fontId="39" fillId="0" borderId="0" xfId="0" applyFont="1" applyBorder="1" applyAlignment="1">
      <alignment horizontal="left"/>
    </xf>
    <xf numFmtId="0" fontId="30" fillId="0" borderId="0" xfId="0" applyFont="1" applyAlignment="1">
      <alignment horizontal="center"/>
    </xf>
    <xf numFmtId="2" fontId="39" fillId="0" borderId="6" xfId="0" applyNumberFormat="1" applyFont="1" applyBorder="1" applyAlignment="1">
      <alignment horizontal="center"/>
    </xf>
    <xf numFmtId="0" fontId="40" fillId="0" borderId="3" xfId="0" applyFont="1" applyBorder="1" applyAlignment="1">
      <alignment horizontal="left"/>
    </xf>
    <xf numFmtId="0" fontId="40" fillId="0" borderId="5" xfId="0" applyFont="1" applyBorder="1" applyAlignment="1">
      <alignment horizontal="left"/>
    </xf>
    <xf numFmtId="0" fontId="40" fillId="0" borderId="2" xfId="0" applyFont="1" applyBorder="1" applyAlignment="1">
      <alignment horizontal="left"/>
    </xf>
    <xf numFmtId="0" fontId="40" fillId="0" borderId="6" xfId="0" applyFont="1" applyBorder="1" applyAlignment="1">
      <alignment horizontal="left"/>
    </xf>
    <xf numFmtId="0" fontId="40" fillId="0" borderId="9" xfId="0" applyFont="1" applyBorder="1" applyAlignment="1">
      <alignment horizontal="center" vertical="center"/>
    </xf>
    <xf numFmtId="16" fontId="40" fillId="0" borderId="9" xfId="0" applyNumberFormat="1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40" fillId="0" borderId="5" xfId="0" applyFont="1" applyBorder="1" applyAlignment="1"/>
    <xf numFmtId="0" fontId="40" fillId="0" borderId="2" xfId="0" applyFont="1" applyBorder="1" applyAlignment="1"/>
    <xf numFmtId="0" fontId="40" fillId="0" borderId="4" xfId="0" applyFont="1" applyBorder="1" applyAlignment="1"/>
    <xf numFmtId="0" fontId="0" fillId="0" borderId="15" xfId="0" applyFont="1" applyBorder="1" applyAlignment="1">
      <alignment horizontal="center"/>
    </xf>
    <xf numFmtId="2" fontId="40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9" fillId="0" borderId="9" xfId="0" applyFont="1" applyBorder="1" applyAlignment="1">
      <alignment horizontal="center" vertical="center"/>
    </xf>
    <xf numFmtId="2" fontId="39" fillId="0" borderId="9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60" fillId="0" borderId="42" xfId="0" applyFont="1" applyBorder="1" applyAlignment="1">
      <alignment horizontal="left"/>
    </xf>
    <xf numFmtId="0" fontId="60" fillId="0" borderId="41" xfId="0" applyFont="1" applyBorder="1"/>
    <xf numFmtId="2" fontId="39" fillId="0" borderId="5" xfId="0" applyNumberFormat="1" applyFont="1" applyBorder="1" applyAlignment="1">
      <alignment horizontal="center" vertical="center"/>
    </xf>
    <xf numFmtId="0" fontId="63" fillId="0" borderId="18" xfId="0" applyFont="1" applyBorder="1" applyAlignment="1"/>
    <xf numFmtId="0" fontId="45" fillId="0" borderId="3" xfId="0" applyFont="1" applyBorder="1" applyAlignment="1">
      <alignment horizontal="center" vertical="center"/>
    </xf>
    <xf numFmtId="0" fontId="45" fillId="0" borderId="0" xfId="0" applyFont="1" applyBorder="1"/>
    <xf numFmtId="0" fontId="38" fillId="0" borderId="0" xfId="0" applyFont="1" applyBorder="1"/>
    <xf numFmtId="0" fontId="42" fillId="0" borderId="0" xfId="0" applyFont="1"/>
    <xf numFmtId="0" fontId="42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60" fillId="0" borderId="21" xfId="0" applyFont="1" applyBorder="1" applyAlignment="1"/>
    <xf numFmtId="0" fontId="60" fillId="0" borderId="44" xfId="0" applyFont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61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/>
    </xf>
    <xf numFmtId="0" fontId="39" fillId="0" borderId="6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2" xfId="0" applyFont="1" applyBorder="1" applyAlignment="1">
      <alignment horizontal="left"/>
    </xf>
    <xf numFmtId="0" fontId="40" fillId="0" borderId="5" xfId="0" applyFont="1" applyBorder="1" applyAlignment="1">
      <alignment horizontal="left"/>
    </xf>
    <xf numFmtId="0" fontId="40" fillId="0" borderId="2" xfId="0" applyFont="1" applyBorder="1" applyAlignment="1">
      <alignment horizontal="left"/>
    </xf>
    <xf numFmtId="0" fontId="40" fillId="0" borderId="6" xfId="0" applyFont="1" applyBorder="1" applyAlignment="1">
      <alignment horizontal="left"/>
    </xf>
    <xf numFmtId="0" fontId="40" fillId="0" borderId="3" xfId="0" applyFont="1" applyBorder="1" applyAlignment="1">
      <alignment horizontal="left"/>
    </xf>
    <xf numFmtId="0" fontId="40" fillId="0" borderId="7" xfId="0" applyFont="1" applyBorder="1" applyAlignment="1"/>
    <xf numFmtId="0" fontId="40" fillId="0" borderId="4" xfId="0" applyFont="1" applyBorder="1" applyAlignment="1"/>
    <xf numFmtId="0" fontId="40" fillId="0" borderId="9" xfId="0" applyFont="1" applyBorder="1" applyAlignment="1">
      <alignment horizontal="center" vertical="center"/>
    </xf>
    <xf numFmtId="16" fontId="40" fillId="0" borderId="9" xfId="0" applyNumberFormat="1" applyFont="1" applyBorder="1" applyAlignment="1">
      <alignment horizontal="center" vertical="center"/>
    </xf>
    <xf numFmtId="0" fontId="40" fillId="0" borderId="5" xfId="0" applyFont="1" applyBorder="1" applyAlignment="1"/>
    <xf numFmtId="0" fontId="40" fillId="0" borderId="2" xfId="0" applyFont="1" applyBorder="1" applyAlignment="1"/>
    <xf numFmtId="2" fontId="40" fillId="0" borderId="9" xfId="0" applyNumberFormat="1" applyFont="1" applyBorder="1" applyAlignment="1">
      <alignment horizontal="center" vertical="center"/>
    </xf>
    <xf numFmtId="16" fontId="39" fillId="0" borderId="9" xfId="0" applyNumberFormat="1" applyFont="1" applyBorder="1" applyAlignment="1">
      <alignment horizontal="center" vertical="center"/>
    </xf>
    <xf numFmtId="0" fontId="40" fillId="0" borderId="7" xfId="0" applyFont="1" applyBorder="1" applyAlignment="1"/>
    <xf numFmtId="0" fontId="40" fillId="0" borderId="9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2" fontId="40" fillId="0" borderId="9" xfId="0" applyNumberFormat="1" applyFont="1" applyBorder="1" applyAlignment="1">
      <alignment horizontal="center" vertical="center"/>
    </xf>
    <xf numFmtId="2" fontId="64" fillId="0" borderId="3" xfId="0" applyNumberFormat="1" applyFont="1" applyBorder="1" applyAlignment="1">
      <alignment horizontal="center" vertical="center"/>
    </xf>
    <xf numFmtId="2" fontId="64" fillId="0" borderId="9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0" fontId="65" fillId="0" borderId="18" xfId="0" applyFont="1" applyBorder="1" applyAlignment="1">
      <alignment horizontal="center"/>
    </xf>
    <xf numFmtId="2" fontId="39" fillId="0" borderId="0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4" xfId="0" applyFont="1" applyBorder="1" applyAlignment="1"/>
    <xf numFmtId="0" fontId="0" fillId="3" borderId="0" xfId="0" applyFill="1"/>
    <xf numFmtId="0" fontId="1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168" fontId="40" fillId="0" borderId="3" xfId="0" applyNumberFormat="1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0" fillId="2" borderId="0" xfId="0" applyFill="1"/>
    <xf numFmtId="0" fontId="39" fillId="0" borderId="7" xfId="0" applyFont="1" applyBorder="1" applyAlignment="1">
      <alignment horizontal="left"/>
    </xf>
    <xf numFmtId="0" fontId="39" fillId="0" borderId="4" xfId="0" applyFont="1" applyBorder="1" applyAlignment="1">
      <alignment horizontal="left"/>
    </xf>
    <xf numFmtId="2" fontId="39" fillId="0" borderId="9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2" fontId="39" fillId="0" borderId="6" xfId="0" applyNumberFormat="1" applyFont="1" applyBorder="1" applyAlignment="1">
      <alignment horizontal="center"/>
    </xf>
    <xf numFmtId="0" fontId="40" fillId="0" borderId="7" xfId="0" applyFont="1" applyBorder="1" applyAlignment="1"/>
    <xf numFmtId="0" fontId="39" fillId="0" borderId="5" xfId="0" applyFont="1" applyBorder="1" applyAlignment="1">
      <alignment horizontal="center"/>
    </xf>
    <xf numFmtId="0" fontId="39" fillId="0" borderId="3" xfId="0" applyFont="1" applyBorder="1" applyAlignment="1">
      <alignment horizontal="center" vertical="center"/>
    </xf>
    <xf numFmtId="0" fontId="40" fillId="0" borderId="4" xfId="0" applyFont="1" applyBorder="1" applyAlignment="1"/>
    <xf numFmtId="0" fontId="20" fillId="0" borderId="5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2" fontId="39" fillId="0" borderId="9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2" xfId="0" applyFont="1" applyBorder="1" applyAlignment="1">
      <alignment horizontal="left"/>
    </xf>
    <xf numFmtId="0" fontId="40" fillId="0" borderId="5" xfId="0" applyFont="1" applyBorder="1" applyAlignment="1">
      <alignment horizontal="left"/>
    </xf>
    <xf numFmtId="0" fontId="40" fillId="0" borderId="2" xfId="0" applyFont="1" applyBorder="1" applyAlignment="1">
      <alignment horizontal="left"/>
    </xf>
    <xf numFmtId="0" fontId="40" fillId="0" borderId="6" xfId="0" applyFont="1" applyBorder="1" applyAlignment="1">
      <alignment horizontal="left"/>
    </xf>
    <xf numFmtId="0" fontId="40" fillId="0" borderId="3" xfId="0" applyFont="1" applyBorder="1" applyAlignment="1">
      <alignment horizontal="left"/>
    </xf>
    <xf numFmtId="0" fontId="40" fillId="0" borderId="7" xfId="0" applyFont="1" applyBorder="1" applyAlignment="1"/>
    <xf numFmtId="0" fontId="40" fillId="0" borderId="4" xfId="0" applyFont="1" applyBorder="1" applyAlignment="1"/>
    <xf numFmtId="0" fontId="40" fillId="0" borderId="9" xfId="0" applyFont="1" applyBorder="1" applyAlignment="1">
      <alignment horizontal="center" vertical="center"/>
    </xf>
    <xf numFmtId="16" fontId="40" fillId="0" borderId="9" xfId="0" applyNumberFormat="1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40" fillId="0" borderId="5" xfId="0" applyFont="1" applyBorder="1" applyAlignment="1"/>
    <xf numFmtId="0" fontId="40" fillId="0" borderId="2" xfId="0" applyFont="1" applyBorder="1" applyAlignment="1"/>
    <xf numFmtId="2" fontId="40" fillId="0" borderId="9" xfId="0" applyNumberFormat="1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9" fillId="0" borderId="3" xfId="0" applyFont="1" applyBorder="1"/>
    <xf numFmtId="2" fontId="64" fillId="0" borderId="3" xfId="0" applyNumberFormat="1" applyFont="1" applyBorder="1" applyAlignment="1">
      <alignment horizontal="center" vertical="center"/>
    </xf>
    <xf numFmtId="2" fontId="64" fillId="0" borderId="9" xfId="0" applyNumberFormat="1" applyFont="1" applyBorder="1" applyAlignment="1">
      <alignment horizontal="center" vertical="center"/>
    </xf>
    <xf numFmtId="2" fontId="57" fillId="0" borderId="3" xfId="0" applyNumberFormat="1" applyFont="1" applyBorder="1" applyAlignment="1">
      <alignment horizontal="center" vertical="center"/>
    </xf>
    <xf numFmtId="9" fontId="10" fillId="0" borderId="3" xfId="0" applyNumberFormat="1" applyFont="1" applyBorder="1" applyAlignment="1">
      <alignment horizontal="center" vertical="center"/>
    </xf>
    <xf numFmtId="0" fontId="64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2" fontId="64" fillId="0" borderId="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9" xfId="0" applyNumberFormat="1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left" wrapText="1"/>
    </xf>
    <xf numFmtId="0" fontId="10" fillId="0" borderId="0" xfId="0" applyFont="1"/>
    <xf numFmtId="0" fontId="39" fillId="0" borderId="4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center" vertical="center"/>
    </xf>
    <xf numFmtId="14" fontId="39" fillId="0" borderId="10" xfId="1" applyNumberFormat="1" applyFont="1" applyBorder="1" applyAlignment="1">
      <alignment horizontal="center" vertical="center"/>
    </xf>
    <xf numFmtId="16" fontId="39" fillId="0" borderId="8" xfId="1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9" fontId="10" fillId="3" borderId="3" xfId="0" applyNumberFormat="1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39" fillId="0" borderId="5" xfId="0" applyFont="1" applyBorder="1" applyAlignment="1">
      <alignment horizontal="left"/>
    </xf>
    <xf numFmtId="0" fontId="39" fillId="0" borderId="2" xfId="0" applyFont="1" applyBorder="1" applyAlignment="1">
      <alignment horizontal="left"/>
    </xf>
    <xf numFmtId="0" fontId="39" fillId="0" borderId="6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2" fontId="39" fillId="0" borderId="9" xfId="0" applyNumberFormat="1" applyFont="1" applyBorder="1" applyAlignment="1">
      <alignment horizontal="center" vertical="center"/>
    </xf>
    <xf numFmtId="2" fontId="64" fillId="0" borderId="9" xfId="0" applyNumberFormat="1" applyFont="1" applyBorder="1" applyAlignment="1">
      <alignment horizontal="center" vertical="center"/>
    </xf>
    <xf numFmtId="2" fontId="64" fillId="0" borderId="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0" fillId="0" borderId="3" xfId="0" applyFont="1" applyBorder="1" applyAlignment="1">
      <alignment horizontal="left"/>
    </xf>
    <xf numFmtId="0" fontId="40" fillId="0" borderId="5" xfId="0" applyFont="1" applyBorder="1" applyAlignment="1">
      <alignment horizontal="left"/>
    </xf>
    <xf numFmtId="0" fontId="40" fillId="0" borderId="2" xfId="0" applyFont="1" applyBorder="1" applyAlignment="1">
      <alignment horizontal="left"/>
    </xf>
    <xf numFmtId="0" fontId="40" fillId="0" borderId="6" xfId="0" applyFont="1" applyBorder="1" applyAlignment="1">
      <alignment horizontal="left"/>
    </xf>
    <xf numFmtId="0" fontId="40" fillId="0" borderId="7" xfId="0" applyFont="1" applyBorder="1" applyAlignment="1"/>
    <xf numFmtId="0" fontId="40" fillId="0" borderId="9" xfId="0" applyFont="1" applyBorder="1" applyAlignment="1">
      <alignment horizontal="center" vertical="center"/>
    </xf>
    <xf numFmtId="16" fontId="40" fillId="0" borderId="9" xfId="0" applyNumberFormat="1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40" fillId="0" borderId="5" xfId="0" applyFont="1" applyBorder="1" applyAlignment="1"/>
    <xf numFmtId="0" fontId="40" fillId="0" borderId="2" xfId="0" applyFont="1" applyBorder="1" applyAlignment="1"/>
    <xf numFmtId="0" fontId="40" fillId="0" borderId="4" xfId="0" applyFont="1" applyBorder="1" applyAlignment="1"/>
    <xf numFmtId="2" fontId="40" fillId="0" borderId="9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9" fillId="0" borderId="9" xfId="0" applyFont="1" applyBorder="1" applyAlignment="1">
      <alignment horizontal="center" vertical="center"/>
    </xf>
    <xf numFmtId="0" fontId="9" fillId="0" borderId="0" xfId="0" applyFont="1"/>
    <xf numFmtId="2" fontId="64" fillId="0" borderId="3" xfId="0" applyNumberFormat="1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60" fillId="0" borderId="23" xfId="0" applyFont="1" applyBorder="1" applyAlignment="1">
      <alignment horizontal="left"/>
    </xf>
    <xf numFmtId="0" fontId="65" fillId="0" borderId="18" xfId="0" applyFont="1" applyBorder="1" applyAlignment="1">
      <alignment horizontal="left"/>
    </xf>
    <xf numFmtId="0" fontId="29" fillId="0" borderId="0" xfId="0" applyFont="1" applyAlignment="1">
      <alignment vertical="center"/>
    </xf>
    <xf numFmtId="0" fontId="48" fillId="0" borderId="0" xfId="0" applyFont="1" applyAlignment="1">
      <alignment horizontal="right"/>
    </xf>
    <xf numFmtId="0" fontId="38" fillId="0" borderId="4" xfId="0" applyFont="1" applyBorder="1" applyAlignment="1"/>
    <xf numFmtId="0" fontId="39" fillId="0" borderId="2" xfId="0" applyFont="1" applyBorder="1" applyAlignment="1">
      <alignment vertical="top"/>
    </xf>
    <xf numFmtId="0" fontId="0" fillId="0" borderId="43" xfId="0" applyBorder="1"/>
    <xf numFmtId="0" fontId="58" fillId="0" borderId="0" xfId="0" applyFont="1" applyAlignment="1">
      <alignment horizontal="left"/>
    </xf>
    <xf numFmtId="0" fontId="0" fillId="0" borderId="3" xfId="0" applyBorder="1"/>
    <xf numFmtId="0" fontId="5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58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2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9" fontId="0" fillId="0" borderId="0" xfId="0" applyNumberFormat="1" applyFont="1" applyBorder="1" applyAlignment="1">
      <alignment vertical="center"/>
    </xf>
    <xf numFmtId="0" fontId="58" fillId="0" borderId="0" xfId="0" applyFont="1" applyAlignment="1">
      <alignment horizontal="left"/>
    </xf>
    <xf numFmtId="0" fontId="40" fillId="0" borderId="11" xfId="0" applyFont="1" applyBorder="1" applyAlignment="1">
      <alignment horizontal="center" vertical="center"/>
    </xf>
    <xf numFmtId="0" fontId="40" fillId="0" borderId="5" xfId="0" applyFont="1" applyBorder="1" applyAlignment="1"/>
    <xf numFmtId="0" fontId="66" fillId="0" borderId="0" xfId="0" applyFont="1"/>
    <xf numFmtId="169" fontId="39" fillId="0" borderId="5" xfId="0" applyNumberFormat="1" applyFont="1" applyBorder="1" applyAlignment="1">
      <alignment horizontal="center"/>
    </xf>
    <xf numFmtId="167" fontId="54" fillId="0" borderId="3" xfId="0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1" fillId="0" borderId="0" xfId="0" applyFont="1" applyBorder="1"/>
    <xf numFmtId="0" fontId="60" fillId="0" borderId="23" xfId="0" applyFont="1" applyBorder="1" applyAlignment="1"/>
    <xf numFmtId="167" fontId="7" fillId="0" borderId="3" xfId="0" applyNumberFormat="1" applyFont="1" applyBorder="1" applyAlignment="1">
      <alignment horizontal="center" vertical="center"/>
    </xf>
    <xf numFmtId="0" fontId="60" fillId="0" borderId="19" xfId="0" applyFont="1" applyBorder="1" applyAlignment="1">
      <alignment wrapText="1"/>
    </xf>
    <xf numFmtId="0" fontId="0" fillId="0" borderId="0" xfId="0" applyAlignment="1">
      <alignment horizontal="left"/>
    </xf>
    <xf numFmtId="0" fontId="30" fillId="0" borderId="0" xfId="0" applyFont="1" applyBorder="1" applyAlignment="1">
      <alignment horizontal="center"/>
    </xf>
    <xf numFmtId="0" fontId="60" fillId="0" borderId="17" xfId="0" applyFont="1" applyBorder="1" applyAlignment="1">
      <alignment wrapText="1"/>
    </xf>
    <xf numFmtId="2" fontId="64" fillId="0" borderId="9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60" fillId="0" borderId="1" xfId="0" applyFont="1" applyBorder="1" applyAlignment="1">
      <alignment vertical="top" wrapText="1"/>
    </xf>
    <xf numFmtId="0" fontId="60" fillId="0" borderId="16" xfId="0" applyFont="1" applyBorder="1" applyAlignment="1">
      <alignment vertical="top" wrapText="1"/>
    </xf>
    <xf numFmtId="0" fontId="60" fillId="0" borderId="49" xfId="0" applyFont="1" applyBorder="1" applyAlignment="1">
      <alignment horizontal="right" vertical="top"/>
    </xf>
    <xf numFmtId="0" fontId="0" fillId="0" borderId="0" xfId="0" applyAlignment="1">
      <alignment horizontal="left" vertical="top"/>
    </xf>
    <xf numFmtId="1" fontId="40" fillId="0" borderId="0" xfId="0" applyNumberFormat="1" applyFont="1"/>
    <xf numFmtId="0" fontId="42" fillId="0" borderId="0" xfId="0" applyFont="1" applyBorder="1" applyAlignment="1">
      <alignment vertical="center"/>
    </xf>
    <xf numFmtId="0" fontId="40" fillId="0" borderId="10" xfId="0" applyFont="1" applyBorder="1"/>
    <xf numFmtId="0" fontId="6" fillId="0" borderId="3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2" fontId="39" fillId="3" borderId="9" xfId="0" applyNumberFormat="1" applyFont="1" applyFill="1" applyBorder="1" applyAlignment="1">
      <alignment horizontal="center" vertical="center"/>
    </xf>
    <xf numFmtId="2" fontId="39" fillId="3" borderId="3" xfId="0" applyNumberFormat="1" applyFont="1" applyFill="1" applyBorder="1" applyAlignment="1">
      <alignment horizontal="center" vertical="center"/>
    </xf>
    <xf numFmtId="0" fontId="20" fillId="0" borderId="0" xfId="0" applyFont="1" applyBorder="1"/>
    <xf numFmtId="0" fontId="37" fillId="0" borderId="0" xfId="0" applyFont="1" applyAlignment="1">
      <alignment horizontal="left"/>
    </xf>
    <xf numFmtId="0" fontId="39" fillId="0" borderId="14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/>
    </xf>
    <xf numFmtId="0" fontId="45" fillId="0" borderId="8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39" fillId="0" borderId="5" xfId="0" applyFont="1" applyBorder="1" applyAlignment="1">
      <alignment horizontal="left"/>
    </xf>
    <xf numFmtId="0" fontId="39" fillId="0" borderId="2" xfId="0" applyFont="1" applyBorder="1" applyAlignment="1">
      <alignment horizontal="left"/>
    </xf>
    <xf numFmtId="0" fontId="39" fillId="0" borderId="6" xfId="0" applyFont="1" applyBorder="1" applyAlignment="1">
      <alignment horizontal="left"/>
    </xf>
    <xf numFmtId="2" fontId="39" fillId="0" borderId="9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2" xfId="0" applyFont="1" applyBorder="1" applyAlignment="1"/>
    <xf numFmtId="0" fontId="39" fillId="0" borderId="9" xfId="0" applyFont="1" applyBorder="1" applyAlignment="1">
      <alignment horizontal="center" vertical="center"/>
    </xf>
    <xf numFmtId="0" fontId="60" fillId="0" borderId="45" xfId="0" applyFont="1" applyBorder="1" applyAlignment="1">
      <alignment horizontal="left"/>
    </xf>
    <xf numFmtId="0" fontId="60" fillId="0" borderId="20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40" fillId="0" borderId="3" xfId="0" applyFont="1" applyBorder="1" applyAlignment="1">
      <alignment horizontal="center" vertical="center"/>
    </xf>
    <xf numFmtId="2" fontId="64" fillId="0" borderId="9" xfId="0" applyNumberFormat="1" applyFont="1" applyBorder="1" applyAlignment="1">
      <alignment horizontal="center" vertical="center"/>
    </xf>
    <xf numFmtId="2" fontId="40" fillId="0" borderId="9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2" fontId="64" fillId="0" borderId="11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9" fillId="0" borderId="3" xfId="0" applyFont="1" applyBorder="1" applyAlignment="1">
      <alignment horizontal="center" vertical="center"/>
    </xf>
    <xf numFmtId="0" fontId="40" fillId="0" borderId="0" xfId="0" applyFont="1" applyBorder="1" applyAlignment="1"/>
    <xf numFmtId="0" fontId="5" fillId="0" borderId="9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7" fontId="4" fillId="0" borderId="8" xfId="0" applyNumberFormat="1" applyFont="1" applyBorder="1" applyAlignment="1">
      <alignment horizontal="center" vertical="center"/>
    </xf>
    <xf numFmtId="2" fontId="40" fillId="2" borderId="5" xfId="0" applyNumberFormat="1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2" fontId="40" fillId="2" borderId="3" xfId="0" applyNumberFormat="1" applyFont="1" applyFill="1" applyBorder="1" applyAlignment="1">
      <alignment horizontal="center" vertical="center"/>
    </xf>
    <xf numFmtId="2" fontId="39" fillId="2" borderId="3" xfId="0" applyNumberFormat="1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16" fontId="39" fillId="0" borderId="9" xfId="0" applyNumberFormat="1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9" fillId="2" borderId="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6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/>
    </xf>
    <xf numFmtId="0" fontId="40" fillId="2" borderId="3" xfId="0" applyFont="1" applyFill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0" fillId="2" borderId="3" xfId="0" applyFill="1" applyBorder="1" applyAlignment="1">
      <alignment horizontal="center"/>
    </xf>
    <xf numFmtId="0" fontId="54" fillId="0" borderId="0" xfId="0" applyFont="1"/>
    <xf numFmtId="0" fontId="54" fillId="0" borderId="0" xfId="0" applyFont="1" applyAlignment="1">
      <alignment wrapText="1"/>
    </xf>
    <xf numFmtId="0" fontId="41" fillId="0" borderId="0" xfId="0" applyFont="1" applyBorder="1" applyAlignment="1">
      <alignment horizontal="left" vertical="center"/>
    </xf>
    <xf numFmtId="166" fontId="40" fillId="0" borderId="5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2" fontId="40" fillId="0" borderId="11" xfId="0" applyNumberFormat="1" applyFont="1" applyBorder="1" applyAlignment="1">
      <alignment horizontal="center" vertical="center"/>
    </xf>
    <xf numFmtId="16" fontId="40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9" fillId="0" borderId="2" xfId="0" applyFont="1" applyBorder="1" applyAlignment="1">
      <alignment horizontal="left"/>
    </xf>
    <xf numFmtId="0" fontId="39" fillId="0" borderId="3" xfId="0" applyFont="1" applyBorder="1" applyAlignment="1">
      <alignment horizontal="left"/>
    </xf>
    <xf numFmtId="0" fontId="26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0" xfId="0" applyAlignment="1"/>
    <xf numFmtId="0" fontId="40" fillId="0" borderId="3" xfId="0" applyFont="1" applyBorder="1" applyAlignment="1">
      <alignment horizontal="center" vertical="top"/>
    </xf>
    <xf numFmtId="2" fontId="40" fillId="0" borderId="3" xfId="0" applyNumberFormat="1" applyFont="1" applyBorder="1" applyAlignment="1">
      <alignment horizontal="center" vertical="top"/>
    </xf>
    <xf numFmtId="0" fontId="64" fillId="0" borderId="3" xfId="0" applyFont="1" applyBorder="1" applyAlignment="1">
      <alignment horizontal="center" vertical="top"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9" fillId="0" borderId="2" xfId="0" applyFont="1" applyBorder="1" applyAlignment="1">
      <alignment horizontal="left"/>
    </xf>
    <xf numFmtId="0" fontId="39" fillId="0" borderId="3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39" fillId="0" borderId="4" xfId="0" applyFont="1" applyBorder="1" applyAlignment="1">
      <alignment horizontal="left"/>
    </xf>
    <xf numFmtId="2" fontId="39" fillId="0" borderId="8" xfId="0" applyNumberFormat="1" applyFont="1" applyBorder="1" applyAlignment="1">
      <alignment horizontal="center" vertical="center"/>
    </xf>
    <xf numFmtId="2" fontId="39" fillId="0" borderId="9" xfId="0" applyNumberFormat="1" applyFont="1" applyBorder="1" applyAlignment="1">
      <alignment horizontal="center" vertical="center"/>
    </xf>
    <xf numFmtId="2" fontId="64" fillId="0" borderId="8" xfId="0" applyNumberFormat="1" applyFont="1" applyBorder="1" applyAlignment="1">
      <alignment horizontal="center" vertical="center"/>
    </xf>
    <xf numFmtId="2" fontId="64" fillId="0" borderId="3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9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2" fontId="39" fillId="0" borderId="8" xfId="0" applyNumberFormat="1" applyFont="1" applyBorder="1" applyAlignment="1">
      <alignment horizontal="center" vertical="center"/>
    </xf>
    <xf numFmtId="2" fontId="39" fillId="0" borderId="9" xfId="0" applyNumberFormat="1" applyFont="1" applyBorder="1" applyAlignment="1">
      <alignment horizontal="center" vertical="center"/>
    </xf>
    <xf numFmtId="2" fontId="64" fillId="0" borderId="8" xfId="0" applyNumberFormat="1" applyFont="1" applyBorder="1" applyAlignment="1">
      <alignment horizontal="center" vertical="center"/>
    </xf>
    <xf numFmtId="2" fontId="64" fillId="0" borderId="3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9" fillId="0" borderId="3" xfId="0" applyFont="1" applyBorder="1" applyAlignment="1">
      <alignment horizontal="left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39" fillId="0" borderId="2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39" fillId="0" borderId="4" xfId="0" applyFont="1" applyBorder="1" applyAlignment="1">
      <alignment horizontal="left"/>
    </xf>
    <xf numFmtId="0" fontId="39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166" fontId="39" fillId="0" borderId="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40" fillId="0" borderId="3" xfId="0" applyFont="1" applyBorder="1" applyAlignment="1">
      <alignment horizontal="center" vertical="center"/>
    </xf>
    <xf numFmtId="0" fontId="39" fillId="0" borderId="5" xfId="0" applyFont="1" applyBorder="1" applyAlignment="1">
      <alignment horizontal="left"/>
    </xf>
    <xf numFmtId="0" fontId="39" fillId="0" borderId="2" xfId="0" applyFont="1" applyBorder="1" applyAlignment="1">
      <alignment horizontal="left"/>
    </xf>
    <xf numFmtId="0" fontId="39" fillId="0" borderId="6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2" fontId="64" fillId="0" borderId="9" xfId="0" applyNumberFormat="1" applyFont="1" applyBorder="1" applyAlignment="1">
      <alignment horizontal="center" vertical="center"/>
    </xf>
    <xf numFmtId="2" fontId="64" fillId="0" borderId="3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left"/>
    </xf>
    <xf numFmtId="16" fontId="40" fillId="0" borderId="8" xfId="0" applyNumberFormat="1" applyFont="1" applyBorder="1" applyAlignment="1">
      <alignment horizontal="center" vertical="center"/>
    </xf>
    <xf numFmtId="16" fontId="40" fillId="0" borderId="11" xfId="0" applyNumberFormat="1" applyFont="1" applyBorder="1" applyAlignment="1">
      <alignment horizontal="center" vertical="center"/>
    </xf>
    <xf numFmtId="0" fontId="40" fillId="0" borderId="5" xfId="0" applyFont="1" applyBorder="1" applyAlignment="1"/>
    <xf numFmtId="0" fontId="40" fillId="0" borderId="2" xfId="0" applyFont="1" applyBorder="1" applyAlignment="1"/>
    <xf numFmtId="0" fontId="40" fillId="0" borderId="4" xfId="0" applyFont="1" applyBorder="1" applyAlignment="1"/>
    <xf numFmtId="2" fontId="40" fillId="0" borderId="9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168" fontId="39" fillId="0" borderId="3" xfId="0" applyNumberFormat="1" applyFont="1" applyBorder="1" applyAlignment="1">
      <alignment horizontal="center" vertical="center"/>
    </xf>
    <xf numFmtId="0" fontId="61" fillId="0" borderId="3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center" vertical="top"/>
    </xf>
    <xf numFmtId="0" fontId="61" fillId="0" borderId="3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2" fontId="39" fillId="0" borderId="3" xfId="0" applyNumberFormat="1" applyFont="1" applyBorder="1" applyAlignment="1">
      <alignment horizontal="center" vertical="center"/>
    </xf>
    <xf numFmtId="9" fontId="10" fillId="2" borderId="3" xfId="0" applyNumberFormat="1" applyFont="1" applyFill="1" applyBorder="1" applyAlignment="1">
      <alignment horizontal="center" vertical="center"/>
    </xf>
    <xf numFmtId="2" fontId="64" fillId="0" borderId="9" xfId="0" applyNumberFormat="1" applyFont="1" applyBorder="1" applyAlignment="1">
      <alignment horizontal="center" vertical="center"/>
    </xf>
    <xf numFmtId="2" fontId="64" fillId="0" borderId="3" xfId="0" applyNumberFormat="1" applyFont="1" applyBorder="1" applyAlignment="1">
      <alignment horizontal="center" vertical="center"/>
    </xf>
    <xf numFmtId="2" fontId="39" fillId="0" borderId="3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7" xfId="0" applyFont="1" applyBorder="1" applyAlignment="1"/>
    <xf numFmtId="0" fontId="0" fillId="0" borderId="4" xfId="0" applyFont="1" applyBorder="1" applyAlignment="1"/>
    <xf numFmtId="2" fontId="64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64" fillId="0" borderId="12" xfId="0" applyNumberFormat="1" applyFont="1" applyBorder="1" applyAlignment="1">
      <alignment horizontal="center" vertical="center"/>
    </xf>
    <xf numFmtId="2" fontId="67" fillId="0" borderId="0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4" fillId="0" borderId="5" xfId="0" applyFont="1" applyBorder="1" applyAlignment="1"/>
    <xf numFmtId="0" fontId="44" fillId="0" borderId="2" xfId="0" applyFont="1" applyBorder="1" applyAlignment="1"/>
    <xf numFmtId="0" fontId="45" fillId="0" borderId="9" xfId="0" applyFont="1" applyBorder="1" applyAlignment="1">
      <alignment horizontal="center" wrapText="1"/>
    </xf>
    <xf numFmtId="0" fontId="0" fillId="0" borderId="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4" fillId="0" borderId="6" xfId="0" applyFont="1" applyBorder="1" applyAlignment="1"/>
    <xf numFmtId="2" fontId="64" fillId="0" borderId="11" xfId="0" applyNumberFormat="1" applyFont="1" applyBorder="1" applyAlignment="1">
      <alignment horizontal="center" vertical="center"/>
    </xf>
    <xf numFmtId="2" fontId="64" fillId="0" borderId="9" xfId="0" applyNumberFormat="1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16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40" fillId="0" borderId="6" xfId="0" applyNumberFormat="1" applyFont="1" applyBorder="1" applyAlignment="1">
      <alignment horizontal="left"/>
    </xf>
    <xf numFmtId="2" fontId="39" fillId="0" borderId="3" xfId="0" applyNumberFormat="1" applyFont="1" applyBorder="1" applyAlignment="1">
      <alignment horizontal="center" vertical="center"/>
    </xf>
    <xf numFmtId="2" fontId="39" fillId="0" borderId="3" xfId="0" applyNumberFormat="1" applyFont="1" applyBorder="1" applyAlignment="1">
      <alignment horizontal="center" vertical="center"/>
    </xf>
    <xf numFmtId="0" fontId="68" fillId="0" borderId="0" xfId="0" applyFont="1"/>
    <xf numFmtId="0" fontId="68" fillId="0" borderId="0" xfId="0" applyFont="1" applyAlignment="1">
      <alignment vertical="center"/>
    </xf>
    <xf numFmtId="0" fontId="41" fillId="2" borderId="0" xfId="0" applyFont="1" applyFill="1"/>
    <xf numFmtId="0" fontId="45" fillId="2" borderId="0" xfId="0" applyFont="1" applyFill="1"/>
    <xf numFmtId="0" fontId="8" fillId="2" borderId="0" xfId="0" applyFont="1" applyFill="1"/>
    <xf numFmtId="2" fontId="40" fillId="0" borderId="2" xfId="0" applyNumberFormat="1" applyFont="1" applyBorder="1" applyAlignment="1">
      <alignment horizontal="left"/>
    </xf>
    <xf numFmtId="2" fontId="40" fillId="0" borderId="1" xfId="0" applyNumberFormat="1" applyFont="1" applyBorder="1" applyAlignment="1">
      <alignment horizontal="left"/>
    </xf>
    <xf numFmtId="2" fontId="40" fillId="0" borderId="14" xfId="0" applyNumberFormat="1" applyFont="1" applyBorder="1" applyAlignment="1">
      <alignment horizontal="left"/>
    </xf>
    <xf numFmtId="2" fontId="67" fillId="0" borderId="13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38" fillId="0" borderId="5" xfId="0" applyFont="1" applyBorder="1" applyAlignment="1">
      <alignment horizontal="left"/>
    </xf>
    <xf numFmtId="0" fontId="38" fillId="0" borderId="2" xfId="0" applyFont="1" applyBorder="1" applyAlignment="1">
      <alignment horizontal="left"/>
    </xf>
    <xf numFmtId="0" fontId="38" fillId="0" borderId="6" xfId="0" applyFont="1" applyBorder="1" applyAlignment="1">
      <alignment horizontal="left"/>
    </xf>
    <xf numFmtId="0" fontId="20" fillId="0" borderId="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39" fillId="0" borderId="5" xfId="0" applyFont="1" applyBorder="1" applyAlignment="1">
      <alignment horizontal="left"/>
    </xf>
    <xf numFmtId="0" fontId="39" fillId="0" borderId="2" xfId="0" applyFont="1" applyBorder="1" applyAlignment="1">
      <alignment horizontal="left"/>
    </xf>
    <xf numFmtId="0" fontId="39" fillId="0" borderId="6" xfId="0" applyFont="1" applyBorder="1" applyAlignment="1">
      <alignment horizontal="left"/>
    </xf>
    <xf numFmtId="0" fontId="39" fillId="0" borderId="4" xfId="0" applyFont="1" applyBorder="1" applyAlignment="1">
      <alignment horizontal="center"/>
    </xf>
    <xf numFmtId="0" fontId="38" fillId="0" borderId="3" xfId="0" applyFont="1" applyBorder="1" applyAlignment="1">
      <alignment horizontal="left"/>
    </xf>
    <xf numFmtId="0" fontId="39" fillId="0" borderId="3" xfId="0" applyFont="1" applyBorder="1" applyAlignment="1">
      <alignment horizontal="left"/>
    </xf>
    <xf numFmtId="0" fontId="39" fillId="0" borderId="8" xfId="0" applyFont="1" applyBorder="1" applyAlignment="1"/>
    <xf numFmtId="0" fontId="39" fillId="0" borderId="7" xfId="0" applyFont="1" applyBorder="1" applyAlignment="1"/>
    <xf numFmtId="0" fontId="39" fillId="0" borderId="7" xfId="0" applyFont="1" applyBorder="1" applyAlignment="1">
      <alignment horizontal="left"/>
    </xf>
    <xf numFmtId="0" fontId="39" fillId="0" borderId="4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41" fillId="0" borderId="5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5" fillId="0" borderId="5" xfId="0" applyFont="1" applyBorder="1" applyAlignment="1">
      <alignment horizontal="left" wrapText="1"/>
    </xf>
    <xf numFmtId="0" fontId="45" fillId="0" borderId="2" xfId="0" applyFont="1" applyBorder="1" applyAlignment="1">
      <alignment horizontal="left" wrapText="1"/>
    </xf>
    <xf numFmtId="0" fontId="45" fillId="0" borderId="6" xfId="0" applyFont="1" applyBorder="1" applyAlignment="1">
      <alignment horizontal="left" wrapText="1"/>
    </xf>
    <xf numFmtId="0" fontId="38" fillId="0" borderId="3" xfId="0" applyFont="1" applyBorder="1" applyAlignment="1"/>
    <xf numFmtId="0" fontId="38" fillId="0" borderId="5" xfId="0" applyFont="1" applyBorder="1" applyAlignment="1"/>
    <xf numFmtId="0" fontId="38" fillId="0" borderId="2" xfId="0" applyFont="1" applyBorder="1" applyAlignment="1"/>
    <xf numFmtId="0" fontId="39" fillId="0" borderId="3" xfId="0" applyFont="1" applyBorder="1" applyAlignment="1"/>
    <xf numFmtId="0" fontId="39" fillId="0" borderId="1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9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2" fontId="39" fillId="0" borderId="8" xfId="0" applyNumberFormat="1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/>
    </xf>
    <xf numFmtId="2" fontId="39" fillId="0" borderId="9" xfId="0" applyNumberFormat="1" applyFont="1" applyBorder="1" applyAlignment="1">
      <alignment horizontal="center" vertical="center"/>
    </xf>
    <xf numFmtId="2" fontId="64" fillId="0" borderId="8" xfId="0" applyNumberFormat="1" applyFont="1" applyBorder="1" applyAlignment="1">
      <alignment horizontal="center" vertical="center"/>
    </xf>
    <xf numFmtId="2" fontId="64" fillId="0" borderId="11" xfId="0" applyNumberFormat="1" applyFont="1" applyBorder="1" applyAlignment="1">
      <alignment horizontal="center" vertical="center"/>
    </xf>
    <xf numFmtId="2" fontId="64" fillId="0" borderId="9" xfId="0" applyNumberFormat="1" applyFont="1" applyBorder="1" applyAlignment="1">
      <alignment horizontal="center" vertical="center"/>
    </xf>
    <xf numFmtId="2" fontId="64" fillId="0" borderId="3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" fontId="39" fillId="0" borderId="8" xfId="0" applyNumberFormat="1" applyFont="1" applyBorder="1" applyAlignment="1">
      <alignment horizontal="center" vertical="center"/>
    </xf>
    <xf numFmtId="16" fontId="39" fillId="0" borderId="11" xfId="0" applyNumberFormat="1" applyFont="1" applyBorder="1" applyAlignment="1">
      <alignment horizontal="center" vertical="center"/>
    </xf>
    <xf numFmtId="16" fontId="39" fillId="0" borderId="9" xfId="0" applyNumberFormat="1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60" fillId="0" borderId="18" xfId="0" applyFont="1" applyBorder="1" applyAlignment="1">
      <alignment horizontal="left" vertical="top" wrapText="1"/>
    </xf>
    <xf numFmtId="0" fontId="60" fillId="0" borderId="27" xfId="0" applyFont="1" applyBorder="1" applyAlignment="1">
      <alignment horizontal="left" vertical="top" wrapText="1"/>
    </xf>
    <xf numFmtId="0" fontId="60" fillId="0" borderId="19" xfId="0" applyFont="1" applyBorder="1" applyAlignment="1">
      <alignment horizontal="left" vertical="top" wrapText="1"/>
    </xf>
    <xf numFmtId="0" fontId="60" fillId="0" borderId="26" xfId="0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0" fontId="60" fillId="0" borderId="24" xfId="0" applyFont="1" applyBorder="1" applyAlignment="1">
      <alignment horizontal="left"/>
    </xf>
    <xf numFmtId="2" fontId="39" fillId="0" borderId="5" xfId="0" applyNumberFormat="1" applyFont="1" applyBorder="1" applyAlignment="1">
      <alignment horizontal="center"/>
    </xf>
    <xf numFmtId="2" fontId="39" fillId="0" borderId="6" xfId="0" applyNumberFormat="1" applyFont="1" applyBorder="1" applyAlignment="1">
      <alignment horizontal="center"/>
    </xf>
    <xf numFmtId="2" fontId="57" fillId="0" borderId="8" xfId="0" applyNumberFormat="1" applyFont="1" applyBorder="1" applyAlignment="1">
      <alignment horizontal="center" vertical="center"/>
    </xf>
    <xf numFmtId="2" fontId="57" fillId="0" borderId="11" xfId="0" applyNumberFormat="1" applyFont="1" applyBorder="1" applyAlignment="1">
      <alignment horizontal="center" vertical="center"/>
    </xf>
    <xf numFmtId="2" fontId="57" fillId="0" borderId="9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2" fontId="27" fillId="0" borderId="9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16" fontId="0" fillId="0" borderId="8" xfId="0" applyNumberFormat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16" fontId="0" fillId="0" borderId="9" xfId="0" applyNumberForma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60" fillId="0" borderId="39" xfId="0" applyFont="1" applyBorder="1" applyAlignment="1">
      <alignment horizontal="left"/>
    </xf>
    <xf numFmtId="0" fontId="60" fillId="0" borderId="40" xfId="0" applyFont="1" applyBorder="1" applyAlignment="1">
      <alignment horizontal="left"/>
    </xf>
    <xf numFmtId="0" fontId="60" fillId="0" borderId="1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9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44" fillId="0" borderId="5" xfId="0" applyFont="1" applyBorder="1" applyAlignment="1">
      <alignment horizontal="left"/>
    </xf>
    <xf numFmtId="0" fontId="44" fillId="0" borderId="2" xfId="0" applyFont="1" applyBorder="1" applyAlignment="1">
      <alignment horizontal="left"/>
    </xf>
    <xf numFmtId="0" fontId="40" fillId="0" borderId="3" xfId="0" applyFont="1" applyBorder="1" applyAlignment="1">
      <alignment horizontal="left"/>
    </xf>
    <xf numFmtId="0" fontId="44" fillId="0" borderId="5" xfId="0" applyFont="1" applyBorder="1" applyAlignment="1"/>
    <xf numFmtId="0" fontId="44" fillId="0" borderId="2" xfId="0" applyFont="1" applyBorder="1" applyAlignment="1"/>
    <xf numFmtId="0" fontId="40" fillId="0" borderId="3" xfId="0" applyFont="1" applyBorder="1" applyAlignment="1"/>
    <xf numFmtId="0" fontId="44" fillId="0" borderId="3" xfId="0" applyFont="1" applyBorder="1" applyAlignment="1"/>
    <xf numFmtId="0" fontId="48" fillId="0" borderId="0" xfId="0" applyFont="1" applyAlignment="1">
      <alignment horizontal="left"/>
    </xf>
    <xf numFmtId="0" fontId="40" fillId="0" borderId="0" xfId="0" applyFont="1" applyBorder="1" applyAlignment="1">
      <alignment horizontal="left"/>
    </xf>
    <xf numFmtId="0" fontId="20" fillId="0" borderId="5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0" fontId="40" fillId="0" borderId="5" xfId="0" applyFont="1" applyBorder="1" applyAlignment="1">
      <alignment horizontal="left"/>
    </xf>
    <xf numFmtId="0" fontId="40" fillId="0" borderId="2" xfId="0" applyFont="1" applyBorder="1" applyAlignment="1">
      <alignment horizontal="left"/>
    </xf>
    <xf numFmtId="0" fontId="40" fillId="0" borderId="6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4" fillId="0" borderId="3" xfId="0" applyFont="1" applyBorder="1" applyAlignment="1">
      <alignment horizontal="left"/>
    </xf>
    <xf numFmtId="0" fontId="40" fillId="0" borderId="8" xfId="0" applyFont="1" applyBorder="1" applyAlignment="1"/>
    <xf numFmtId="0" fontId="40" fillId="0" borderId="7" xfId="0" applyFont="1" applyBorder="1" applyAlignment="1"/>
    <xf numFmtId="0" fontId="44" fillId="0" borderId="1" xfId="0" applyFont="1" applyBorder="1" applyAlignment="1">
      <alignment horizontal="left"/>
    </xf>
    <xf numFmtId="0" fontId="44" fillId="0" borderId="6" xfId="0" applyFont="1" applyBorder="1" applyAlignment="1">
      <alignment horizontal="left"/>
    </xf>
    <xf numFmtId="0" fontId="16" fillId="0" borderId="5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39" fillId="0" borderId="5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9" fillId="0" borderId="5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2" fontId="40" fillId="0" borderId="8" xfId="0" applyNumberFormat="1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0" fontId="60" fillId="0" borderId="47" xfId="0" applyFont="1" applyBorder="1" applyAlignment="1">
      <alignment horizontal="left"/>
    </xf>
    <xf numFmtId="0" fontId="60" fillId="0" borderId="46" xfId="0" applyFont="1" applyBorder="1" applyAlignment="1">
      <alignment horizontal="left"/>
    </xf>
    <xf numFmtId="0" fontId="60" fillId="0" borderId="48" xfId="0" applyFont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60" fillId="0" borderId="9" xfId="0" applyFont="1" applyBorder="1" applyAlignment="1">
      <alignment horizontal="left"/>
    </xf>
    <xf numFmtId="0" fontId="60" fillId="0" borderId="15" xfId="0" applyFont="1" applyBorder="1" applyAlignment="1">
      <alignment horizontal="left"/>
    </xf>
    <xf numFmtId="16" fontId="40" fillId="0" borderId="8" xfId="0" applyNumberFormat="1" applyFont="1" applyBorder="1" applyAlignment="1">
      <alignment horizontal="center" vertical="center"/>
    </xf>
    <xf numFmtId="16" fontId="40" fillId="0" borderId="11" xfId="0" applyNumberFormat="1" applyFont="1" applyBorder="1" applyAlignment="1">
      <alignment horizontal="center" vertical="center"/>
    </xf>
    <xf numFmtId="16" fontId="40" fillId="0" borderId="9" xfId="0" applyNumberFormat="1" applyFont="1" applyBorder="1" applyAlignment="1">
      <alignment horizontal="center" vertical="center"/>
    </xf>
    <xf numFmtId="0" fontId="40" fillId="0" borderId="5" xfId="0" applyFont="1" applyBorder="1" applyAlignment="1"/>
    <xf numFmtId="0" fontId="40" fillId="0" borderId="2" xfId="0" applyFont="1" applyBorder="1" applyAlignment="1"/>
    <xf numFmtId="0" fontId="40" fillId="0" borderId="6" xfId="0" applyFont="1" applyBorder="1" applyAlignment="1"/>
    <xf numFmtId="0" fontId="40" fillId="0" borderId="3" xfId="0" applyFont="1" applyBorder="1" applyAlignment="1">
      <alignment vertical="top"/>
    </xf>
    <xf numFmtId="0" fontId="39" fillId="0" borderId="5" xfId="0" applyFont="1" applyBorder="1" applyAlignment="1"/>
    <xf numFmtId="0" fontId="39" fillId="0" borderId="2" xfId="0" applyFont="1" applyBorder="1" applyAlignment="1"/>
    <xf numFmtId="0" fontId="42" fillId="0" borderId="0" xfId="0" applyFont="1" applyAlignment="1">
      <alignment horizontal="center"/>
    </xf>
    <xf numFmtId="0" fontId="39" fillId="0" borderId="3" xfId="0" applyFont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0" fillId="0" borderId="4" xfId="0" applyFont="1" applyBorder="1" applyAlignment="1"/>
    <xf numFmtId="0" fontId="40" fillId="0" borderId="13" xfId="0" applyFont="1" applyBorder="1" applyAlignment="1"/>
    <xf numFmtId="0" fontId="40" fillId="0" borderId="5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0" fillId="0" borderId="5" xfId="0" applyFont="1" applyBorder="1" applyAlignment="1">
      <alignment horizontal="left" wrapText="1"/>
    </xf>
    <xf numFmtId="0" fontId="40" fillId="0" borderId="2" xfId="0" applyFont="1" applyBorder="1" applyAlignment="1">
      <alignment horizontal="left" wrapText="1"/>
    </xf>
    <xf numFmtId="0" fontId="40" fillId="0" borderId="6" xfId="0" applyFont="1" applyBorder="1" applyAlignment="1">
      <alignment horizontal="left" wrapText="1"/>
    </xf>
    <xf numFmtId="0" fontId="40" fillId="0" borderId="15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5" xfId="0" applyFont="1" applyBorder="1" applyAlignment="1">
      <alignment horizontal="left"/>
    </xf>
    <xf numFmtId="0" fontId="41" fillId="0" borderId="2" xfId="0" applyFont="1" applyBorder="1" applyAlignment="1">
      <alignment horizontal="left"/>
    </xf>
    <xf numFmtId="0" fontId="41" fillId="0" borderId="6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4" fillId="0" borderId="3" xfId="0" applyFont="1" applyBorder="1" applyAlignment="1">
      <alignment horizontal="left" vertical="center"/>
    </xf>
    <xf numFmtId="0" fontId="60" fillId="0" borderId="20" xfId="0" applyFont="1" applyBorder="1" applyAlignment="1">
      <alignment horizontal="left" vertical="top" wrapText="1"/>
    </xf>
    <xf numFmtId="0" fontId="60" fillId="0" borderId="50" xfId="0" applyFont="1" applyBorder="1" applyAlignment="1">
      <alignment horizontal="left" vertical="top" wrapText="1"/>
    </xf>
    <xf numFmtId="2" fontId="40" fillId="0" borderId="9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60" fillId="0" borderId="18" xfId="0" applyFont="1" applyBorder="1" applyAlignment="1">
      <alignment horizontal="left" wrapText="1"/>
    </xf>
    <xf numFmtId="0" fontId="60" fillId="0" borderId="27" xfId="0" applyFont="1" applyBorder="1" applyAlignment="1">
      <alignment horizontal="left" wrapText="1"/>
    </xf>
    <xf numFmtId="0" fontId="40" fillId="0" borderId="3" xfId="0" applyFont="1" applyBorder="1" applyAlignment="1">
      <alignment horizontal="left" vertical="center"/>
    </xf>
    <xf numFmtId="0" fontId="40" fillId="0" borderId="5" xfId="0" applyFont="1" applyBorder="1" applyAlignment="1">
      <alignment horizontal="left" vertical="center"/>
    </xf>
    <xf numFmtId="0" fontId="40" fillId="0" borderId="7" xfId="0" applyFont="1" applyBorder="1" applyAlignment="1">
      <alignment vertical="center"/>
    </xf>
    <xf numFmtId="0" fontId="40" fillId="0" borderId="4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8" xfId="0" applyFont="1" applyBorder="1" applyAlignment="1">
      <alignment horizontal="left"/>
    </xf>
    <xf numFmtId="0" fontId="40" fillId="0" borderId="7" xfId="0" applyFont="1" applyBorder="1" applyAlignment="1">
      <alignment horizontal="left"/>
    </xf>
    <xf numFmtId="0" fontId="39" fillId="0" borderId="5" xfId="0" applyFont="1" applyBorder="1" applyAlignment="1">
      <alignment horizontal="left" vertical="center"/>
    </xf>
    <xf numFmtId="0" fontId="39" fillId="0" borderId="2" xfId="0" applyFont="1" applyBorder="1" applyAlignment="1">
      <alignment horizontal="left" vertical="center"/>
    </xf>
    <xf numFmtId="0" fontId="39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60" fillId="0" borderId="18" xfId="0" applyFont="1" applyBorder="1" applyAlignment="1">
      <alignment horizontal="left"/>
    </xf>
    <xf numFmtId="0" fontId="60" fillId="0" borderId="27" xfId="0" applyFont="1" applyBorder="1" applyAlignment="1">
      <alignment horizontal="left"/>
    </xf>
    <xf numFmtId="0" fontId="60" fillId="0" borderId="19" xfId="0" applyFont="1" applyBorder="1" applyAlignment="1">
      <alignment horizontal="left"/>
    </xf>
    <xf numFmtId="0" fontId="60" fillId="0" borderId="16" xfId="0" applyFont="1" applyBorder="1" applyAlignment="1">
      <alignment horizontal="left"/>
    </xf>
    <xf numFmtId="0" fontId="40" fillId="0" borderId="5" xfId="0" applyFont="1" applyBorder="1" applyAlignment="1">
      <alignment horizontal="left" vertical="top"/>
    </xf>
    <xf numFmtId="0" fontId="40" fillId="0" borderId="2" xfId="0" applyFont="1" applyBorder="1" applyAlignment="1">
      <alignment horizontal="left" vertical="top"/>
    </xf>
    <xf numFmtId="0" fontId="40" fillId="0" borderId="6" xfId="0" applyFont="1" applyBorder="1" applyAlignment="1">
      <alignment horizontal="left" vertical="top"/>
    </xf>
    <xf numFmtId="0" fontId="40" fillId="0" borderId="2" xfId="0" applyFont="1" applyBorder="1" applyAlignment="1">
      <alignment horizontal="left" vertical="center"/>
    </xf>
    <xf numFmtId="0" fontId="40" fillId="0" borderId="6" xfId="0" applyFont="1" applyBorder="1" applyAlignment="1">
      <alignment horizontal="left" vertical="center"/>
    </xf>
    <xf numFmtId="0" fontId="40" fillId="0" borderId="5" xfId="0" applyFont="1" applyBorder="1" applyAlignment="1">
      <alignment horizontal="left" vertical="top" wrapText="1"/>
    </xf>
    <xf numFmtId="0" fontId="40" fillId="0" borderId="2" xfId="0" applyFont="1" applyBorder="1" applyAlignment="1">
      <alignment horizontal="left" vertical="top" wrapText="1"/>
    </xf>
    <xf numFmtId="0" fontId="40" fillId="0" borderId="6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9" fillId="0" borderId="6" xfId="0" applyFont="1" applyBorder="1" applyAlignment="1">
      <alignment horizontal="center" vertical="center"/>
    </xf>
    <xf numFmtId="0" fontId="0" fillId="0" borderId="11" xfId="0" applyBorder="1"/>
    <xf numFmtId="0" fontId="0" fillId="0" borderId="9" xfId="0" applyBorder="1"/>
    <xf numFmtId="0" fontId="37" fillId="0" borderId="0" xfId="0" applyFont="1" applyAlignment="1">
      <alignment horizontal="left"/>
    </xf>
    <xf numFmtId="0" fontId="50" fillId="0" borderId="15" xfId="0" applyFont="1" applyBorder="1" applyAlignment="1">
      <alignment vertical="top" wrapText="1"/>
    </xf>
    <xf numFmtId="0" fontId="41" fillId="0" borderId="1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63" fillId="0" borderId="32" xfId="0" applyFont="1" applyBorder="1" applyAlignment="1">
      <alignment horizontal="left"/>
    </xf>
    <xf numFmtId="0" fontId="63" fillId="0" borderId="33" xfId="0" applyFont="1" applyBorder="1" applyAlignment="1">
      <alignment horizontal="left"/>
    </xf>
    <xf numFmtId="0" fontId="60" fillId="0" borderId="30" xfId="0" applyFont="1" applyBorder="1" applyAlignment="1">
      <alignment horizontal="left"/>
    </xf>
    <xf numFmtId="0" fontId="60" fillId="0" borderId="31" xfId="0" applyFont="1" applyBorder="1" applyAlignment="1">
      <alignment horizontal="left"/>
    </xf>
    <xf numFmtId="0" fontId="40" fillId="0" borderId="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left"/>
    </xf>
    <xf numFmtId="2" fontId="0" fillId="0" borderId="2" xfId="0" applyNumberFormat="1" applyFont="1" applyBorder="1" applyAlignment="1">
      <alignment horizontal="left"/>
    </xf>
    <xf numFmtId="2" fontId="0" fillId="0" borderId="6" xfId="0" applyNumberFormat="1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0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2" fontId="40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8" fillId="0" borderId="0" xfId="0" applyFont="1" applyAlignment="1">
      <alignment horizontal="right"/>
    </xf>
    <xf numFmtId="0" fontId="60" fillId="0" borderId="18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8" xfId="0" applyFont="1" applyBorder="1" applyAlignment="1">
      <alignment horizontal="left"/>
    </xf>
    <xf numFmtId="0" fontId="38" fillId="0" borderId="5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7" xfId="0" applyFont="1" applyBorder="1" applyAlignment="1">
      <alignment horizontal="left"/>
    </xf>
    <xf numFmtId="0" fontId="38" fillId="0" borderId="4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2" fontId="0" fillId="0" borderId="8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38" fillId="0" borderId="6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39" fillId="0" borderId="3" xfId="0" applyFont="1" applyBorder="1" applyAlignment="1">
      <alignment vertical="top"/>
    </xf>
    <xf numFmtId="0" fontId="39" fillId="0" borderId="5" xfId="0" applyFont="1" applyBorder="1" applyAlignment="1">
      <alignment horizontal="left" wrapText="1"/>
    </xf>
    <xf numFmtId="0" fontId="39" fillId="0" borderId="2" xfId="0" applyFont="1" applyBorder="1" applyAlignment="1">
      <alignment horizontal="left" wrapText="1"/>
    </xf>
    <xf numFmtId="0" fontId="0" fillId="0" borderId="2" xfId="0" applyBorder="1"/>
    <xf numFmtId="0" fontId="0" fillId="0" borderId="6" xfId="0" applyBorder="1"/>
    <xf numFmtId="0" fontId="39" fillId="0" borderId="5" xfId="0" applyFont="1" applyBorder="1" applyAlignment="1">
      <alignment horizontal="left" vertical="top" wrapText="1"/>
    </xf>
    <xf numFmtId="0" fontId="39" fillId="0" borderId="2" xfId="0" applyFont="1" applyBorder="1" applyAlignment="1">
      <alignment horizontal="left" vertical="top" wrapText="1"/>
    </xf>
    <xf numFmtId="2" fontId="39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60" fillId="0" borderId="43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39" fillId="0" borderId="7" xfId="0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8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5" fillId="0" borderId="5" xfId="0" applyFont="1" applyBorder="1" applyAlignment="1">
      <alignment horizontal="left"/>
    </xf>
    <xf numFmtId="0" fontId="45" fillId="0" borderId="2" xfId="0" applyFont="1" applyBorder="1" applyAlignment="1">
      <alignment horizontal="left"/>
    </xf>
    <xf numFmtId="0" fontId="45" fillId="0" borderId="6" xfId="0" applyFont="1" applyBorder="1" applyAlignment="1">
      <alignment horizontal="left"/>
    </xf>
    <xf numFmtId="0" fontId="39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63" fillId="0" borderId="39" xfId="0" applyFont="1" applyBorder="1" applyAlignment="1">
      <alignment horizontal="left"/>
    </xf>
    <xf numFmtId="0" fontId="63" fillId="0" borderId="51" xfId="0" applyFont="1" applyBorder="1" applyAlignment="1">
      <alignment horizontal="left"/>
    </xf>
    <xf numFmtId="0" fontId="40" fillId="0" borderId="8" xfId="0" applyFont="1" applyBorder="1" applyAlignment="1">
      <alignment horizontal="left" vertical="center"/>
    </xf>
    <xf numFmtId="0" fontId="40" fillId="0" borderId="7" xfId="0" applyFont="1" applyBorder="1" applyAlignment="1">
      <alignment horizontal="left" vertical="center"/>
    </xf>
    <xf numFmtId="0" fontId="38" fillId="0" borderId="5" xfId="0" applyFont="1" applyBorder="1" applyAlignment="1">
      <alignment horizontal="left" vertical="center"/>
    </xf>
    <xf numFmtId="0" fontId="38" fillId="0" borderId="2" xfId="0" applyFont="1" applyBorder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top" wrapText="1"/>
    </xf>
    <xf numFmtId="0" fontId="41" fillId="0" borderId="1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37" fillId="0" borderId="0" xfId="0" applyFont="1" applyAlignment="1">
      <alignment horizontal="left" vertical="center"/>
    </xf>
    <xf numFmtId="0" fontId="41" fillId="0" borderId="15" xfId="0" applyFont="1" applyBorder="1" applyAlignment="1">
      <alignment horizontal="left" wrapText="1"/>
    </xf>
    <xf numFmtId="0" fontId="41" fillId="0" borderId="1" xfId="0" applyFont="1" applyBorder="1" applyAlignment="1">
      <alignment horizontal="left" wrapText="1"/>
    </xf>
    <xf numFmtId="0" fontId="41" fillId="0" borderId="14" xfId="0" applyFont="1" applyBorder="1" applyAlignment="1">
      <alignment horizontal="left" wrapTex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266701</xdr:colOff>
      <xdr:row>0</xdr:row>
      <xdr:rowOff>85725</xdr:rowOff>
    </xdr:from>
    <xdr:ext cx="1562100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342901" y="85725"/>
          <a:ext cx="15621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W64"/>
  <sheetViews>
    <sheetView tabSelected="1" topLeftCell="A4" workbookViewId="0">
      <selection activeCell="R14" sqref="R14"/>
    </sheetView>
  </sheetViews>
  <sheetFormatPr defaultRowHeight="14.4" x14ac:dyDescent="0.3"/>
  <cols>
    <col min="1" max="1" width="0.44140625" customWidth="1"/>
    <col min="2" max="2" width="4.6640625" style="1" customWidth="1"/>
    <col min="3" max="3" width="7.88671875" customWidth="1"/>
    <col min="4" max="4" width="7.44140625" customWidth="1"/>
    <col min="5" max="5" width="1.33203125" hidden="1" customWidth="1"/>
    <col min="6" max="6" width="7.33203125" customWidth="1"/>
    <col min="7" max="7" width="26.5546875" customWidth="1"/>
    <col min="8" max="8" width="7.5546875" style="63" customWidth="1"/>
    <col min="9" max="9" width="10.88671875" customWidth="1"/>
    <col min="10" max="10" width="9.88671875" hidden="1" customWidth="1"/>
    <col min="11" max="11" width="12.6640625" customWidth="1"/>
    <col min="12" max="12" width="0.44140625" hidden="1" customWidth="1"/>
  </cols>
  <sheetData>
    <row r="1" spans="2:17" s="63" customFormat="1" ht="18" x14ac:dyDescent="0.35">
      <c r="B1" s="385" t="s">
        <v>26</v>
      </c>
      <c r="C1" s="386"/>
      <c r="D1" s="8"/>
      <c r="E1" s="4"/>
      <c r="F1" s="4"/>
      <c r="G1" s="4"/>
      <c r="H1" s="327" t="s">
        <v>53</v>
      </c>
      <c r="I1" s="269"/>
      <c r="J1" s="8"/>
      <c r="K1" s="8"/>
    </row>
    <row r="2" spans="2:17" s="63" customFormat="1" ht="19.5" customHeight="1" x14ac:dyDescent="0.35">
      <c r="B2" s="271" t="s">
        <v>51</v>
      </c>
      <c r="C2" s="386"/>
      <c r="D2" s="244"/>
      <c r="E2" s="6"/>
      <c r="F2" s="6"/>
      <c r="G2" s="6"/>
      <c r="H2" s="625" t="s">
        <v>132</v>
      </c>
      <c r="I2" s="271"/>
      <c r="J2" s="50"/>
      <c r="K2" s="50"/>
    </row>
    <row r="3" spans="2:17" s="63" customFormat="1" ht="18" x14ac:dyDescent="0.35">
      <c r="B3" s="271" t="s">
        <v>52</v>
      </c>
      <c r="C3" s="386"/>
      <c r="D3" s="8"/>
      <c r="E3" s="5"/>
      <c r="F3" s="5"/>
      <c r="G3" s="4"/>
      <c r="H3" s="328" t="s">
        <v>52</v>
      </c>
      <c r="I3" s="271"/>
      <c r="J3" s="45"/>
      <c r="K3" s="45"/>
    </row>
    <row r="4" spans="2:17" s="63" customFormat="1" ht="18" x14ac:dyDescent="0.35">
      <c r="B4" s="271" t="s">
        <v>187</v>
      </c>
      <c r="C4" s="386"/>
      <c r="D4" s="45"/>
      <c r="E4" s="5"/>
      <c r="F4" s="5"/>
      <c r="G4" s="5"/>
      <c r="H4" s="625" t="s">
        <v>224</v>
      </c>
      <c r="I4" s="271"/>
      <c r="J4" s="42"/>
      <c r="K4" s="46"/>
    </row>
    <row r="5" spans="2:17" s="63" customFormat="1" ht="18" x14ac:dyDescent="0.35">
      <c r="B5" s="271" t="s">
        <v>226</v>
      </c>
      <c r="C5" s="386"/>
      <c r="D5" s="8"/>
      <c r="E5" s="2"/>
      <c r="F5" s="2"/>
      <c r="G5" s="2"/>
      <c r="H5" s="627" t="s">
        <v>227</v>
      </c>
      <c r="I5" s="271"/>
    </row>
    <row r="6" spans="2:17" ht="18.75" customHeight="1" x14ac:dyDescent="0.35">
      <c r="B6" s="233"/>
      <c r="D6" s="2"/>
      <c r="E6" s="2"/>
      <c r="F6" s="2"/>
      <c r="G6" s="2"/>
      <c r="H6" s="329"/>
      <c r="I6" s="48"/>
    </row>
    <row r="7" spans="2:17" ht="18.75" customHeight="1" x14ac:dyDescent="0.35">
      <c r="B7" s="233"/>
      <c r="D7" s="2"/>
      <c r="E7" s="2"/>
      <c r="F7" s="2"/>
      <c r="G7" s="2"/>
      <c r="H7" s="329"/>
      <c r="I7" s="48"/>
    </row>
    <row r="8" spans="2:17" ht="16.8" x14ac:dyDescent="0.3">
      <c r="B8" s="875" t="s">
        <v>0</v>
      </c>
      <c r="C8" s="875"/>
      <c r="D8" s="875"/>
      <c r="E8" s="875"/>
      <c r="F8" s="875"/>
      <c r="G8" s="875"/>
      <c r="H8" s="875"/>
      <c r="I8" s="875"/>
      <c r="J8" s="875"/>
      <c r="O8" s="1"/>
    </row>
    <row r="9" spans="2:17" ht="16.8" x14ac:dyDescent="0.3">
      <c r="B9" s="875" t="s">
        <v>1</v>
      </c>
      <c r="C9" s="875"/>
      <c r="D9" s="875"/>
      <c r="E9" s="875"/>
      <c r="F9" s="875"/>
      <c r="G9" s="875"/>
      <c r="H9" s="875"/>
      <c r="I9" s="875"/>
      <c r="J9" s="875"/>
    </row>
    <row r="10" spans="2:17" ht="18" customHeight="1" x14ac:dyDescent="0.3">
      <c r="B10" s="875" t="s">
        <v>235</v>
      </c>
      <c r="C10" s="875"/>
      <c r="D10" s="875"/>
      <c r="E10" s="875"/>
      <c r="F10" s="875"/>
      <c r="G10" s="875"/>
      <c r="H10" s="875"/>
      <c r="I10" s="875"/>
      <c r="J10" s="875"/>
    </row>
    <row r="11" spans="2:17" ht="16.8" x14ac:dyDescent="0.3">
      <c r="B11" s="875" t="s">
        <v>231</v>
      </c>
      <c r="C11" s="875"/>
      <c r="D11" s="875"/>
      <c r="E11" s="875"/>
      <c r="F11" s="875"/>
      <c r="G11" s="875"/>
      <c r="H11" s="875"/>
      <c r="I11" s="875"/>
      <c r="J11" s="875"/>
    </row>
    <row r="12" spans="2:17" s="63" customFormat="1" x14ac:dyDescent="0.3">
      <c r="B12" s="876" t="s">
        <v>229</v>
      </c>
      <c r="C12" s="876"/>
      <c r="D12" s="876"/>
      <c r="E12" s="876"/>
      <c r="F12" s="876"/>
      <c r="G12" s="876"/>
      <c r="H12" s="876"/>
      <c r="I12" s="876"/>
      <c r="J12" s="876"/>
    </row>
    <row r="13" spans="2:17" s="63" customFormat="1" x14ac:dyDescent="0.3">
      <c r="B13" s="630"/>
      <c r="C13" s="630"/>
      <c r="D13" s="630"/>
      <c r="E13" s="630"/>
      <c r="F13" s="630"/>
      <c r="G13" s="630"/>
      <c r="H13" s="630"/>
      <c r="I13" s="630"/>
      <c r="J13" s="630"/>
    </row>
    <row r="14" spans="2:17" ht="16.5" customHeight="1" x14ac:dyDescent="0.3">
      <c r="B14" s="293"/>
      <c r="C14" s="293"/>
      <c r="D14" s="293"/>
      <c r="E14" s="293"/>
      <c r="F14" s="293"/>
      <c r="G14" s="354"/>
      <c r="H14" s="882" t="s">
        <v>206</v>
      </c>
      <c r="I14" s="883"/>
      <c r="J14" s="884"/>
      <c r="K14" s="401" t="s">
        <v>288</v>
      </c>
      <c r="N14" s="18"/>
      <c r="O14" s="18"/>
      <c r="P14" s="18"/>
      <c r="Q14" s="18"/>
    </row>
    <row r="15" spans="2:17" x14ac:dyDescent="0.3">
      <c r="G15" s="399"/>
      <c r="H15" s="885" t="s">
        <v>238</v>
      </c>
      <c r="I15" s="886"/>
      <c r="J15" s="887"/>
      <c r="K15" s="402" t="s">
        <v>270</v>
      </c>
      <c r="N15" s="18"/>
      <c r="O15" s="18"/>
      <c r="P15" s="18"/>
      <c r="Q15" s="18"/>
    </row>
    <row r="16" spans="2:17" s="378" customFormat="1" ht="31.5" customHeight="1" x14ac:dyDescent="0.3">
      <c r="B16" s="346" t="s">
        <v>75</v>
      </c>
      <c r="C16" s="880" t="s">
        <v>2</v>
      </c>
      <c r="D16" s="881"/>
      <c r="E16" s="881"/>
      <c r="F16" s="881"/>
      <c r="G16" s="881"/>
      <c r="H16" s="330" t="s">
        <v>109</v>
      </c>
      <c r="I16" s="346" t="s">
        <v>121</v>
      </c>
      <c r="J16" s="400" t="s">
        <v>122</v>
      </c>
      <c r="K16" s="431" t="s">
        <v>129</v>
      </c>
      <c r="M16" s="379"/>
      <c r="N16" s="379"/>
      <c r="O16" s="379"/>
      <c r="P16" s="379"/>
      <c r="Q16" s="379"/>
    </row>
    <row r="17" spans="2:23" ht="15" hidden="1" customHeight="1" x14ac:dyDescent="0.3">
      <c r="B17" s="242"/>
      <c r="C17" s="845"/>
      <c r="D17" s="845"/>
      <c r="E17" s="845"/>
      <c r="F17" s="845"/>
      <c r="G17" s="845"/>
      <c r="H17" s="845"/>
      <c r="I17" s="51"/>
      <c r="J17" s="51"/>
      <c r="K17" s="311"/>
      <c r="M17" s="18"/>
      <c r="N17" s="32"/>
      <c r="O17" s="32"/>
      <c r="P17" s="18"/>
      <c r="Q17" s="18"/>
    </row>
    <row r="18" spans="2:23" ht="18.75" customHeight="1" x14ac:dyDescent="0.3">
      <c r="B18" s="540"/>
      <c r="C18" s="846" t="s">
        <v>30</v>
      </c>
      <c r="D18" s="846"/>
      <c r="E18" s="846"/>
      <c r="F18" s="846"/>
      <c r="G18" s="846"/>
      <c r="H18" s="34"/>
      <c r="I18" s="55">
        <f>I19+I22</f>
        <v>113.12</v>
      </c>
      <c r="J18" s="55">
        <f>J19+J22</f>
        <v>42208.5</v>
      </c>
      <c r="K18" s="312"/>
      <c r="M18" s="11"/>
      <c r="N18" s="10"/>
      <c r="O18" s="10"/>
      <c r="P18" s="18"/>
      <c r="Q18" s="18"/>
    </row>
    <row r="19" spans="2:23" ht="18.75" customHeight="1" x14ac:dyDescent="0.3">
      <c r="B19" s="71" t="s">
        <v>3</v>
      </c>
      <c r="C19" s="847" t="s">
        <v>39</v>
      </c>
      <c r="D19" s="847"/>
      <c r="E19" s="847"/>
      <c r="F19" s="847"/>
      <c r="G19" s="847"/>
      <c r="H19" s="363"/>
      <c r="I19" s="308">
        <f>I20+I21</f>
        <v>92.72</v>
      </c>
      <c r="J19" s="404">
        <f t="shared" ref="J19" si="0">J20+J21</f>
        <v>1972.36</v>
      </c>
      <c r="K19" s="404"/>
      <c r="M19" s="32"/>
      <c r="N19" s="10"/>
      <c r="O19" s="10"/>
      <c r="P19" s="10"/>
      <c r="Q19" s="10"/>
      <c r="R19" s="10"/>
    </row>
    <row r="20" spans="2:23" ht="19.5" customHeight="1" x14ac:dyDescent="0.3">
      <c r="B20" s="74" t="s">
        <v>16</v>
      </c>
      <c r="C20" s="847" t="s">
        <v>37</v>
      </c>
      <c r="D20" s="847"/>
      <c r="E20" s="847"/>
      <c r="F20" s="847"/>
      <c r="G20" s="847"/>
      <c r="H20" s="373"/>
      <c r="I20" s="565">
        <v>61.81</v>
      </c>
      <c r="J20" s="403">
        <v>61.81</v>
      </c>
      <c r="K20" s="403"/>
      <c r="M20" s="23"/>
      <c r="N20" s="10"/>
      <c r="O20" s="10"/>
      <c r="P20" s="32"/>
      <c r="Q20" s="32"/>
      <c r="R20" s="32"/>
    </row>
    <row r="21" spans="2:23" ht="15.6" x14ac:dyDescent="0.3">
      <c r="B21" s="75" t="s">
        <v>15</v>
      </c>
      <c r="C21" s="842" t="s">
        <v>38</v>
      </c>
      <c r="D21" s="843"/>
      <c r="E21" s="843"/>
      <c r="F21" s="843"/>
      <c r="G21" s="844"/>
      <c r="H21" s="343">
        <v>0.5</v>
      </c>
      <c r="I21" s="520">
        <f>I20*H21</f>
        <v>30.91</v>
      </c>
      <c r="J21" s="77">
        <f t="shared" ref="J21" si="1">J20*I21</f>
        <v>1910.55</v>
      </c>
      <c r="K21" s="77"/>
      <c r="M21" s="23"/>
      <c r="N21" s="12"/>
      <c r="O21" s="12"/>
      <c r="P21" s="10"/>
      <c r="Q21" s="10"/>
      <c r="R21" s="10"/>
      <c r="T21" s="10"/>
    </row>
    <row r="22" spans="2:23" ht="15" customHeight="1" x14ac:dyDescent="0.3">
      <c r="B22" s="78" t="s">
        <v>54</v>
      </c>
      <c r="C22" s="848" t="s">
        <v>4</v>
      </c>
      <c r="D22" s="848"/>
      <c r="E22" s="848"/>
      <c r="F22" s="849"/>
      <c r="G22" s="849"/>
      <c r="H22" s="343">
        <v>0.22</v>
      </c>
      <c r="I22" s="77">
        <f>I19*H22</f>
        <v>20.399999999999999</v>
      </c>
      <c r="J22" s="77">
        <f t="shared" ref="J22" si="2">J19*I22</f>
        <v>40236.14</v>
      </c>
      <c r="K22" s="77"/>
      <c r="M22" s="24"/>
      <c r="N22" s="10"/>
      <c r="O22" s="10"/>
      <c r="P22" s="10"/>
      <c r="Q22" s="10"/>
      <c r="R22" s="10"/>
    </row>
    <row r="23" spans="2:23" ht="15.6" hidden="1" x14ac:dyDescent="0.3">
      <c r="B23" s="80">
        <v>3</v>
      </c>
      <c r="C23" s="842" t="s">
        <v>5</v>
      </c>
      <c r="D23" s="843"/>
      <c r="E23" s="843"/>
      <c r="F23" s="843"/>
      <c r="G23" s="844"/>
      <c r="H23" s="31"/>
      <c r="I23" s="55"/>
      <c r="J23" s="77">
        <v>2.15</v>
      </c>
      <c r="K23" s="544">
        <v>0</v>
      </c>
      <c r="M23" s="24"/>
      <c r="N23" s="10"/>
      <c r="O23" s="10"/>
      <c r="P23" s="10"/>
      <c r="Q23" s="10"/>
      <c r="R23" s="10"/>
      <c r="T23" s="527"/>
    </row>
    <row r="24" spans="2:23" ht="15.6" x14ac:dyDescent="0.3">
      <c r="B24" s="82" t="s">
        <v>49</v>
      </c>
      <c r="C24" s="842" t="s">
        <v>71</v>
      </c>
      <c r="D24" s="843"/>
      <c r="E24" s="843"/>
      <c r="F24" s="843"/>
      <c r="G24" s="844"/>
      <c r="H24" s="363"/>
      <c r="I24" s="55"/>
      <c r="J24" s="55">
        <f>J26+J28</f>
        <v>4252.04</v>
      </c>
      <c r="K24" s="77">
        <f>K25+K28</f>
        <v>3.36</v>
      </c>
      <c r="L24" s="58"/>
      <c r="M24" s="59"/>
      <c r="N24" s="57"/>
      <c r="O24" s="57"/>
      <c r="P24" s="57"/>
      <c r="Q24" s="57"/>
      <c r="R24" s="57"/>
      <c r="S24" s="58"/>
    </row>
    <row r="25" spans="2:23" ht="15.6" x14ac:dyDescent="0.3">
      <c r="B25" s="877" t="s">
        <v>33</v>
      </c>
      <c r="C25" s="850" t="s">
        <v>6</v>
      </c>
      <c r="D25" s="851"/>
      <c r="E25" s="851"/>
      <c r="F25" s="851"/>
      <c r="G25" s="852"/>
      <c r="H25" s="839"/>
      <c r="I25" s="84"/>
      <c r="J25" s="84"/>
      <c r="K25" s="874">
        <f>C26*F26</f>
        <v>3.36</v>
      </c>
      <c r="L25" s="175" t="s">
        <v>65</v>
      </c>
      <c r="M25" s="59"/>
      <c r="N25" s="57"/>
      <c r="O25" s="57"/>
      <c r="P25" s="57"/>
      <c r="Q25" s="57"/>
      <c r="R25" s="60"/>
      <c r="S25" s="58"/>
    </row>
    <row r="26" spans="2:23" ht="16.5" customHeight="1" x14ac:dyDescent="0.3">
      <c r="B26" s="878"/>
      <c r="C26" s="236">
        <v>42.5</v>
      </c>
      <c r="D26" s="888">
        <v>7.9</v>
      </c>
      <c r="E26" s="889"/>
      <c r="F26" s="39">
        <v>7.9000000000000001E-2</v>
      </c>
      <c r="G26" s="40"/>
      <c r="H26" s="840"/>
      <c r="I26" s="309"/>
      <c r="J26" s="85">
        <f>(C26*D26)/F26</f>
        <v>4250</v>
      </c>
      <c r="K26" s="874"/>
      <c r="M26" s="26"/>
      <c r="N26" s="10"/>
      <c r="O26" s="57"/>
      <c r="P26" s="57"/>
      <c r="Q26" s="57"/>
      <c r="R26" s="60"/>
      <c r="S26" s="58"/>
      <c r="T26" s="58"/>
      <c r="U26" s="58"/>
      <c r="V26" s="58"/>
      <c r="W26" s="639"/>
    </row>
    <row r="27" spans="2:23" s="632" customFormat="1" ht="17.25" customHeight="1" x14ac:dyDescent="0.3">
      <c r="B27" s="879"/>
      <c r="C27" s="388" t="s">
        <v>61</v>
      </c>
      <c r="D27" s="853" t="s">
        <v>63</v>
      </c>
      <c r="E27" s="854"/>
      <c r="F27" s="390" t="s">
        <v>128</v>
      </c>
      <c r="G27" s="276"/>
      <c r="H27" s="841"/>
      <c r="I27" s="631"/>
      <c r="J27" s="631"/>
      <c r="K27" s="874"/>
      <c r="M27" s="633"/>
      <c r="N27" s="276"/>
      <c r="O27" s="276"/>
      <c r="P27" s="634"/>
      <c r="Q27" s="634"/>
      <c r="R27" s="635"/>
    </row>
    <row r="28" spans="2:23" ht="5.25" hidden="1" customHeight="1" x14ac:dyDescent="0.3">
      <c r="B28" s="72" t="s">
        <v>58</v>
      </c>
      <c r="C28" s="842" t="s">
        <v>230</v>
      </c>
      <c r="D28" s="843"/>
      <c r="E28" s="843"/>
      <c r="F28" s="843"/>
      <c r="G28" s="843"/>
      <c r="H28" s="839"/>
      <c r="I28" s="868"/>
      <c r="J28" s="77">
        <v>2.04</v>
      </c>
      <c r="K28" s="871"/>
      <c r="M28" s="11"/>
      <c r="N28" s="27"/>
      <c r="O28" s="27"/>
      <c r="P28" s="10"/>
      <c r="Q28" s="10"/>
      <c r="R28" s="14"/>
    </row>
    <row r="29" spans="2:23" ht="12" hidden="1" customHeight="1" x14ac:dyDescent="0.3">
      <c r="B29" s="72"/>
      <c r="C29" s="262"/>
      <c r="D29" s="262"/>
      <c r="E29" s="296"/>
      <c r="F29" s="296"/>
      <c r="G29" s="296"/>
      <c r="H29" s="840"/>
      <c r="I29" s="869"/>
      <c r="J29" s="77"/>
      <c r="K29" s="872"/>
      <c r="M29" s="32"/>
      <c r="N29" s="27"/>
      <c r="O29" s="27"/>
      <c r="P29" s="10"/>
      <c r="Q29" s="10"/>
      <c r="R29" s="14"/>
    </row>
    <row r="30" spans="2:23" ht="15.6" hidden="1" x14ac:dyDescent="0.3">
      <c r="B30" s="72"/>
      <c r="C30" s="855"/>
      <c r="D30" s="856"/>
      <c r="E30" s="856"/>
      <c r="F30" s="856"/>
      <c r="G30" s="857"/>
      <c r="H30" s="841"/>
      <c r="I30" s="870"/>
      <c r="J30" s="77"/>
      <c r="K30" s="873"/>
      <c r="M30" s="32"/>
      <c r="N30" s="27"/>
      <c r="O30" s="27"/>
      <c r="P30" s="10"/>
      <c r="Q30" s="10"/>
      <c r="R30" s="14"/>
    </row>
    <row r="31" spans="2:23" ht="15.6" x14ac:dyDescent="0.3">
      <c r="B31" s="70" t="s">
        <v>42</v>
      </c>
      <c r="C31" s="836" t="s">
        <v>188</v>
      </c>
      <c r="D31" s="837"/>
      <c r="E31" s="837"/>
      <c r="F31" s="837"/>
      <c r="G31" s="838"/>
      <c r="H31" s="34"/>
      <c r="I31" s="55">
        <f>I23+I18+I24</f>
        <v>113.12</v>
      </c>
      <c r="J31" s="55">
        <f>J23+J18+J24</f>
        <v>46462.69</v>
      </c>
      <c r="K31" s="55">
        <f>K23+K24</f>
        <v>3.36</v>
      </c>
      <c r="M31" s="32"/>
      <c r="N31" s="27"/>
      <c r="O31" s="27"/>
      <c r="P31" s="10"/>
      <c r="Q31" s="10"/>
      <c r="R31" s="10"/>
    </row>
    <row r="32" spans="2:23" s="229" customFormat="1" ht="15.6" x14ac:dyDescent="0.3">
      <c r="B32" s="186" t="s">
        <v>43</v>
      </c>
      <c r="C32" s="836" t="s">
        <v>102</v>
      </c>
      <c r="D32" s="837"/>
      <c r="E32" s="837"/>
      <c r="F32" s="837"/>
      <c r="G32" s="838"/>
      <c r="H32" s="247">
        <f>H42+H43</f>
        <v>0.6</v>
      </c>
      <c r="I32" s="55">
        <f>I19*60%</f>
        <v>55.63</v>
      </c>
      <c r="J32" s="55">
        <f t="shared" ref="I32:J40" si="3">J19*96.3%</f>
        <v>1899.38</v>
      </c>
      <c r="K32" s="77"/>
      <c r="M32" s="237"/>
      <c r="N32" s="28"/>
      <c r="O32" s="28"/>
      <c r="P32" s="238"/>
      <c r="Q32" s="238"/>
      <c r="R32" s="238"/>
    </row>
    <row r="33" spans="2:19" ht="1.5" hidden="1" customHeight="1" x14ac:dyDescent="0.3">
      <c r="B33" s="92"/>
      <c r="C33" s="93"/>
      <c r="D33" s="862"/>
      <c r="E33" s="862"/>
      <c r="F33" s="862"/>
      <c r="G33" s="862"/>
      <c r="H33" s="863"/>
      <c r="I33" s="55">
        <f t="shared" si="3"/>
        <v>59.52</v>
      </c>
      <c r="J33" s="55">
        <f t="shared" si="3"/>
        <v>59.52</v>
      </c>
      <c r="K33" s="77">
        <v>0.26</v>
      </c>
      <c r="M33" s="18"/>
      <c r="N33" s="11"/>
      <c r="O33" s="10"/>
      <c r="P33" s="27"/>
      <c r="Q33" s="27"/>
      <c r="R33" s="27"/>
      <c r="S33" s="18"/>
    </row>
    <row r="34" spans="2:19" ht="1.5" hidden="1" customHeight="1" x14ac:dyDescent="0.3">
      <c r="B34" s="92"/>
      <c r="C34" s="94"/>
      <c r="D34" s="866"/>
      <c r="E34" s="866"/>
      <c r="F34" s="866"/>
      <c r="G34" s="866"/>
      <c r="H34" s="866"/>
      <c r="I34" s="55">
        <f t="shared" si="3"/>
        <v>29.77</v>
      </c>
      <c r="J34" s="55">
        <f t="shared" si="3"/>
        <v>1839.86</v>
      </c>
      <c r="K34" s="77"/>
      <c r="M34" s="18"/>
      <c r="N34" s="11"/>
      <c r="O34" s="32"/>
      <c r="P34" s="28"/>
      <c r="Q34" s="28"/>
      <c r="R34" s="28"/>
      <c r="S34" s="18"/>
    </row>
    <row r="35" spans="2:19" ht="15.6" hidden="1" x14ac:dyDescent="0.3">
      <c r="B35" s="207"/>
      <c r="C35" s="862" t="s">
        <v>7</v>
      </c>
      <c r="D35" s="862"/>
      <c r="E35" s="862"/>
      <c r="F35" s="862"/>
      <c r="G35" s="862"/>
      <c r="H35" s="866"/>
      <c r="I35" s="55">
        <f t="shared" si="3"/>
        <v>19.649999999999999</v>
      </c>
      <c r="J35" s="55">
        <f t="shared" si="3"/>
        <v>38747.4</v>
      </c>
      <c r="K35" s="55">
        <f>K30+K33+K23</f>
        <v>0.26</v>
      </c>
      <c r="M35" s="18"/>
      <c r="N35" s="10"/>
      <c r="O35" s="10"/>
      <c r="P35" s="10"/>
      <c r="Q35" s="10"/>
      <c r="R35" s="10"/>
      <c r="S35" s="21"/>
    </row>
    <row r="36" spans="2:19" ht="16.5" hidden="1" customHeight="1" x14ac:dyDescent="0.3">
      <c r="B36" s="207"/>
      <c r="C36" s="96">
        <v>57.33</v>
      </c>
      <c r="D36" s="66">
        <v>2.29</v>
      </c>
      <c r="E36" s="97" t="s">
        <v>14</v>
      </c>
      <c r="F36" s="97"/>
      <c r="G36" s="66">
        <f>C36+D36</f>
        <v>59.62</v>
      </c>
      <c r="H36" s="380"/>
      <c r="I36" s="55">
        <f t="shared" si="3"/>
        <v>0</v>
      </c>
      <c r="J36" s="55">
        <f t="shared" si="3"/>
        <v>2.0699999999999998</v>
      </c>
      <c r="K36" s="568"/>
      <c r="M36" s="18"/>
      <c r="N36" s="15"/>
      <c r="O36" s="15"/>
      <c r="P36" s="10"/>
      <c r="Q36" s="10"/>
      <c r="R36" s="10"/>
      <c r="S36" s="21"/>
    </row>
    <row r="37" spans="2:19" ht="15.6" hidden="1" x14ac:dyDescent="0.3">
      <c r="B37" s="207"/>
      <c r="C37" s="98" t="s">
        <v>8</v>
      </c>
      <c r="D37" s="67" t="s">
        <v>9</v>
      </c>
      <c r="E37" s="867"/>
      <c r="F37" s="862"/>
      <c r="G37" s="862"/>
      <c r="H37" s="863"/>
      <c r="I37" s="55">
        <f t="shared" si="3"/>
        <v>0</v>
      </c>
      <c r="J37" s="55">
        <f t="shared" si="3"/>
        <v>4094.71</v>
      </c>
      <c r="K37" s="568"/>
      <c r="M37" s="18"/>
      <c r="N37" s="11"/>
      <c r="O37" s="11"/>
      <c r="P37" s="32"/>
      <c r="Q37" s="32"/>
      <c r="R37" s="32"/>
      <c r="S37" s="18"/>
    </row>
    <row r="38" spans="2:19" ht="15.6" hidden="1" x14ac:dyDescent="0.3">
      <c r="B38" s="207"/>
      <c r="C38" s="863" t="s">
        <v>12</v>
      </c>
      <c r="D38" s="864"/>
      <c r="E38" s="864"/>
      <c r="F38" s="864"/>
      <c r="G38" s="864"/>
      <c r="H38" s="865"/>
      <c r="I38" s="55">
        <f t="shared" si="3"/>
        <v>0</v>
      </c>
      <c r="J38" s="55">
        <f t="shared" si="3"/>
        <v>0</v>
      </c>
      <c r="K38" s="568"/>
      <c r="M38" s="18"/>
      <c r="N38" s="10"/>
      <c r="O38" s="10"/>
      <c r="P38" s="10"/>
      <c r="Q38" s="10"/>
      <c r="R38" s="10"/>
      <c r="S38" s="10"/>
    </row>
    <row r="39" spans="2:19" ht="18" hidden="1" x14ac:dyDescent="0.3">
      <c r="B39" s="207"/>
      <c r="C39" s="68">
        <f>C33</f>
        <v>0</v>
      </c>
      <c r="D39" s="98">
        <f>G36</f>
        <v>59.62</v>
      </c>
      <c r="E39" s="99" t="s">
        <v>13</v>
      </c>
      <c r="F39" s="377"/>
      <c r="G39" s="67">
        <f>C39+D39</f>
        <v>59.62</v>
      </c>
      <c r="H39" s="380"/>
      <c r="I39" s="55">
        <f t="shared" si="3"/>
        <v>0</v>
      </c>
      <c r="J39" s="55">
        <f t="shared" si="3"/>
        <v>4092.75</v>
      </c>
      <c r="K39" s="568"/>
      <c r="M39" s="18"/>
      <c r="N39" s="18"/>
      <c r="O39" s="18"/>
      <c r="P39" s="16"/>
      <c r="Q39" s="17"/>
      <c r="R39" s="10"/>
      <c r="S39" s="22"/>
    </row>
    <row r="40" spans="2:19" ht="15.6" hidden="1" x14ac:dyDescent="0.3">
      <c r="B40" s="207"/>
      <c r="C40" s="844" t="s">
        <v>4</v>
      </c>
      <c r="D40" s="847"/>
      <c r="E40" s="847"/>
      <c r="F40" s="847"/>
      <c r="G40" s="847"/>
      <c r="H40" s="865"/>
      <c r="I40" s="55">
        <f t="shared" si="3"/>
        <v>0</v>
      </c>
      <c r="J40" s="55">
        <f t="shared" si="3"/>
        <v>0</v>
      </c>
      <c r="K40" s="568"/>
      <c r="M40" s="18"/>
      <c r="N40" s="10"/>
      <c r="O40" s="10"/>
      <c r="P40" s="10"/>
      <c r="Q40" s="10"/>
      <c r="R40" s="10"/>
      <c r="S40" s="22"/>
    </row>
    <row r="41" spans="2:19" ht="14.25" hidden="1" customHeight="1" x14ac:dyDescent="0.3">
      <c r="B41" s="207"/>
      <c r="C41" s="100">
        <f>G39</f>
        <v>59.62</v>
      </c>
      <c r="D41" s="101">
        <v>0.22</v>
      </c>
      <c r="E41" s="102" t="s">
        <v>13</v>
      </c>
      <c r="F41" s="102"/>
      <c r="G41" s="103">
        <f>C41*D41</f>
        <v>13.12</v>
      </c>
      <c r="H41" s="380"/>
      <c r="I41" s="55">
        <f t="shared" ref="I41:J41" si="4">I28*96.3%</f>
        <v>0</v>
      </c>
      <c r="J41" s="55">
        <f t="shared" si="4"/>
        <v>1.96</v>
      </c>
      <c r="K41" s="568"/>
      <c r="M41" s="18"/>
      <c r="N41" s="18"/>
      <c r="O41" s="20"/>
      <c r="P41" s="10"/>
      <c r="Q41" s="10"/>
      <c r="R41" s="10"/>
      <c r="S41" s="25"/>
    </row>
    <row r="42" spans="2:19" ht="14.25" customHeight="1" x14ac:dyDescent="0.3">
      <c r="B42" s="707" t="s">
        <v>92</v>
      </c>
      <c r="C42" s="212" t="s">
        <v>105</v>
      </c>
      <c r="D42" s="239"/>
      <c r="E42" s="240"/>
      <c r="F42" s="240"/>
      <c r="G42" s="241"/>
      <c r="H42" s="381">
        <v>0.20899999999999999</v>
      </c>
      <c r="I42" s="77">
        <f>I19*20.9%</f>
        <v>19.38</v>
      </c>
      <c r="J42" s="77">
        <f>J19*61%</f>
        <v>1203.1400000000001</v>
      </c>
      <c r="K42" s="568"/>
      <c r="M42" s="18"/>
      <c r="N42" s="18"/>
      <c r="O42" s="20"/>
      <c r="P42" s="10"/>
      <c r="Q42" s="10"/>
      <c r="R42" s="10"/>
      <c r="S42" s="25"/>
    </row>
    <row r="43" spans="2:19" ht="14.25" customHeight="1" x14ac:dyDescent="0.3">
      <c r="B43" s="708" t="s">
        <v>93</v>
      </c>
      <c r="C43" s="212" t="s">
        <v>99</v>
      </c>
      <c r="D43" s="239"/>
      <c r="E43" s="240"/>
      <c r="F43" s="240"/>
      <c r="G43" s="241"/>
      <c r="H43" s="382">
        <v>0.39100000000000001</v>
      </c>
      <c r="I43" s="77">
        <f>I19*39.1%</f>
        <v>36.25</v>
      </c>
      <c r="J43" s="77">
        <f>J19*35.3%</f>
        <v>696.24</v>
      </c>
      <c r="K43" s="568"/>
      <c r="M43" s="18"/>
      <c r="N43" s="18"/>
      <c r="O43" s="20"/>
      <c r="P43" s="10"/>
      <c r="Q43" s="10"/>
      <c r="R43" s="10"/>
      <c r="S43" s="25"/>
    </row>
    <row r="44" spans="2:19" ht="15.6" x14ac:dyDescent="0.3">
      <c r="B44" s="70" t="s">
        <v>44</v>
      </c>
      <c r="C44" s="836" t="s">
        <v>24</v>
      </c>
      <c r="D44" s="837"/>
      <c r="E44" s="837"/>
      <c r="F44" s="837"/>
      <c r="G44" s="837"/>
      <c r="H44" s="34"/>
      <c r="I44" s="55">
        <f>I32+I31</f>
        <v>168.75</v>
      </c>
      <c r="J44" s="55">
        <f>J32+J31</f>
        <v>48362.07</v>
      </c>
      <c r="K44" s="313">
        <f>K31</f>
        <v>3.36</v>
      </c>
      <c r="M44" s="628"/>
      <c r="N44" s="18"/>
      <c r="O44" s="20"/>
      <c r="P44" s="19"/>
      <c r="Q44" s="10"/>
      <c r="R44" s="10"/>
      <c r="S44" s="25"/>
    </row>
    <row r="45" spans="2:19" ht="15.6" x14ac:dyDescent="0.3">
      <c r="B45" s="707" t="s">
        <v>45</v>
      </c>
      <c r="C45" s="847" t="s">
        <v>124</v>
      </c>
      <c r="D45" s="847"/>
      <c r="E45" s="847"/>
      <c r="F45" s="847"/>
      <c r="G45" s="847"/>
      <c r="H45" s="343">
        <v>0.12</v>
      </c>
      <c r="I45" s="77">
        <f>I44*12%</f>
        <v>20.25</v>
      </c>
      <c r="J45" s="77">
        <f>J44*12%</f>
        <v>5803.45</v>
      </c>
      <c r="K45" s="77">
        <f>K44*H45</f>
        <v>0.4</v>
      </c>
      <c r="M45" s="18"/>
      <c r="N45" s="18"/>
      <c r="O45" s="20"/>
      <c r="P45" s="10"/>
      <c r="Q45" s="10"/>
      <c r="R45" s="10"/>
      <c r="S45" s="22"/>
    </row>
    <row r="46" spans="2:19" ht="15.75" customHeight="1" x14ac:dyDescent="0.3">
      <c r="B46" s="70" t="s">
        <v>46</v>
      </c>
      <c r="C46" s="859" t="s">
        <v>40</v>
      </c>
      <c r="D46" s="860"/>
      <c r="E46" s="860"/>
      <c r="F46" s="860"/>
      <c r="G46" s="860"/>
      <c r="H46" s="34"/>
      <c r="I46" s="104">
        <f>I45+I44</f>
        <v>189</v>
      </c>
      <c r="J46" s="104">
        <f>J45+J44</f>
        <v>54165.52</v>
      </c>
      <c r="K46" s="104">
        <f>K45+K44</f>
        <v>3.76</v>
      </c>
      <c r="M46" s="18" t="s">
        <v>178</v>
      </c>
      <c r="N46" s="28"/>
      <c r="O46" s="28"/>
      <c r="P46" s="19"/>
      <c r="Q46" s="13"/>
      <c r="R46" s="10"/>
      <c r="S46" s="18"/>
    </row>
    <row r="47" spans="2:19" ht="15.75" customHeight="1" x14ac:dyDescent="0.3">
      <c r="B47" s="707" t="s">
        <v>47</v>
      </c>
      <c r="C47" s="861" t="s">
        <v>28</v>
      </c>
      <c r="D47" s="861"/>
      <c r="E47" s="861"/>
      <c r="F47" s="861"/>
      <c r="G47" s="861"/>
      <c r="H47" s="343">
        <v>0.2</v>
      </c>
      <c r="I47" s="77">
        <f>I46*H47</f>
        <v>37.799999999999997</v>
      </c>
      <c r="J47" s="77">
        <f>J46*H47</f>
        <v>10833.1</v>
      </c>
      <c r="K47" s="77">
        <f>K46*H47</f>
        <v>0.75</v>
      </c>
      <c r="M47" s="18"/>
      <c r="N47" s="28"/>
      <c r="O47" s="28"/>
      <c r="P47" s="19"/>
      <c r="Q47" s="13"/>
      <c r="R47" s="10"/>
      <c r="S47" s="11"/>
    </row>
    <row r="48" spans="2:19" ht="15.75" customHeight="1" x14ac:dyDescent="0.3">
      <c r="B48" s="70" t="s">
        <v>48</v>
      </c>
      <c r="C48" s="858" t="s">
        <v>41</v>
      </c>
      <c r="D48" s="858"/>
      <c r="E48" s="858"/>
      <c r="F48" s="858"/>
      <c r="G48" s="858"/>
      <c r="H48" s="34"/>
      <c r="I48" s="55">
        <f>I47+I46</f>
        <v>226.8</v>
      </c>
      <c r="J48" s="55">
        <f>J47+J46</f>
        <v>64998.62</v>
      </c>
      <c r="K48" s="55">
        <f>K47+K46</f>
        <v>4.51</v>
      </c>
      <c r="M48" s="18"/>
      <c r="N48" s="28"/>
      <c r="O48" s="28"/>
      <c r="P48" s="19"/>
      <c r="Q48" s="13"/>
      <c r="R48" s="10"/>
      <c r="S48" s="32"/>
    </row>
    <row r="49" spans="2:19" ht="15.75" customHeight="1" x14ac:dyDescent="0.3">
      <c r="B49" s="164"/>
      <c r="C49" s="163"/>
      <c r="D49" s="163"/>
      <c r="E49" s="163"/>
      <c r="F49" s="163"/>
      <c r="G49" s="163"/>
      <c r="H49" s="44"/>
      <c r="I49" s="164"/>
      <c r="J49" s="165"/>
      <c r="K49" s="383"/>
      <c r="M49" s="18"/>
      <c r="N49" s="28"/>
      <c r="O49" s="28"/>
      <c r="P49" s="19"/>
      <c r="Q49" s="13"/>
      <c r="R49" s="10"/>
      <c r="S49" s="32"/>
    </row>
    <row r="50" spans="2:19" s="105" customFormat="1" ht="15.6" x14ac:dyDescent="0.3">
      <c r="B50" s="243"/>
      <c r="H50" s="166"/>
      <c r="K50" s="139"/>
      <c r="P50" s="106"/>
      <c r="Q50" s="106"/>
      <c r="R50" s="106"/>
      <c r="S50" s="107"/>
    </row>
    <row r="51" spans="2:19" s="105" customFormat="1" ht="15.6" x14ac:dyDescent="0.3">
      <c r="B51" s="243"/>
      <c r="H51" s="166"/>
      <c r="K51" s="384"/>
      <c r="P51" s="106"/>
      <c r="Q51" s="106"/>
      <c r="R51" s="106"/>
      <c r="S51" s="107"/>
    </row>
    <row r="52" spans="2:19" s="105" customFormat="1" ht="15.6" x14ac:dyDescent="0.3">
      <c r="B52" s="243"/>
      <c r="C52" s="105" t="s">
        <v>228</v>
      </c>
      <c r="G52" s="621" t="s">
        <v>107</v>
      </c>
      <c r="H52" s="166" t="s">
        <v>186</v>
      </c>
      <c r="K52" s="139"/>
      <c r="S52" s="107"/>
    </row>
    <row r="53" spans="2:19" s="105" customFormat="1" ht="15.6" x14ac:dyDescent="0.3">
      <c r="B53" s="243"/>
      <c r="H53" s="166"/>
      <c r="S53" s="107"/>
    </row>
    <row r="54" spans="2:19" s="105" customFormat="1" ht="15.6" x14ac:dyDescent="0.3">
      <c r="B54" s="243"/>
      <c r="C54" s="105" t="s">
        <v>211</v>
      </c>
      <c r="H54" s="166"/>
      <c r="S54" s="107"/>
    </row>
    <row r="55" spans="2:19" s="105" customFormat="1" ht="15.6" x14ac:dyDescent="0.3">
      <c r="B55" s="243"/>
      <c r="C55" s="105" t="s">
        <v>212</v>
      </c>
      <c r="G55" s="621" t="s">
        <v>213</v>
      </c>
      <c r="H55" s="166" t="s">
        <v>214</v>
      </c>
      <c r="S55" s="107"/>
    </row>
    <row r="56" spans="2:19" ht="15.6" x14ac:dyDescent="0.3">
      <c r="C56" s="43"/>
      <c r="D56" s="43"/>
      <c r="E56" s="43"/>
      <c r="F56" s="43"/>
      <c r="G56" s="43"/>
      <c r="I56" s="43"/>
      <c r="J56" s="43"/>
      <c r="K56" s="43"/>
      <c r="S56" s="18"/>
    </row>
    <row r="57" spans="2:19" ht="15.6" x14ac:dyDescent="0.3">
      <c r="C57" s="43"/>
      <c r="D57" s="43"/>
      <c r="E57" s="43"/>
      <c r="F57" s="43"/>
      <c r="G57" s="43"/>
      <c r="I57" s="43"/>
      <c r="J57" s="43"/>
      <c r="K57" s="43"/>
      <c r="S57" s="18"/>
    </row>
    <row r="58" spans="2:19" x14ac:dyDescent="0.3">
      <c r="S58" s="18"/>
    </row>
    <row r="59" spans="2:19" x14ac:dyDescent="0.3">
      <c r="R59" t="s">
        <v>23</v>
      </c>
      <c r="S59" s="22"/>
    </row>
    <row r="60" spans="2:19" x14ac:dyDescent="0.3">
      <c r="S60" s="22"/>
    </row>
    <row r="61" spans="2:19" x14ac:dyDescent="0.3">
      <c r="S61" s="22"/>
    </row>
    <row r="62" spans="2:19" x14ac:dyDescent="0.3">
      <c r="S62" s="22"/>
    </row>
    <row r="63" spans="2:19" x14ac:dyDescent="0.3">
      <c r="S63" s="22"/>
    </row>
    <row r="64" spans="2:19" x14ac:dyDescent="0.3">
      <c r="S64" s="22"/>
    </row>
  </sheetData>
  <mergeCells count="40">
    <mergeCell ref="I28:I30"/>
    <mergeCell ref="K28:K30"/>
    <mergeCell ref="K25:K27"/>
    <mergeCell ref="B8:J8"/>
    <mergeCell ref="B9:J9"/>
    <mergeCell ref="B10:J10"/>
    <mergeCell ref="B12:J12"/>
    <mergeCell ref="B25:B27"/>
    <mergeCell ref="C16:G16"/>
    <mergeCell ref="H14:J14"/>
    <mergeCell ref="H15:J15"/>
    <mergeCell ref="D26:E26"/>
    <mergeCell ref="B11:J11"/>
    <mergeCell ref="C48:G48"/>
    <mergeCell ref="C46:G46"/>
    <mergeCell ref="C44:G44"/>
    <mergeCell ref="C32:G32"/>
    <mergeCell ref="C47:G47"/>
    <mergeCell ref="C45:G45"/>
    <mergeCell ref="D33:H33"/>
    <mergeCell ref="C38:H38"/>
    <mergeCell ref="C40:H40"/>
    <mergeCell ref="C35:H35"/>
    <mergeCell ref="D34:H34"/>
    <mergeCell ref="E37:H37"/>
    <mergeCell ref="C31:G31"/>
    <mergeCell ref="H25:H27"/>
    <mergeCell ref="C21:G21"/>
    <mergeCell ref="C17:H17"/>
    <mergeCell ref="C18:G18"/>
    <mergeCell ref="C19:G19"/>
    <mergeCell ref="C20:G20"/>
    <mergeCell ref="C22:G22"/>
    <mergeCell ref="C24:G24"/>
    <mergeCell ref="C25:G25"/>
    <mergeCell ref="C28:G28"/>
    <mergeCell ref="C23:G23"/>
    <mergeCell ref="D27:E27"/>
    <mergeCell ref="H28:H30"/>
    <mergeCell ref="C30:G30"/>
  </mergeCells>
  <pageMargins left="0.9055118110236221" right="0.35433070866141736" top="0.74803149606299213" bottom="0.5511811023622047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6"/>
  <sheetViews>
    <sheetView topLeftCell="A3" workbookViewId="0">
      <selection activeCell="A12" sqref="A12:XFD12"/>
    </sheetView>
  </sheetViews>
  <sheetFormatPr defaultRowHeight="14.4" x14ac:dyDescent="0.3"/>
  <cols>
    <col min="1" max="1" width="0.33203125" customWidth="1"/>
    <col min="2" max="2" width="4.5546875" customWidth="1"/>
    <col min="3" max="3" width="6.6640625" customWidth="1"/>
    <col min="4" max="4" width="9.109375" customWidth="1"/>
    <col min="5" max="5" width="6.44140625" customWidth="1"/>
    <col min="6" max="6" width="6.109375" customWidth="1"/>
    <col min="7" max="7" width="20" customWidth="1"/>
    <col min="8" max="8" width="7.109375" customWidth="1"/>
    <col min="9" max="9" width="10.33203125" customWidth="1"/>
    <col min="10" max="10" width="0.109375" hidden="1" customWidth="1"/>
    <col min="11" max="11" width="10.109375" style="231" customWidth="1"/>
  </cols>
  <sheetData>
    <row r="1" spans="1:17" s="63" customFormat="1" ht="18" x14ac:dyDescent="0.35">
      <c r="A1" s="63" t="s">
        <v>19</v>
      </c>
      <c r="B1" s="269" t="s">
        <v>26</v>
      </c>
      <c r="D1" s="4"/>
      <c r="E1" s="4"/>
      <c r="F1" s="4"/>
      <c r="G1" s="4"/>
      <c r="H1" s="269" t="s">
        <v>53</v>
      </c>
      <c r="I1" s="269"/>
      <c r="J1" s="8"/>
      <c r="K1" s="370"/>
    </row>
    <row r="2" spans="1:17" s="63" customFormat="1" ht="18" x14ac:dyDescent="0.35">
      <c r="B2" s="270" t="s">
        <v>51</v>
      </c>
      <c r="D2" s="3"/>
      <c r="E2" s="6"/>
      <c r="F2" s="6"/>
      <c r="G2" s="6"/>
      <c r="H2" s="271" t="s">
        <v>132</v>
      </c>
      <c r="I2" s="271"/>
      <c r="J2" s="50"/>
      <c r="K2" s="369"/>
    </row>
    <row r="3" spans="1:17" s="63" customFormat="1" ht="18" x14ac:dyDescent="0.35">
      <c r="B3" s="270" t="s">
        <v>52</v>
      </c>
      <c r="D3" s="4"/>
      <c r="E3" s="5"/>
      <c r="F3" s="5"/>
      <c r="G3" s="4"/>
      <c r="H3" s="271" t="s">
        <v>52</v>
      </c>
      <c r="I3" s="271"/>
      <c r="J3" s="45"/>
      <c r="K3" s="370"/>
    </row>
    <row r="4" spans="1:17" s="63" customFormat="1" ht="18" x14ac:dyDescent="0.35">
      <c r="B4" s="270" t="s">
        <v>194</v>
      </c>
      <c r="D4" s="5"/>
      <c r="E4" s="5"/>
      <c r="F4" s="5"/>
      <c r="G4" s="5"/>
      <c r="H4" s="271" t="s">
        <v>224</v>
      </c>
      <c r="I4" s="271"/>
      <c r="J4" s="42"/>
      <c r="K4" s="371"/>
    </row>
    <row r="5" spans="1:17" s="63" customFormat="1" ht="18" x14ac:dyDescent="0.35">
      <c r="B5" s="270" t="s">
        <v>226</v>
      </c>
      <c r="D5" s="2"/>
      <c r="E5" s="2"/>
      <c r="F5" s="2"/>
      <c r="G5" s="2"/>
      <c r="H5" s="271" t="s">
        <v>226</v>
      </c>
      <c r="I5" s="271"/>
      <c r="K5" s="351"/>
    </row>
    <row r="6" spans="1:17" ht="18" customHeight="1" x14ac:dyDescent="0.35">
      <c r="B6" s="49"/>
      <c r="D6" s="2"/>
      <c r="E6" s="2"/>
      <c r="F6" s="2"/>
      <c r="G6" s="2"/>
      <c r="H6" s="48"/>
      <c r="I6" s="48"/>
    </row>
    <row r="7" spans="1:17" ht="17.399999999999999" x14ac:dyDescent="0.3">
      <c r="B7" s="1067" t="s">
        <v>0</v>
      </c>
      <c r="C7" s="1067"/>
      <c r="D7" s="1067"/>
      <c r="E7" s="1067"/>
      <c r="F7" s="1067"/>
      <c r="G7" s="1067"/>
      <c r="H7" s="1067"/>
      <c r="I7" s="1067"/>
      <c r="J7" s="1067"/>
    </row>
    <row r="8" spans="1:17" ht="17.399999999999999" x14ac:dyDescent="0.3">
      <c r="B8" s="1067" t="s">
        <v>1</v>
      </c>
      <c r="C8" s="1067"/>
      <c r="D8" s="1067"/>
      <c r="E8" s="1067"/>
      <c r="F8" s="1067"/>
      <c r="G8" s="1067"/>
      <c r="H8" s="1067"/>
      <c r="I8" s="1067"/>
      <c r="J8" s="1067"/>
    </row>
    <row r="9" spans="1:17" ht="18" customHeight="1" x14ac:dyDescent="0.3">
      <c r="B9" s="1067" t="s">
        <v>235</v>
      </c>
      <c r="C9" s="1067"/>
      <c r="D9" s="1067"/>
      <c r="E9" s="1067"/>
      <c r="F9" s="1067"/>
      <c r="G9" s="1067"/>
      <c r="H9" s="1067"/>
      <c r="I9" s="1067"/>
      <c r="J9" s="1067"/>
    </row>
    <row r="10" spans="1:17" ht="1.5" hidden="1" customHeight="1" x14ac:dyDescent="0.35">
      <c r="D10" s="177"/>
      <c r="E10" s="2"/>
      <c r="F10" s="2"/>
      <c r="G10" s="2"/>
      <c r="H10" s="2"/>
      <c r="I10" s="2"/>
    </row>
    <row r="11" spans="1:17" ht="17.399999999999999" x14ac:dyDescent="0.3">
      <c r="B11" s="1067" t="s">
        <v>249</v>
      </c>
      <c r="C11" s="1067"/>
      <c r="D11" s="1067"/>
      <c r="E11" s="1067"/>
      <c r="F11" s="1067"/>
      <c r="G11" s="1067"/>
      <c r="H11" s="1067"/>
      <c r="I11" s="1067"/>
      <c r="J11" s="1067"/>
    </row>
    <row r="12" spans="1:17" s="63" customFormat="1" ht="12.75" customHeight="1" x14ac:dyDescent="0.3">
      <c r="B12" s="1028" t="s">
        <v>247</v>
      </c>
      <c r="C12" s="1028"/>
      <c r="D12" s="1028"/>
      <c r="E12" s="1028"/>
      <c r="F12" s="1028"/>
      <c r="G12" s="1028"/>
      <c r="H12" s="1028"/>
      <c r="I12" s="1028"/>
      <c r="J12" s="1028"/>
    </row>
    <row r="13" spans="1:17" s="63" customFormat="1" ht="12.75" customHeight="1" x14ac:dyDescent="0.3">
      <c r="B13" s="701"/>
      <c r="C13" s="701"/>
      <c r="D13" s="701"/>
      <c r="E13" s="701"/>
      <c r="F13" s="701"/>
      <c r="G13" s="701"/>
      <c r="H13" s="701"/>
      <c r="I13" s="701"/>
      <c r="J13" s="701"/>
    </row>
    <row r="14" spans="1:17" ht="15.75" customHeight="1" x14ac:dyDescent="0.3">
      <c r="B14" s="293"/>
      <c r="C14" s="293"/>
      <c r="D14" s="293"/>
      <c r="E14" s="293"/>
      <c r="F14" s="293"/>
      <c r="G14" s="354"/>
      <c r="H14" s="1068" t="s">
        <v>206</v>
      </c>
      <c r="I14" s="1069"/>
      <c r="J14" s="1070"/>
      <c r="K14" s="646" t="s">
        <v>288</v>
      </c>
    </row>
    <row r="15" spans="1:17" x14ac:dyDescent="0.3">
      <c r="G15" s="399"/>
      <c r="H15" s="908" t="s">
        <v>238</v>
      </c>
      <c r="I15" s="908"/>
      <c r="J15" s="1011"/>
      <c r="K15" s="356" t="s">
        <v>270</v>
      </c>
    </row>
    <row r="16" spans="1:17" s="344" customFormat="1" ht="42" customHeight="1" x14ac:dyDescent="0.3">
      <c r="B16" s="330" t="s">
        <v>75</v>
      </c>
      <c r="C16" s="989" t="s">
        <v>2</v>
      </c>
      <c r="D16" s="990"/>
      <c r="E16" s="990"/>
      <c r="F16" s="990"/>
      <c r="G16" s="991"/>
      <c r="H16" s="330" t="s">
        <v>109</v>
      </c>
      <c r="I16" s="315" t="s">
        <v>133</v>
      </c>
      <c r="J16" s="330" t="s">
        <v>122</v>
      </c>
      <c r="K16" s="363" t="s">
        <v>129</v>
      </c>
      <c r="Q16" s="666"/>
    </row>
    <row r="17" spans="2:17" ht="15.6" x14ac:dyDescent="0.3">
      <c r="B17" s="219"/>
      <c r="C17" s="846" t="s">
        <v>30</v>
      </c>
      <c r="D17" s="846"/>
      <c r="E17" s="846"/>
      <c r="F17" s="846"/>
      <c r="G17" s="846"/>
      <c r="H17" s="34"/>
      <c r="I17" s="55">
        <f>I18+I22</f>
        <v>136.16</v>
      </c>
      <c r="J17" s="55">
        <f>J18+J22</f>
        <v>131.28</v>
      </c>
      <c r="K17" s="56"/>
    </row>
    <row r="18" spans="2:17" ht="15.6" x14ac:dyDescent="0.3">
      <c r="B18" s="71" t="s">
        <v>3</v>
      </c>
      <c r="C18" s="847" t="s">
        <v>85</v>
      </c>
      <c r="D18" s="847"/>
      <c r="E18" s="847"/>
      <c r="F18" s="847"/>
      <c r="G18" s="847"/>
      <c r="H18" s="363"/>
      <c r="I18" s="308">
        <f>I19+I21+I20</f>
        <v>111.61</v>
      </c>
      <c r="J18" s="182">
        <f>J19+J21+J20</f>
        <v>107.61</v>
      </c>
      <c r="K18" s="56"/>
    </row>
    <row r="19" spans="2:17" ht="15.6" x14ac:dyDescent="0.3">
      <c r="B19" s="74" t="s">
        <v>16</v>
      </c>
      <c r="C19" s="847" t="s">
        <v>37</v>
      </c>
      <c r="D19" s="847"/>
      <c r="E19" s="847"/>
      <c r="F19" s="847"/>
      <c r="G19" s="847"/>
      <c r="H19" s="373"/>
      <c r="I19" s="565">
        <v>69.75</v>
      </c>
      <c r="J19" s="176">
        <v>67.25</v>
      </c>
      <c r="K19" s="56"/>
    </row>
    <row r="20" spans="2:17" ht="15.6" x14ac:dyDescent="0.3">
      <c r="B20" s="74" t="s">
        <v>15</v>
      </c>
      <c r="C20" s="842" t="s">
        <v>86</v>
      </c>
      <c r="D20" s="843"/>
      <c r="E20" s="843"/>
      <c r="F20" s="843"/>
      <c r="G20" s="844"/>
      <c r="H20" s="374">
        <v>0.1</v>
      </c>
      <c r="I20" s="520">
        <f>I19*H20</f>
        <v>6.98</v>
      </c>
      <c r="J20" s="77">
        <f>J19*H20</f>
        <v>6.73</v>
      </c>
      <c r="K20" s="56"/>
      <c r="N20" s="432"/>
    </row>
    <row r="21" spans="2:17" ht="15.6" x14ac:dyDescent="0.3">
      <c r="B21" s="75" t="s">
        <v>17</v>
      </c>
      <c r="C21" s="842" t="s">
        <v>38</v>
      </c>
      <c r="D21" s="843"/>
      <c r="E21" s="843"/>
      <c r="F21" s="843"/>
      <c r="G21" s="844"/>
      <c r="H21" s="343">
        <v>0.5</v>
      </c>
      <c r="I21" s="520">
        <f>I19*H21</f>
        <v>34.880000000000003</v>
      </c>
      <c r="J21" s="77">
        <f>J19*H21</f>
        <v>33.630000000000003</v>
      </c>
      <c r="K21" s="56"/>
    </row>
    <row r="22" spans="2:17" ht="15.6" x14ac:dyDescent="0.3">
      <c r="B22" s="78"/>
      <c r="C22" s="848" t="s">
        <v>4</v>
      </c>
      <c r="D22" s="848"/>
      <c r="E22" s="848"/>
      <c r="F22" s="849"/>
      <c r="G22" s="849"/>
      <c r="H22" s="343">
        <v>0.22</v>
      </c>
      <c r="I22" s="77">
        <f>I18*H22</f>
        <v>24.55</v>
      </c>
      <c r="J22" s="77">
        <f>J18*H22</f>
        <v>23.67</v>
      </c>
      <c r="K22" s="56"/>
    </row>
    <row r="23" spans="2:17" ht="15.6" hidden="1" x14ac:dyDescent="0.3">
      <c r="B23" s="80">
        <v>2</v>
      </c>
      <c r="C23" s="1058" t="s">
        <v>5</v>
      </c>
      <c r="D23" s="1059"/>
      <c r="E23" s="1059"/>
      <c r="F23" s="1059"/>
      <c r="G23" s="1066"/>
      <c r="H23" s="31"/>
      <c r="I23" s="55">
        <v>0</v>
      </c>
      <c r="J23" s="55">
        <v>0</v>
      </c>
      <c r="K23" s="56"/>
    </row>
    <row r="24" spans="2:17" ht="15.6" x14ac:dyDescent="0.3">
      <c r="B24" s="80" t="s">
        <v>54</v>
      </c>
      <c r="C24" s="842" t="s">
        <v>5</v>
      </c>
      <c r="D24" s="843"/>
      <c r="E24" s="843"/>
      <c r="F24" s="843"/>
      <c r="G24" s="844"/>
      <c r="H24" s="31"/>
      <c r="I24" s="55"/>
      <c r="J24" s="77">
        <v>13.76</v>
      </c>
      <c r="K24" s="56">
        <v>0.16</v>
      </c>
    </row>
    <row r="25" spans="2:17" ht="15.6" x14ac:dyDescent="0.3">
      <c r="B25" s="82" t="s">
        <v>49</v>
      </c>
      <c r="C25" s="842" t="s">
        <v>72</v>
      </c>
      <c r="D25" s="843"/>
      <c r="E25" s="843"/>
      <c r="F25" s="843"/>
      <c r="G25" s="844"/>
      <c r="H25" s="363"/>
      <c r="I25" s="55"/>
      <c r="J25" s="55">
        <f>J27+J29</f>
        <v>62.2</v>
      </c>
      <c r="K25" s="77">
        <f>K26+K30</f>
        <v>11.67</v>
      </c>
    </row>
    <row r="26" spans="2:17" ht="15.6" x14ac:dyDescent="0.3">
      <c r="B26" s="877" t="s">
        <v>33</v>
      </c>
      <c r="C26" s="850" t="s">
        <v>174</v>
      </c>
      <c r="D26" s="851"/>
      <c r="E26" s="851"/>
      <c r="F26" s="851"/>
      <c r="G26" s="852"/>
      <c r="H26" s="839"/>
      <c r="I26" s="84"/>
      <c r="J26" s="84"/>
      <c r="K26" s="1063">
        <f>C27*E27</f>
        <v>11.18</v>
      </c>
    </row>
    <row r="27" spans="2:17" ht="15.6" x14ac:dyDescent="0.3">
      <c r="B27" s="878"/>
      <c r="C27" s="236">
        <v>42.5</v>
      </c>
      <c r="D27" s="181">
        <v>26.3</v>
      </c>
      <c r="E27" s="39">
        <v>0.26300000000000001</v>
      </c>
      <c r="F27" s="40"/>
      <c r="G27" s="40"/>
      <c r="H27" s="840"/>
      <c r="I27" s="309"/>
      <c r="J27" s="183">
        <v>60.16</v>
      </c>
      <c r="K27" s="1064"/>
      <c r="M27" s="342"/>
      <c r="N27" s="51"/>
      <c r="O27" s="51"/>
      <c r="P27" s="51"/>
      <c r="Q27" s="51"/>
    </row>
    <row r="28" spans="2:17" ht="15.6" x14ac:dyDescent="0.3">
      <c r="B28" s="879"/>
      <c r="C28" s="167" t="s">
        <v>10</v>
      </c>
      <c r="D28" s="168" t="s">
        <v>64</v>
      </c>
      <c r="E28" s="341" t="s">
        <v>128</v>
      </c>
      <c r="F28" s="167"/>
      <c r="G28" s="40"/>
      <c r="H28" s="841"/>
      <c r="I28" s="310"/>
      <c r="J28" s="184"/>
      <c r="K28" s="1065"/>
    </row>
    <row r="29" spans="2:17" ht="15.6" x14ac:dyDescent="0.3">
      <c r="B29" s="72" t="s">
        <v>34</v>
      </c>
      <c r="C29" s="842" t="s">
        <v>139</v>
      </c>
      <c r="D29" s="843"/>
      <c r="E29" s="843"/>
      <c r="F29" s="843"/>
      <c r="G29" s="843"/>
      <c r="H29" s="363"/>
      <c r="I29" s="77"/>
      <c r="J29" s="77">
        <v>2.04</v>
      </c>
      <c r="K29" s="56"/>
    </row>
    <row r="30" spans="2:17" ht="15.6" x14ac:dyDescent="0.3">
      <c r="B30" s="72"/>
      <c r="C30" s="53">
        <v>61</v>
      </c>
      <c r="D30" s="292">
        <v>8.0000000000000002E-3</v>
      </c>
      <c r="E30" s="296"/>
      <c r="F30" s="296"/>
      <c r="G30" s="296"/>
      <c r="H30" s="363"/>
      <c r="I30" s="77"/>
      <c r="J30" s="77"/>
      <c r="K30" s="539">
        <f>C30*D30</f>
        <v>0.49</v>
      </c>
      <c r="M30" s="654"/>
      <c r="N30" s="51"/>
      <c r="O30" s="51"/>
    </row>
    <row r="31" spans="2:17" ht="15.6" x14ac:dyDescent="0.3">
      <c r="B31" s="72"/>
      <c r="C31" s="292" t="s">
        <v>10</v>
      </c>
      <c r="D31" s="264" t="s">
        <v>128</v>
      </c>
      <c r="E31" s="296"/>
      <c r="F31" s="296"/>
      <c r="G31" s="296"/>
      <c r="H31" s="363"/>
      <c r="I31" s="77"/>
      <c r="J31" s="77"/>
      <c r="K31" s="56"/>
    </row>
    <row r="32" spans="2:17" ht="15.6" x14ac:dyDescent="0.3">
      <c r="B32" s="70" t="s">
        <v>42</v>
      </c>
      <c r="C32" s="836" t="s">
        <v>188</v>
      </c>
      <c r="D32" s="837"/>
      <c r="E32" s="837"/>
      <c r="F32" s="837"/>
      <c r="G32" s="838"/>
      <c r="H32" s="34"/>
      <c r="I32" s="55">
        <f>I17</f>
        <v>136.16</v>
      </c>
      <c r="J32" s="55">
        <f>J23+J17+J24+J25</f>
        <v>207.24</v>
      </c>
      <c r="K32" s="55">
        <f>K24+K25</f>
        <v>11.83</v>
      </c>
    </row>
    <row r="33" spans="2:11" s="229" customFormat="1" ht="15.6" x14ac:dyDescent="0.3">
      <c r="B33" s="186" t="s">
        <v>43</v>
      </c>
      <c r="C33" s="1060" t="s">
        <v>102</v>
      </c>
      <c r="D33" s="1061"/>
      <c r="E33" s="1061"/>
      <c r="F33" s="1061"/>
      <c r="G33" s="1062"/>
      <c r="H33" s="375">
        <v>0.6</v>
      </c>
      <c r="I33" s="245">
        <f>I18*60%</f>
        <v>66.97</v>
      </c>
      <c r="J33" s="245">
        <f>J18*96.3%</f>
        <v>103.63</v>
      </c>
      <c r="K33" s="34"/>
    </row>
    <row r="34" spans="2:11" s="246" customFormat="1" ht="15.6" x14ac:dyDescent="0.3">
      <c r="B34" s="90" t="s">
        <v>92</v>
      </c>
      <c r="C34" s="211" t="s">
        <v>105</v>
      </c>
      <c r="D34" s="212"/>
      <c r="E34" s="212"/>
      <c r="F34" s="297"/>
      <c r="G34" s="212"/>
      <c r="H34" s="376">
        <v>0.20899999999999999</v>
      </c>
      <c r="I34" s="308">
        <f>I18*20.9%</f>
        <v>23.33</v>
      </c>
      <c r="J34" s="220">
        <f>J18*61%</f>
        <v>65.64</v>
      </c>
      <c r="K34" s="372"/>
    </row>
    <row r="35" spans="2:11" s="246" customFormat="1" ht="15.6" x14ac:dyDescent="0.3">
      <c r="B35" s="90" t="s">
        <v>93</v>
      </c>
      <c r="C35" s="211" t="s">
        <v>99</v>
      </c>
      <c r="D35" s="212"/>
      <c r="E35" s="212"/>
      <c r="F35" s="297"/>
      <c r="G35" s="212"/>
      <c r="H35" s="376">
        <v>0.39100000000000001</v>
      </c>
      <c r="I35" s="308">
        <f>I18*39.1%</f>
        <v>43.64</v>
      </c>
      <c r="J35" s="220">
        <f>J18*35.3%</f>
        <v>37.99</v>
      </c>
      <c r="K35" s="372"/>
    </row>
    <row r="36" spans="2:11" ht="15.6" x14ac:dyDescent="0.3">
      <c r="B36" s="70" t="s">
        <v>44</v>
      </c>
      <c r="C36" s="836" t="s">
        <v>24</v>
      </c>
      <c r="D36" s="837"/>
      <c r="E36" s="837"/>
      <c r="F36" s="837"/>
      <c r="G36" s="837"/>
      <c r="H36" s="34"/>
      <c r="I36" s="55">
        <f>I33+I32</f>
        <v>203.13</v>
      </c>
      <c r="J36" s="55">
        <f>J33+J32</f>
        <v>310.87</v>
      </c>
      <c r="K36" s="55">
        <f>K32</f>
        <v>11.83</v>
      </c>
    </row>
    <row r="37" spans="2:11" ht="15.6" x14ac:dyDescent="0.3">
      <c r="B37" s="72" t="s">
        <v>45</v>
      </c>
      <c r="C37" s="847" t="s">
        <v>21</v>
      </c>
      <c r="D37" s="847"/>
      <c r="E37" s="847"/>
      <c r="F37" s="847"/>
      <c r="G37" s="847"/>
      <c r="H37" s="343">
        <v>0.12</v>
      </c>
      <c r="I37" s="77">
        <f>I36*12%</f>
        <v>24.38</v>
      </c>
      <c r="J37" s="77">
        <f>J36*12%</f>
        <v>37.299999999999997</v>
      </c>
      <c r="K37" s="77">
        <f>K36*12%</f>
        <v>1.42</v>
      </c>
    </row>
    <row r="38" spans="2:11" ht="15.6" x14ac:dyDescent="0.3">
      <c r="B38" s="70" t="s">
        <v>46</v>
      </c>
      <c r="C38" s="859" t="s">
        <v>40</v>
      </c>
      <c r="D38" s="860"/>
      <c r="E38" s="860"/>
      <c r="F38" s="860"/>
      <c r="G38" s="860"/>
      <c r="H38" s="34"/>
      <c r="I38" s="104">
        <f>I37+I36</f>
        <v>227.51</v>
      </c>
      <c r="J38" s="104">
        <f>J37+J36</f>
        <v>348.17</v>
      </c>
      <c r="K38" s="104">
        <f>K37+K36</f>
        <v>13.25</v>
      </c>
    </row>
    <row r="39" spans="2:11" ht="15.6" x14ac:dyDescent="0.3">
      <c r="B39" s="72" t="s">
        <v>47</v>
      </c>
      <c r="C39" s="861" t="s">
        <v>28</v>
      </c>
      <c r="D39" s="861"/>
      <c r="E39" s="861"/>
      <c r="F39" s="861"/>
      <c r="G39" s="861"/>
      <c r="H39" s="343">
        <v>0.2</v>
      </c>
      <c r="I39" s="77">
        <f>I38*H39</f>
        <v>45.5</v>
      </c>
      <c r="J39" s="77">
        <f>J38*H39</f>
        <v>69.63</v>
      </c>
      <c r="K39" s="77">
        <f>K38*H39</f>
        <v>2.65</v>
      </c>
    </row>
    <row r="40" spans="2:11" ht="15.6" x14ac:dyDescent="0.3">
      <c r="B40" s="70" t="s">
        <v>48</v>
      </c>
      <c r="C40" s="858" t="s">
        <v>41</v>
      </c>
      <c r="D40" s="858"/>
      <c r="E40" s="858"/>
      <c r="F40" s="858"/>
      <c r="G40" s="858"/>
      <c r="H40" s="34"/>
      <c r="I40" s="55">
        <f>I39+I38</f>
        <v>273.01</v>
      </c>
      <c r="J40" s="55">
        <f>J39+J38</f>
        <v>417.8</v>
      </c>
      <c r="K40" s="55">
        <f>K39+K38</f>
        <v>15.9</v>
      </c>
    </row>
    <row r="41" spans="2:11" ht="15.6" x14ac:dyDescent="0.3">
      <c r="B41" s="87"/>
      <c r="C41" s="163"/>
      <c r="D41" s="163"/>
      <c r="E41" s="163"/>
      <c r="F41" s="163"/>
      <c r="G41" s="163"/>
      <c r="H41" s="44"/>
      <c r="I41" s="164"/>
      <c r="J41" s="165"/>
    </row>
    <row r="42" spans="2:11" ht="15.6" x14ac:dyDescent="0.3">
      <c r="B42" s="105"/>
      <c r="C42" s="105"/>
      <c r="D42" s="105"/>
      <c r="E42" s="105"/>
      <c r="F42" s="105"/>
      <c r="G42" s="105"/>
      <c r="H42" s="105"/>
      <c r="I42" s="105"/>
      <c r="J42" s="105"/>
    </row>
    <row r="43" spans="2:11" ht="15.6" x14ac:dyDescent="0.3">
      <c r="B43" s="105"/>
      <c r="C43" s="105" t="s">
        <v>90</v>
      </c>
      <c r="D43" s="105"/>
      <c r="E43" s="269"/>
      <c r="F43" s="269"/>
      <c r="G43" s="269" t="s">
        <v>62</v>
      </c>
      <c r="H43" s="269" t="s">
        <v>186</v>
      </c>
      <c r="I43" s="269"/>
      <c r="J43" s="269"/>
      <c r="K43" s="269"/>
    </row>
    <row r="44" spans="2:11" ht="15.6" x14ac:dyDescent="0.3">
      <c r="B44" s="105"/>
      <c r="C44" s="105"/>
      <c r="D44" s="105"/>
      <c r="E44" s="105"/>
      <c r="F44" s="105"/>
      <c r="G44" s="105"/>
      <c r="H44" s="105"/>
      <c r="I44" s="105"/>
      <c r="J44" s="105"/>
    </row>
    <row r="45" spans="2:11" s="105" customFormat="1" ht="15.6" x14ac:dyDescent="0.3">
      <c r="B45" s="269"/>
      <c r="C45" s="269" t="s">
        <v>215</v>
      </c>
      <c r="D45" s="269"/>
      <c r="E45" s="269"/>
    </row>
    <row r="46" spans="2:11" s="105" customFormat="1" ht="15.6" x14ac:dyDescent="0.3">
      <c r="B46" s="269"/>
      <c r="C46" s="269" t="s">
        <v>216</v>
      </c>
      <c r="D46" s="269"/>
      <c r="E46" s="269"/>
      <c r="F46" s="269"/>
      <c r="G46" s="105" t="s">
        <v>67</v>
      </c>
      <c r="H46" s="105" t="s">
        <v>214</v>
      </c>
      <c r="J46" s="621"/>
    </row>
  </sheetData>
  <mergeCells count="29">
    <mergeCell ref="C29:G29"/>
    <mergeCell ref="C17:G17"/>
    <mergeCell ref="C18:G18"/>
    <mergeCell ref="B7:J7"/>
    <mergeCell ref="B8:J8"/>
    <mergeCell ref="B9:J9"/>
    <mergeCell ref="B11:J11"/>
    <mergeCell ref="H26:H28"/>
    <mergeCell ref="H14:J14"/>
    <mergeCell ref="H15:J15"/>
    <mergeCell ref="C19:G19"/>
    <mergeCell ref="C21:G21"/>
    <mergeCell ref="B12:J12"/>
    <mergeCell ref="K26:K28"/>
    <mergeCell ref="B26:B28"/>
    <mergeCell ref="C26:G26"/>
    <mergeCell ref="C40:G40"/>
    <mergeCell ref="C16:G16"/>
    <mergeCell ref="C23:G23"/>
    <mergeCell ref="C32:G32"/>
    <mergeCell ref="C33:G33"/>
    <mergeCell ref="C20:G20"/>
    <mergeCell ref="C22:G22"/>
    <mergeCell ref="C24:G24"/>
    <mergeCell ref="C25:G25"/>
    <mergeCell ref="C39:G39"/>
    <mergeCell ref="C38:G38"/>
    <mergeCell ref="C36:G36"/>
    <mergeCell ref="C37:G37"/>
  </mergeCells>
  <pageMargins left="0.82677165354330717" right="3.937007874015748E-2" top="0.35433070866141736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5"/>
  <sheetViews>
    <sheetView topLeftCell="A2" workbookViewId="0">
      <selection activeCell="A11" sqref="A11:XFD11"/>
    </sheetView>
  </sheetViews>
  <sheetFormatPr defaultRowHeight="14.4" x14ac:dyDescent="0.3"/>
  <cols>
    <col min="1" max="1" width="1.5546875" customWidth="1"/>
    <col min="2" max="2" width="7" customWidth="1"/>
    <col min="6" max="6" width="20.6640625" customWidth="1"/>
    <col min="7" max="7" width="1.44140625" customWidth="1"/>
    <col min="8" max="8" width="7.44140625" customWidth="1"/>
    <col min="9" max="9" width="10.33203125" customWidth="1"/>
    <col min="10" max="10" width="9.109375" hidden="1" customWidth="1"/>
    <col min="11" max="11" width="10.5546875" customWidth="1"/>
  </cols>
  <sheetData>
    <row r="1" spans="1:13" ht="18" x14ac:dyDescent="0.35">
      <c r="A1" t="s">
        <v>19</v>
      </c>
      <c r="B1" s="269" t="s">
        <v>26</v>
      </c>
      <c r="C1" s="63"/>
      <c r="D1" s="4"/>
      <c r="E1" s="4"/>
      <c r="F1" s="4"/>
      <c r="G1" s="4"/>
      <c r="H1" s="269" t="s">
        <v>53</v>
      </c>
      <c r="I1" s="269"/>
      <c r="J1" s="8"/>
      <c r="K1" s="370"/>
      <c r="L1" s="63"/>
    </row>
    <row r="2" spans="1:13" ht="18" x14ac:dyDescent="0.35">
      <c r="B2" s="270" t="s">
        <v>51</v>
      </c>
      <c r="C2" s="63"/>
      <c r="D2" s="3"/>
      <c r="E2" s="6"/>
      <c r="F2" s="6"/>
      <c r="G2" s="6"/>
      <c r="H2" s="271" t="s">
        <v>132</v>
      </c>
      <c r="I2" s="271"/>
      <c r="J2" s="50"/>
      <c r="K2" s="369"/>
      <c r="L2" s="63"/>
    </row>
    <row r="3" spans="1:13" ht="18" x14ac:dyDescent="0.35">
      <c r="B3" s="270" t="s">
        <v>52</v>
      </c>
      <c r="C3" s="63"/>
      <c r="D3" s="4"/>
      <c r="E3" s="5"/>
      <c r="F3" s="5"/>
      <c r="G3" s="4"/>
      <c r="H3" s="271" t="s">
        <v>52</v>
      </c>
      <c r="I3" s="271"/>
      <c r="J3" s="45"/>
      <c r="K3" s="370"/>
      <c r="L3" s="63"/>
    </row>
    <row r="4" spans="1:13" ht="18" x14ac:dyDescent="0.35">
      <c r="B4" s="270" t="s">
        <v>194</v>
      </c>
      <c r="C4" s="63"/>
      <c r="D4" s="5"/>
      <c r="E4" s="5"/>
      <c r="F4" s="5"/>
      <c r="G4" s="5"/>
      <c r="H4" s="271" t="s">
        <v>224</v>
      </c>
      <c r="I4" s="271"/>
      <c r="J4" s="42"/>
      <c r="K4" s="371"/>
      <c r="L4" s="63"/>
    </row>
    <row r="5" spans="1:13" ht="18" x14ac:dyDescent="0.35">
      <c r="B5" s="270" t="s">
        <v>226</v>
      </c>
      <c r="C5" s="63"/>
      <c r="D5" s="2"/>
      <c r="E5" s="2"/>
      <c r="F5" s="2"/>
      <c r="G5" s="2"/>
      <c r="H5" s="271" t="s">
        <v>226</v>
      </c>
      <c r="I5" s="271"/>
      <c r="J5" s="63"/>
      <c r="K5" s="351"/>
      <c r="L5" s="63"/>
    </row>
    <row r="6" spans="1:13" ht="24" customHeight="1" x14ac:dyDescent="0.35">
      <c r="B6" s="49"/>
      <c r="D6" s="2"/>
      <c r="E6" s="2"/>
      <c r="F6" s="2"/>
      <c r="G6" s="2"/>
      <c r="H6" s="48"/>
      <c r="I6" s="48"/>
      <c r="K6" s="231"/>
    </row>
    <row r="7" spans="1:13" s="318" customFormat="1" ht="15" customHeight="1" x14ac:dyDescent="0.35">
      <c r="B7" s="875" t="s">
        <v>0</v>
      </c>
      <c r="C7" s="875"/>
      <c r="D7" s="875"/>
      <c r="E7" s="875"/>
      <c r="F7" s="875"/>
      <c r="G7" s="875"/>
      <c r="H7" s="875"/>
      <c r="I7" s="875"/>
      <c r="J7" s="875"/>
      <c r="K7" s="319"/>
    </row>
    <row r="8" spans="1:13" s="318" customFormat="1" ht="15.75" customHeight="1" x14ac:dyDescent="0.35">
      <c r="B8" s="875" t="s">
        <v>1</v>
      </c>
      <c r="C8" s="875"/>
      <c r="D8" s="875"/>
      <c r="E8" s="875"/>
      <c r="F8" s="875"/>
      <c r="G8" s="875"/>
      <c r="H8" s="875"/>
      <c r="I8" s="875"/>
      <c r="J8" s="875"/>
      <c r="K8" s="319"/>
    </row>
    <row r="9" spans="1:13" s="318" customFormat="1" ht="18" customHeight="1" x14ac:dyDescent="0.35">
      <c r="B9" s="875" t="s">
        <v>235</v>
      </c>
      <c r="C9" s="875"/>
      <c r="D9" s="875"/>
      <c r="E9" s="875"/>
      <c r="F9" s="875"/>
      <c r="G9" s="875"/>
      <c r="H9" s="875"/>
      <c r="I9" s="875"/>
      <c r="J9" s="875"/>
      <c r="K9" s="319"/>
    </row>
    <row r="10" spans="1:13" s="318" customFormat="1" ht="16.5" customHeight="1" x14ac:dyDescent="0.35">
      <c r="B10" s="875" t="s">
        <v>134</v>
      </c>
      <c r="C10" s="875"/>
      <c r="D10" s="875"/>
      <c r="E10" s="875"/>
      <c r="F10" s="875"/>
      <c r="G10" s="875"/>
      <c r="H10" s="875"/>
      <c r="I10" s="875"/>
      <c r="J10" s="875"/>
      <c r="K10" s="319"/>
    </row>
    <row r="11" spans="1:13" s="63" customFormat="1" ht="12.75" customHeight="1" x14ac:dyDescent="0.3">
      <c r="B11" s="1028" t="s">
        <v>247</v>
      </c>
      <c r="C11" s="1028"/>
      <c r="D11" s="1028"/>
      <c r="E11" s="1028"/>
      <c r="F11" s="1028"/>
      <c r="G11" s="1028"/>
      <c r="H11" s="1028"/>
      <c r="I11" s="1028"/>
      <c r="J11" s="1028"/>
    </row>
    <row r="12" spans="1:13" ht="10.8" customHeight="1" x14ac:dyDescent="0.3">
      <c r="B12" s="1067"/>
      <c r="C12" s="1067"/>
      <c r="D12" s="1067"/>
      <c r="E12" s="1067"/>
      <c r="F12" s="1067"/>
      <c r="G12" s="1067"/>
      <c r="H12" s="1067"/>
      <c r="I12" s="1067"/>
      <c r="J12" s="1067"/>
      <c r="K12" s="231"/>
    </row>
    <row r="13" spans="1:13" ht="15.75" customHeight="1" x14ac:dyDescent="0.3">
      <c r="B13" s="410"/>
      <c r="C13" s="410"/>
      <c r="D13" s="410"/>
      <c r="E13" s="410"/>
      <c r="F13" s="410"/>
      <c r="G13" s="354"/>
      <c r="H13" s="1068" t="s">
        <v>206</v>
      </c>
      <c r="I13" s="1069"/>
      <c r="J13" s="1070"/>
      <c r="K13" s="646" t="s">
        <v>288</v>
      </c>
    </row>
    <row r="14" spans="1:13" x14ac:dyDescent="0.3">
      <c r="G14" s="399"/>
      <c r="H14" s="908" t="s">
        <v>238</v>
      </c>
      <c r="I14" s="908"/>
      <c r="J14" s="1011"/>
      <c r="K14" s="356" t="s">
        <v>270</v>
      </c>
    </row>
    <row r="15" spans="1:13" ht="41.4" x14ac:dyDescent="0.3">
      <c r="B15" s="330" t="s">
        <v>75</v>
      </c>
      <c r="C15" s="989" t="s">
        <v>2</v>
      </c>
      <c r="D15" s="990"/>
      <c r="E15" s="990"/>
      <c r="F15" s="990"/>
      <c r="G15" s="991"/>
      <c r="H15" s="330" t="s">
        <v>109</v>
      </c>
      <c r="I15" s="315" t="s">
        <v>150</v>
      </c>
      <c r="J15" s="330" t="s">
        <v>122</v>
      </c>
      <c r="K15" s="363" t="s">
        <v>129</v>
      </c>
      <c r="L15" s="344"/>
      <c r="M15" s="18"/>
    </row>
    <row r="16" spans="1:13" ht="15.6" x14ac:dyDescent="0.3">
      <c r="B16" s="416"/>
      <c r="C16" s="846" t="s">
        <v>30</v>
      </c>
      <c r="D16" s="846"/>
      <c r="E16" s="846"/>
      <c r="F16" s="846"/>
      <c r="G16" s="846"/>
      <c r="H16" s="34"/>
      <c r="I16" s="55">
        <f>I17+I21</f>
        <v>148.93</v>
      </c>
      <c r="J16" s="55">
        <f>J17+J21</f>
        <v>143.58000000000001</v>
      </c>
      <c r="K16" s="56"/>
      <c r="M16" s="18"/>
    </row>
    <row r="17" spans="2:13" ht="15.6" x14ac:dyDescent="0.3">
      <c r="B17" s="71" t="s">
        <v>3</v>
      </c>
      <c r="C17" s="847" t="s">
        <v>85</v>
      </c>
      <c r="D17" s="847"/>
      <c r="E17" s="847"/>
      <c r="F17" s="847"/>
      <c r="G17" s="847"/>
      <c r="H17" s="363"/>
      <c r="I17" s="413">
        <f>I18+I20+I19</f>
        <v>122.07</v>
      </c>
      <c r="J17" s="413">
        <f>J18+J20+J19</f>
        <v>117.69</v>
      </c>
      <c r="K17" s="56"/>
    </row>
    <row r="18" spans="2:13" ht="15.6" x14ac:dyDescent="0.3">
      <c r="B18" s="74" t="s">
        <v>16</v>
      </c>
      <c r="C18" s="847" t="s">
        <v>37</v>
      </c>
      <c r="D18" s="847"/>
      <c r="E18" s="847"/>
      <c r="F18" s="847"/>
      <c r="G18" s="847"/>
      <c r="H18" s="406"/>
      <c r="I18" s="565">
        <v>69.75</v>
      </c>
      <c r="J18" s="412">
        <v>67.25</v>
      </c>
      <c r="K18" s="56"/>
    </row>
    <row r="19" spans="2:13" ht="15.6" x14ac:dyDescent="0.3">
      <c r="B19" s="74" t="s">
        <v>15</v>
      </c>
      <c r="C19" s="842" t="s">
        <v>87</v>
      </c>
      <c r="D19" s="843"/>
      <c r="E19" s="843"/>
      <c r="F19" s="843"/>
      <c r="G19" s="844"/>
      <c r="H19" s="374">
        <v>0.25</v>
      </c>
      <c r="I19" s="520">
        <f>I18*H19</f>
        <v>17.440000000000001</v>
      </c>
      <c r="J19" s="77">
        <f>J18*H19</f>
        <v>16.809999999999999</v>
      </c>
      <c r="K19" s="56"/>
    </row>
    <row r="20" spans="2:13" ht="15.6" x14ac:dyDescent="0.3">
      <c r="B20" s="75" t="s">
        <v>17</v>
      </c>
      <c r="C20" s="842" t="s">
        <v>38</v>
      </c>
      <c r="D20" s="843"/>
      <c r="E20" s="843"/>
      <c r="F20" s="843"/>
      <c r="G20" s="844"/>
      <c r="H20" s="343">
        <v>0.5</v>
      </c>
      <c r="I20" s="520">
        <f>I18*H20</f>
        <v>34.880000000000003</v>
      </c>
      <c r="J20" s="77">
        <f>J18*H20</f>
        <v>33.630000000000003</v>
      </c>
      <c r="K20" s="56"/>
    </row>
    <row r="21" spans="2:13" ht="15.6" x14ac:dyDescent="0.3">
      <c r="B21" s="78"/>
      <c r="C21" s="848" t="s">
        <v>4</v>
      </c>
      <c r="D21" s="848"/>
      <c r="E21" s="848"/>
      <c r="F21" s="849"/>
      <c r="G21" s="849"/>
      <c r="H21" s="343">
        <v>0.22</v>
      </c>
      <c r="I21" s="77">
        <f>I17*H21</f>
        <v>26.86</v>
      </c>
      <c r="J21" s="77">
        <f>J17*H21</f>
        <v>25.89</v>
      </c>
      <c r="K21" s="56"/>
    </row>
    <row r="22" spans="2:13" ht="15.6" hidden="1" x14ac:dyDescent="0.3">
      <c r="B22" s="80">
        <v>2</v>
      </c>
      <c r="C22" s="836" t="s">
        <v>5</v>
      </c>
      <c r="D22" s="837"/>
      <c r="E22" s="837"/>
      <c r="F22" s="837"/>
      <c r="G22" s="838"/>
      <c r="H22" s="31"/>
      <c r="I22" s="55">
        <v>0</v>
      </c>
      <c r="J22" s="55">
        <v>0</v>
      </c>
      <c r="K22" s="56"/>
    </row>
    <row r="23" spans="2:13" ht="15.6" x14ac:dyDescent="0.3">
      <c r="B23" s="80" t="s">
        <v>54</v>
      </c>
      <c r="C23" s="842" t="s">
        <v>5</v>
      </c>
      <c r="D23" s="843"/>
      <c r="E23" s="843"/>
      <c r="F23" s="843"/>
      <c r="G23" s="844"/>
      <c r="H23" s="31"/>
      <c r="I23" s="55"/>
      <c r="J23" s="77">
        <v>13.76</v>
      </c>
      <c r="K23" s="703">
        <v>7.0000000000000007E-2</v>
      </c>
      <c r="M23" s="58"/>
    </row>
    <row r="24" spans="2:13" ht="15.6" x14ac:dyDescent="0.3">
      <c r="B24" s="82" t="s">
        <v>49</v>
      </c>
      <c r="C24" s="842" t="s">
        <v>72</v>
      </c>
      <c r="D24" s="843"/>
      <c r="E24" s="843"/>
      <c r="F24" s="843"/>
      <c r="G24" s="844"/>
      <c r="H24" s="363"/>
      <c r="I24" s="55"/>
      <c r="J24" s="55">
        <f>J26+J28</f>
        <v>62.2</v>
      </c>
      <c r="K24" s="77">
        <f>K25+K29</f>
        <v>12.04</v>
      </c>
    </row>
    <row r="25" spans="2:13" ht="15.6" x14ac:dyDescent="0.3">
      <c r="B25" s="877" t="s">
        <v>33</v>
      </c>
      <c r="C25" s="850" t="s">
        <v>174</v>
      </c>
      <c r="D25" s="851"/>
      <c r="E25" s="851"/>
      <c r="F25" s="851"/>
      <c r="G25" s="852"/>
      <c r="H25" s="839"/>
      <c r="I25" s="84"/>
      <c r="J25" s="84"/>
      <c r="K25" s="890">
        <f>C26*E26</f>
        <v>11.31</v>
      </c>
    </row>
    <row r="26" spans="2:13" ht="15.6" x14ac:dyDescent="0.3">
      <c r="B26" s="878"/>
      <c r="C26" s="541">
        <v>42.5</v>
      </c>
      <c r="D26" s="543">
        <v>26.6</v>
      </c>
      <c r="E26" s="39">
        <v>0.26600000000000001</v>
      </c>
      <c r="F26" s="40"/>
      <c r="G26" s="40"/>
      <c r="H26" s="840"/>
      <c r="I26" s="414"/>
      <c r="J26" s="414">
        <v>60.16</v>
      </c>
      <c r="K26" s="891"/>
      <c r="M26" s="58"/>
    </row>
    <row r="27" spans="2:13" ht="12.75" customHeight="1" x14ac:dyDescent="0.3">
      <c r="B27" s="879"/>
      <c r="C27" s="579" t="s">
        <v>10</v>
      </c>
      <c r="D27" s="580" t="s">
        <v>64</v>
      </c>
      <c r="E27" s="579" t="s">
        <v>128</v>
      </c>
      <c r="F27" s="579"/>
      <c r="G27" s="40"/>
      <c r="H27" s="841"/>
      <c r="I27" s="415"/>
      <c r="J27" s="415"/>
      <c r="K27" s="892"/>
    </row>
    <row r="28" spans="2:13" ht="15.6" x14ac:dyDescent="0.3">
      <c r="B28" s="411" t="s">
        <v>34</v>
      </c>
      <c r="C28" s="842" t="s">
        <v>139</v>
      </c>
      <c r="D28" s="843"/>
      <c r="E28" s="843"/>
      <c r="F28" s="843"/>
      <c r="G28" s="843"/>
      <c r="H28" s="363"/>
      <c r="I28" s="77"/>
      <c r="J28" s="77">
        <v>2.04</v>
      </c>
      <c r="K28" s="578"/>
    </row>
    <row r="29" spans="2:13" ht="15.6" x14ac:dyDescent="0.3">
      <c r="B29" s="411"/>
      <c r="C29" s="53">
        <v>61</v>
      </c>
      <c r="D29" s="405">
        <v>1.2E-2</v>
      </c>
      <c r="E29" s="407"/>
      <c r="F29" s="407"/>
      <c r="G29" s="407"/>
      <c r="H29" s="363"/>
      <c r="I29" s="77"/>
      <c r="J29" s="77"/>
      <c r="K29" s="571">
        <f>C29*D29</f>
        <v>0.73</v>
      </c>
      <c r="M29" s="58"/>
    </row>
    <row r="30" spans="2:13" ht="12" customHeight="1" x14ac:dyDescent="0.3">
      <c r="B30" s="411"/>
      <c r="C30" s="405" t="s">
        <v>10</v>
      </c>
      <c r="D30" s="264" t="s">
        <v>128</v>
      </c>
      <c r="E30" s="407"/>
      <c r="F30" s="407"/>
      <c r="G30" s="407"/>
      <c r="H30" s="363"/>
      <c r="I30" s="77"/>
      <c r="J30" s="77"/>
      <c r="K30" s="56"/>
    </row>
    <row r="31" spans="2:13" ht="15.6" x14ac:dyDescent="0.3">
      <c r="B31" s="70" t="s">
        <v>42</v>
      </c>
      <c r="C31" s="836" t="s">
        <v>97</v>
      </c>
      <c r="D31" s="837"/>
      <c r="E31" s="837"/>
      <c r="F31" s="837"/>
      <c r="G31" s="838"/>
      <c r="H31" s="34"/>
      <c r="I31" s="55">
        <f>I22+I16+I23+I24</f>
        <v>148.93</v>
      </c>
      <c r="J31" s="55">
        <f>J22+J16+J23+J24</f>
        <v>219.54</v>
      </c>
      <c r="K31" s="55">
        <f>K23+K24</f>
        <v>12.11</v>
      </c>
    </row>
    <row r="32" spans="2:13" ht="15.6" x14ac:dyDescent="0.3">
      <c r="B32" s="186" t="s">
        <v>43</v>
      </c>
      <c r="C32" s="1060" t="s">
        <v>102</v>
      </c>
      <c r="D32" s="1061"/>
      <c r="E32" s="1061"/>
      <c r="F32" s="1061"/>
      <c r="G32" s="1062"/>
      <c r="H32" s="375">
        <v>0.6</v>
      </c>
      <c r="I32" s="245">
        <f>I17*H32</f>
        <v>73.239999999999995</v>
      </c>
      <c r="J32" s="245">
        <f>J17*96.3%</f>
        <v>113.34</v>
      </c>
      <c r="K32" s="34"/>
      <c r="L32" s="229"/>
    </row>
    <row r="33" spans="2:12" ht="15.6" x14ac:dyDescent="0.3">
      <c r="B33" s="90" t="s">
        <v>92</v>
      </c>
      <c r="C33" s="408" t="s">
        <v>105</v>
      </c>
      <c r="D33" s="409"/>
      <c r="E33" s="409"/>
      <c r="F33" s="409"/>
      <c r="G33" s="409"/>
      <c r="H33" s="376">
        <v>0.20899999999999999</v>
      </c>
      <c r="I33" s="413">
        <f>I17*H33</f>
        <v>25.51</v>
      </c>
      <c r="J33" s="413">
        <f>J17*61%</f>
        <v>71.790000000000006</v>
      </c>
      <c r="K33" s="372"/>
      <c r="L33" s="246"/>
    </row>
    <row r="34" spans="2:12" ht="15.6" x14ac:dyDescent="0.3">
      <c r="B34" s="90" t="s">
        <v>93</v>
      </c>
      <c r="C34" s="408" t="s">
        <v>99</v>
      </c>
      <c r="D34" s="409"/>
      <c r="E34" s="409"/>
      <c r="F34" s="409"/>
      <c r="G34" s="409"/>
      <c r="H34" s="376">
        <v>0.39100000000000001</v>
      </c>
      <c r="I34" s="413">
        <f>I17*H34</f>
        <v>47.73</v>
      </c>
      <c r="J34" s="413">
        <f>J17*35.3%</f>
        <v>41.54</v>
      </c>
      <c r="K34" s="372"/>
      <c r="L34" s="246"/>
    </row>
    <row r="35" spans="2:12" ht="15.6" x14ac:dyDescent="0.3">
      <c r="B35" s="70" t="s">
        <v>44</v>
      </c>
      <c r="C35" s="836" t="s">
        <v>24</v>
      </c>
      <c r="D35" s="837"/>
      <c r="E35" s="837"/>
      <c r="F35" s="837"/>
      <c r="G35" s="837"/>
      <c r="H35" s="34"/>
      <c r="I35" s="55">
        <f>I32+I31</f>
        <v>222.17</v>
      </c>
      <c r="J35" s="55">
        <f>J32+J31</f>
        <v>332.88</v>
      </c>
      <c r="K35" s="55">
        <f>K31</f>
        <v>12.11</v>
      </c>
    </row>
    <row r="36" spans="2:12" ht="15.6" x14ac:dyDescent="0.3">
      <c r="B36" s="411" t="s">
        <v>45</v>
      </c>
      <c r="C36" s="847" t="s">
        <v>21</v>
      </c>
      <c r="D36" s="847"/>
      <c r="E36" s="847"/>
      <c r="F36" s="847"/>
      <c r="G36" s="847"/>
      <c r="H36" s="343">
        <v>0.12</v>
      </c>
      <c r="I36" s="77">
        <f>I35*12%</f>
        <v>26.66</v>
      </c>
      <c r="J36" s="77">
        <f>J35*12%</f>
        <v>39.950000000000003</v>
      </c>
      <c r="K36" s="77">
        <f>K35*12%</f>
        <v>1.45</v>
      </c>
    </row>
    <row r="37" spans="2:12" ht="15.6" x14ac:dyDescent="0.3">
      <c r="B37" s="70" t="s">
        <v>46</v>
      </c>
      <c r="C37" s="859" t="s">
        <v>40</v>
      </c>
      <c r="D37" s="860"/>
      <c r="E37" s="860"/>
      <c r="F37" s="860"/>
      <c r="G37" s="860"/>
      <c r="H37" s="34"/>
      <c r="I37" s="104">
        <f>I36+I35</f>
        <v>248.83</v>
      </c>
      <c r="J37" s="104">
        <f>J36+J35</f>
        <v>372.83</v>
      </c>
      <c r="K37" s="104">
        <f>K36+K35</f>
        <v>13.56</v>
      </c>
    </row>
    <row r="38" spans="2:12" ht="15.6" x14ac:dyDescent="0.3">
      <c r="B38" s="411" t="s">
        <v>47</v>
      </c>
      <c r="C38" s="861" t="s">
        <v>28</v>
      </c>
      <c r="D38" s="861"/>
      <c r="E38" s="861"/>
      <c r="F38" s="861"/>
      <c r="G38" s="861"/>
      <c r="H38" s="343">
        <v>0.2</v>
      </c>
      <c r="I38" s="77">
        <f>I37*H38</f>
        <v>49.77</v>
      </c>
      <c r="J38" s="77">
        <f>J37*H38</f>
        <v>74.569999999999993</v>
      </c>
      <c r="K38" s="77">
        <f>K37*H38</f>
        <v>2.71</v>
      </c>
    </row>
    <row r="39" spans="2:12" ht="15.6" x14ac:dyDescent="0.3">
      <c r="B39" s="70" t="s">
        <v>48</v>
      </c>
      <c r="C39" s="858" t="s">
        <v>41</v>
      </c>
      <c r="D39" s="858"/>
      <c r="E39" s="858"/>
      <c r="F39" s="858"/>
      <c r="G39" s="858"/>
      <c r="H39" s="34"/>
      <c r="I39" s="55">
        <f>I38+I37</f>
        <v>298.60000000000002</v>
      </c>
      <c r="J39" s="55">
        <f>J38+J37</f>
        <v>447.4</v>
      </c>
      <c r="K39" s="55">
        <f>K38+K37</f>
        <v>16.27</v>
      </c>
    </row>
    <row r="40" spans="2:12" ht="16.5" customHeight="1" x14ac:dyDescent="0.3">
      <c r="B40" s="87"/>
      <c r="C40" s="163"/>
      <c r="D40" s="163"/>
      <c r="E40" s="163"/>
      <c r="F40" s="163"/>
      <c r="G40" s="163"/>
      <c r="H40" s="44"/>
      <c r="I40" s="164"/>
      <c r="J40" s="165"/>
      <c r="K40" s="231"/>
    </row>
    <row r="41" spans="2:12" ht="15.6" x14ac:dyDescent="0.3">
      <c r="B41" s="105"/>
      <c r="C41" s="105"/>
      <c r="D41" s="105"/>
      <c r="E41" s="105"/>
      <c r="F41" s="105"/>
      <c r="G41" s="105"/>
      <c r="H41" s="105"/>
      <c r="I41" s="105"/>
      <c r="J41" s="105"/>
      <c r="K41" s="231"/>
    </row>
    <row r="42" spans="2:12" ht="15.6" x14ac:dyDescent="0.3">
      <c r="B42" s="105"/>
      <c r="C42" s="105" t="s">
        <v>90</v>
      </c>
      <c r="D42" s="105"/>
      <c r="E42" s="105"/>
      <c r="F42" s="105" t="s">
        <v>67</v>
      </c>
      <c r="G42" s="105"/>
      <c r="H42" s="105" t="s">
        <v>186</v>
      </c>
      <c r="I42" s="105"/>
      <c r="J42" s="105" t="s">
        <v>91</v>
      </c>
      <c r="K42" s="231"/>
    </row>
    <row r="43" spans="2:12" ht="15.6" x14ac:dyDescent="0.3">
      <c r="B43" s="105"/>
      <c r="C43" s="105"/>
      <c r="D43" s="105"/>
      <c r="E43" s="105"/>
      <c r="F43" s="105"/>
      <c r="G43" s="105"/>
      <c r="H43" s="105"/>
      <c r="I43" s="105"/>
      <c r="J43" s="105"/>
      <c r="K43" s="231"/>
    </row>
    <row r="44" spans="2:12" ht="15.6" x14ac:dyDescent="0.3">
      <c r="B44" s="105"/>
      <c r="C44" s="105" t="s">
        <v>215</v>
      </c>
      <c r="D44" s="105"/>
      <c r="E44" s="105"/>
      <c r="F44" s="105"/>
      <c r="G44" s="105"/>
      <c r="H44" s="105"/>
      <c r="I44" s="105"/>
      <c r="J44" s="105"/>
      <c r="K44" s="231"/>
    </row>
    <row r="45" spans="2:12" ht="15.6" x14ac:dyDescent="0.3">
      <c r="B45" s="105"/>
      <c r="C45" s="105" t="s">
        <v>217</v>
      </c>
      <c r="D45" s="105"/>
      <c r="E45" s="105"/>
      <c r="F45" s="105" t="s">
        <v>68</v>
      </c>
      <c r="G45" s="105"/>
      <c r="H45" s="105" t="s">
        <v>214</v>
      </c>
      <c r="I45" s="105"/>
      <c r="J45" s="105"/>
      <c r="K45" s="231"/>
    </row>
  </sheetData>
  <mergeCells count="30">
    <mergeCell ref="H14:J14"/>
    <mergeCell ref="H25:H27"/>
    <mergeCell ref="C23:G23"/>
    <mergeCell ref="C24:G24"/>
    <mergeCell ref="B25:B27"/>
    <mergeCell ref="C25:G25"/>
    <mergeCell ref="C15:G15"/>
    <mergeCell ref="C16:G16"/>
    <mergeCell ref="C17:G17"/>
    <mergeCell ref="C18:G18"/>
    <mergeCell ref="C19:G19"/>
    <mergeCell ref="C20:G20"/>
    <mergeCell ref="C21:G21"/>
    <mergeCell ref="C22:G22"/>
    <mergeCell ref="B7:J7"/>
    <mergeCell ref="B8:J8"/>
    <mergeCell ref="B10:J10"/>
    <mergeCell ref="B12:J12"/>
    <mergeCell ref="H13:J13"/>
    <mergeCell ref="B11:J11"/>
    <mergeCell ref="B9:J9"/>
    <mergeCell ref="C36:G36"/>
    <mergeCell ref="C37:G37"/>
    <mergeCell ref="C38:G38"/>
    <mergeCell ref="C39:G39"/>
    <mergeCell ref="K25:K27"/>
    <mergeCell ref="C28:G28"/>
    <mergeCell ref="C31:G31"/>
    <mergeCell ref="C32:G32"/>
    <mergeCell ref="C35:G35"/>
  </mergeCells>
  <pageMargins left="0.51181102362204722" right="0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8"/>
  <sheetViews>
    <sheetView topLeftCell="B5" zoomScaleNormal="100" workbookViewId="0">
      <selection activeCell="B10" sqref="A10:XFD10"/>
    </sheetView>
  </sheetViews>
  <sheetFormatPr defaultRowHeight="14.4" x14ac:dyDescent="0.3"/>
  <cols>
    <col min="1" max="1" width="3.5546875" hidden="1" customWidth="1"/>
    <col min="2" max="2" width="6.109375" customWidth="1"/>
    <col min="3" max="3" width="8.33203125" customWidth="1"/>
    <col min="4" max="4" width="8.109375" customWidth="1"/>
    <col min="6" max="6" width="23" customWidth="1"/>
    <col min="7" max="7" width="0.109375" customWidth="1"/>
    <col min="8" max="8" width="7.109375" customWidth="1"/>
    <col min="9" max="9" width="8.109375" customWidth="1"/>
    <col min="10" max="11" width="10.88671875" customWidth="1"/>
  </cols>
  <sheetData>
    <row r="1" spans="1:14" ht="18" x14ac:dyDescent="0.35">
      <c r="A1" t="s">
        <v>19</v>
      </c>
      <c r="B1" s="269" t="s">
        <v>26</v>
      </c>
      <c r="C1" s="63"/>
      <c r="D1" s="4"/>
      <c r="E1" s="4"/>
      <c r="F1" s="4"/>
      <c r="G1" s="4"/>
      <c r="H1" s="269" t="s">
        <v>53</v>
      </c>
      <c r="I1" s="269"/>
      <c r="J1" s="8"/>
      <c r="K1" s="370"/>
      <c r="L1" s="63"/>
    </row>
    <row r="2" spans="1:14" ht="18" x14ac:dyDescent="0.35">
      <c r="B2" s="270" t="s">
        <v>51</v>
      </c>
      <c r="C2" s="63"/>
      <c r="D2" s="3"/>
      <c r="E2" s="6"/>
      <c r="F2" s="6"/>
      <c r="G2" s="6"/>
      <c r="H2" s="271" t="s">
        <v>223</v>
      </c>
      <c r="I2" s="271"/>
      <c r="J2" s="50"/>
      <c r="K2" s="369"/>
      <c r="L2" s="63"/>
    </row>
    <row r="3" spans="1:14" ht="18" x14ac:dyDescent="0.35">
      <c r="B3" s="270" t="s">
        <v>52</v>
      </c>
      <c r="C3" s="63"/>
      <c r="D3" s="4"/>
      <c r="E3" s="5"/>
      <c r="F3" s="5"/>
      <c r="G3" s="4"/>
      <c r="H3" s="271" t="s">
        <v>52</v>
      </c>
      <c r="I3" s="271"/>
      <c r="J3" s="45"/>
      <c r="K3" s="370"/>
      <c r="L3" s="63"/>
    </row>
    <row r="4" spans="1:14" ht="18" x14ac:dyDescent="0.35">
      <c r="B4" s="270" t="s">
        <v>196</v>
      </c>
      <c r="C4" s="63"/>
      <c r="D4" s="5"/>
      <c r="E4" s="5"/>
      <c r="F4" s="5"/>
      <c r="G4" s="5"/>
      <c r="H4" s="271" t="s">
        <v>224</v>
      </c>
      <c r="I4" s="271"/>
      <c r="J4" s="42"/>
      <c r="K4" s="371"/>
      <c r="L4" s="63"/>
    </row>
    <row r="5" spans="1:14" ht="18" x14ac:dyDescent="0.35">
      <c r="B5" s="270" t="s">
        <v>226</v>
      </c>
      <c r="C5" s="63"/>
      <c r="D5" s="2"/>
      <c r="E5" s="2"/>
      <c r="F5" s="2"/>
      <c r="G5" s="2"/>
      <c r="H5" s="271" t="s">
        <v>226</v>
      </c>
      <c r="I5" s="271"/>
      <c r="J5" s="63"/>
      <c r="K5" s="351"/>
      <c r="L5" s="63"/>
    </row>
    <row r="6" spans="1:14" ht="18" x14ac:dyDescent="0.35">
      <c r="B6" s="270"/>
      <c r="C6" s="63"/>
      <c r="D6" s="2"/>
      <c r="E6" s="2"/>
      <c r="F6" s="2"/>
      <c r="G6" s="2"/>
      <c r="H6" s="271"/>
      <c r="I6" s="271"/>
      <c r="J6" s="63"/>
      <c r="K6" s="351"/>
      <c r="L6" s="63"/>
    </row>
    <row r="7" spans="1:14" s="43" customFormat="1" ht="13.5" customHeight="1" x14ac:dyDescent="0.3">
      <c r="B7" s="964" t="s">
        <v>0</v>
      </c>
      <c r="C7" s="964"/>
      <c r="D7" s="964"/>
      <c r="E7" s="964"/>
      <c r="F7" s="964"/>
      <c r="G7" s="964"/>
      <c r="H7" s="964"/>
      <c r="I7" s="964"/>
      <c r="J7" s="964"/>
      <c r="K7" s="352"/>
    </row>
    <row r="8" spans="1:14" s="43" customFormat="1" ht="13.5" customHeight="1" x14ac:dyDescent="0.3">
      <c r="B8" s="964" t="s">
        <v>269</v>
      </c>
      <c r="C8" s="964"/>
      <c r="D8" s="964"/>
      <c r="E8" s="964"/>
      <c r="F8" s="964"/>
      <c r="G8" s="964"/>
      <c r="H8" s="964"/>
      <c r="I8" s="964"/>
      <c r="J8" s="964"/>
      <c r="K8" s="352"/>
    </row>
    <row r="9" spans="1:14" s="43" customFormat="1" ht="15.6" x14ac:dyDescent="0.3">
      <c r="B9" s="964" t="s">
        <v>135</v>
      </c>
      <c r="C9" s="964"/>
      <c r="D9" s="964"/>
      <c r="E9" s="964"/>
      <c r="F9" s="964"/>
      <c r="G9" s="964"/>
      <c r="H9" s="964"/>
      <c r="I9" s="964"/>
      <c r="J9" s="964"/>
      <c r="K9" s="352"/>
    </row>
    <row r="10" spans="1:14" s="698" customFormat="1" ht="12.75" customHeight="1" x14ac:dyDescent="0.3">
      <c r="B10" s="876" t="s">
        <v>247</v>
      </c>
      <c r="C10" s="876"/>
      <c r="D10" s="876"/>
      <c r="E10" s="876"/>
      <c r="F10" s="876"/>
      <c r="G10" s="876"/>
      <c r="H10" s="876"/>
      <c r="I10" s="876"/>
      <c r="J10" s="876"/>
    </row>
    <row r="11" spans="1:14" s="698" customFormat="1" ht="11.4" customHeight="1" x14ac:dyDescent="0.3">
      <c r="B11" s="692"/>
      <c r="C11" s="692"/>
      <c r="D11" s="692"/>
      <c r="E11" s="692"/>
      <c r="F11" s="692"/>
      <c r="G11" s="692"/>
      <c r="H11" s="692"/>
      <c r="I11" s="692"/>
      <c r="J11" s="692"/>
    </row>
    <row r="12" spans="1:14" ht="14.25" customHeight="1" x14ac:dyDescent="0.3">
      <c r="B12" s="410"/>
      <c r="C12" s="410"/>
      <c r="D12" s="410"/>
      <c r="E12" s="410"/>
      <c r="F12" s="410"/>
      <c r="G12" s="354"/>
      <c r="H12" s="1008" t="s">
        <v>206</v>
      </c>
      <c r="I12" s="1009"/>
      <c r="J12" s="1010"/>
      <c r="K12" s="345" t="s">
        <v>288</v>
      </c>
      <c r="N12" t="s">
        <v>23</v>
      </c>
    </row>
    <row r="13" spans="1:14" x14ac:dyDescent="0.3">
      <c r="G13" s="399"/>
      <c r="H13" s="908" t="s">
        <v>238</v>
      </c>
      <c r="I13" s="908"/>
      <c r="J13" s="1011"/>
      <c r="K13" s="356" t="s">
        <v>270</v>
      </c>
    </row>
    <row r="14" spans="1:14" ht="42.75" customHeight="1" x14ac:dyDescent="0.3">
      <c r="B14" s="330" t="s">
        <v>75</v>
      </c>
      <c r="C14" s="989" t="s">
        <v>2</v>
      </c>
      <c r="D14" s="990"/>
      <c r="E14" s="990"/>
      <c r="F14" s="990"/>
      <c r="G14" s="991"/>
      <c r="H14" s="330" t="s">
        <v>109</v>
      </c>
      <c r="I14" s="315" t="s">
        <v>133</v>
      </c>
      <c r="J14" s="315" t="s">
        <v>137</v>
      </c>
      <c r="K14" s="363" t="s">
        <v>129</v>
      </c>
      <c r="L14" s="344"/>
    </row>
    <row r="15" spans="1:14" ht="15.6" x14ac:dyDescent="0.3">
      <c r="B15" s="566"/>
      <c r="C15" s="846" t="s">
        <v>30</v>
      </c>
      <c r="D15" s="846"/>
      <c r="E15" s="846"/>
      <c r="F15" s="846"/>
      <c r="G15" s="846"/>
      <c r="H15" s="34"/>
      <c r="I15" s="245">
        <f>I16+I20</f>
        <v>172.92</v>
      </c>
      <c r="J15" s="55"/>
      <c r="K15" s="56"/>
    </row>
    <row r="16" spans="1:14" ht="15.6" x14ac:dyDescent="0.3">
      <c r="B16" s="615" t="s">
        <v>3</v>
      </c>
      <c r="C16" s="844" t="s">
        <v>39</v>
      </c>
      <c r="D16" s="847"/>
      <c r="E16" s="847"/>
      <c r="F16" s="847"/>
      <c r="G16" s="847"/>
      <c r="H16" s="546"/>
      <c r="I16" s="77">
        <f>I17+I19+I18</f>
        <v>118.06</v>
      </c>
      <c r="J16" s="84"/>
      <c r="K16" s="56"/>
    </row>
    <row r="17" spans="2:13" ht="15.6" x14ac:dyDescent="0.3">
      <c r="B17" s="585" t="s">
        <v>16</v>
      </c>
      <c r="C17" s="847" t="s">
        <v>37</v>
      </c>
      <c r="D17" s="847"/>
      <c r="E17" s="847"/>
      <c r="F17" s="847"/>
      <c r="G17" s="847"/>
      <c r="H17" s="406"/>
      <c r="I17" s="584">
        <v>76.66</v>
      </c>
      <c r="J17" s="412"/>
      <c r="K17" s="56"/>
    </row>
    <row r="18" spans="2:13" ht="15.6" x14ac:dyDescent="0.3">
      <c r="B18" s="74" t="s">
        <v>15</v>
      </c>
      <c r="C18" s="842" t="s">
        <v>136</v>
      </c>
      <c r="D18" s="843"/>
      <c r="E18" s="843"/>
      <c r="F18" s="843"/>
      <c r="G18" s="844"/>
      <c r="H18" s="374">
        <v>0.04</v>
      </c>
      <c r="I18" s="520">
        <f>I17*H18</f>
        <v>3.07</v>
      </c>
      <c r="J18" s="77"/>
      <c r="K18" s="56"/>
    </row>
    <row r="19" spans="2:13" ht="15.6" x14ac:dyDescent="0.3">
      <c r="B19" s="586" t="s">
        <v>17</v>
      </c>
      <c r="C19" s="842" t="s">
        <v>38</v>
      </c>
      <c r="D19" s="843"/>
      <c r="E19" s="843"/>
      <c r="F19" s="843"/>
      <c r="G19" s="844"/>
      <c r="H19" s="343">
        <v>0.5</v>
      </c>
      <c r="I19" s="575">
        <f>I17*H19</f>
        <v>38.33</v>
      </c>
      <c r="J19" s="77"/>
      <c r="K19" s="56"/>
    </row>
    <row r="20" spans="2:13" ht="29.25" customHeight="1" x14ac:dyDescent="0.3">
      <c r="B20" s="75" t="s">
        <v>54</v>
      </c>
      <c r="C20" s="1076" t="s">
        <v>221</v>
      </c>
      <c r="D20" s="1077"/>
      <c r="E20" s="1077"/>
      <c r="F20" s="1077"/>
      <c r="G20" s="623"/>
      <c r="H20" s="343"/>
      <c r="I20" s="614">
        <v>54.86</v>
      </c>
      <c r="J20" s="392"/>
      <c r="K20" s="56"/>
    </row>
    <row r="21" spans="2:13" ht="1.5" hidden="1" customHeight="1" x14ac:dyDescent="0.3">
      <c r="B21" s="587" t="s">
        <v>31</v>
      </c>
      <c r="C21" s="938" t="s">
        <v>197</v>
      </c>
      <c r="D21" s="1074"/>
      <c r="E21" s="1074"/>
      <c r="F21" s="1074"/>
      <c r="G21" s="1075"/>
      <c r="H21" s="31"/>
      <c r="I21" s="538"/>
      <c r="J21" s="55"/>
      <c r="K21" s="56"/>
    </row>
    <row r="22" spans="2:13" ht="17.25" hidden="1" customHeight="1" x14ac:dyDescent="0.3">
      <c r="B22" s="80" t="s">
        <v>32</v>
      </c>
      <c r="C22" s="938" t="s">
        <v>136</v>
      </c>
      <c r="D22" s="939"/>
      <c r="E22" s="939"/>
      <c r="F22" s="939"/>
      <c r="G22" s="583"/>
      <c r="H22" s="588"/>
      <c r="I22" s="77">
        <f>I21*H22</f>
        <v>0</v>
      </c>
      <c r="J22" s="55"/>
      <c r="K22" s="56"/>
    </row>
    <row r="23" spans="2:13" ht="18.75" hidden="1" customHeight="1" x14ac:dyDescent="0.3">
      <c r="B23" s="80" t="s">
        <v>198</v>
      </c>
      <c r="C23" s="1072" t="s">
        <v>38</v>
      </c>
      <c r="D23" s="1073"/>
      <c r="E23" s="1073"/>
      <c r="F23" s="1073"/>
      <c r="G23" s="581"/>
      <c r="H23" s="588"/>
      <c r="I23" s="77">
        <f>I21*H23</f>
        <v>0</v>
      </c>
      <c r="J23" s="55"/>
      <c r="K23" s="56"/>
    </row>
    <row r="24" spans="2:13" ht="14.25" customHeight="1" x14ac:dyDescent="0.3">
      <c r="B24" s="78"/>
      <c r="C24" s="848" t="s">
        <v>4</v>
      </c>
      <c r="D24" s="848"/>
      <c r="E24" s="848"/>
      <c r="F24" s="849"/>
      <c r="G24" s="849"/>
      <c r="H24" s="343">
        <v>0.22</v>
      </c>
      <c r="I24" s="77">
        <f>I15*H24</f>
        <v>38.04</v>
      </c>
      <c r="J24" s="77"/>
      <c r="K24" s="56"/>
    </row>
    <row r="25" spans="2:13" s="229" customFormat="1" ht="17.25" customHeight="1" x14ac:dyDescent="0.3">
      <c r="B25" s="185"/>
      <c r="C25" s="41" t="s">
        <v>218</v>
      </c>
      <c r="D25" s="622"/>
      <c r="E25" s="622"/>
      <c r="F25" s="622"/>
      <c r="G25" s="622"/>
      <c r="H25" s="31"/>
      <c r="I25" s="55">
        <f>I15+I24</f>
        <v>210.96</v>
      </c>
      <c r="J25" s="55"/>
      <c r="K25" s="34"/>
    </row>
    <row r="26" spans="2:13" s="582" customFormat="1" ht="15.6" x14ac:dyDescent="0.3">
      <c r="B26" s="80" t="s">
        <v>49</v>
      </c>
      <c r="C26" s="842" t="s">
        <v>5</v>
      </c>
      <c r="D26" s="843"/>
      <c r="E26" s="843"/>
      <c r="F26" s="843"/>
      <c r="G26" s="844"/>
      <c r="H26" s="572"/>
      <c r="I26" s="77"/>
      <c r="J26" s="704">
        <v>3.89</v>
      </c>
      <c r="K26" s="710">
        <v>1.68</v>
      </c>
      <c r="M26" s="342" t="s">
        <v>258</v>
      </c>
    </row>
    <row r="27" spans="2:13" s="582" customFormat="1" ht="15.6" x14ac:dyDescent="0.3">
      <c r="B27" s="82" t="s">
        <v>42</v>
      </c>
      <c r="C27" s="842" t="s">
        <v>72</v>
      </c>
      <c r="D27" s="843"/>
      <c r="E27" s="843"/>
      <c r="F27" s="843"/>
      <c r="G27" s="844"/>
      <c r="H27" s="567"/>
      <c r="I27" s="77"/>
      <c r="J27" s="77">
        <f>J29+J32</f>
        <v>88.54</v>
      </c>
      <c r="K27" s="711">
        <f>K28+K32</f>
        <v>14.27</v>
      </c>
    </row>
    <row r="28" spans="2:13" ht="15.6" x14ac:dyDescent="0.3">
      <c r="B28" s="877" t="s">
        <v>57</v>
      </c>
      <c r="C28" s="850" t="s">
        <v>174</v>
      </c>
      <c r="D28" s="851"/>
      <c r="E28" s="851"/>
      <c r="F28" s="851"/>
      <c r="G28" s="852"/>
      <c r="H28" s="839"/>
      <c r="I28" s="84"/>
      <c r="J28" s="84"/>
      <c r="K28" s="890">
        <f>ROUND(29.4/100*42.5,2)</f>
        <v>12.5</v>
      </c>
    </row>
    <row r="29" spans="2:13" ht="24.75" customHeight="1" x14ac:dyDescent="0.3">
      <c r="B29" s="878"/>
      <c r="C29" s="392">
        <v>42.5</v>
      </c>
      <c r="D29" s="418">
        <v>29.4</v>
      </c>
      <c r="E29" s="426">
        <v>0.29399999999999998</v>
      </c>
      <c r="F29" s="439" t="s">
        <v>138</v>
      </c>
      <c r="G29" s="40"/>
      <c r="H29" s="840"/>
      <c r="I29" s="414"/>
      <c r="J29" s="691">
        <f>ROUND(2*42.5,2)</f>
        <v>85</v>
      </c>
      <c r="K29" s="891"/>
      <c r="M29" s="58"/>
    </row>
    <row r="30" spans="2:13" ht="13.95" customHeight="1" x14ac:dyDescent="0.3">
      <c r="B30" s="879"/>
      <c r="C30" s="167" t="s">
        <v>10</v>
      </c>
      <c r="D30" s="168" t="s">
        <v>64</v>
      </c>
      <c r="E30" s="341" t="s">
        <v>128</v>
      </c>
      <c r="F30" s="167"/>
      <c r="G30" s="40"/>
      <c r="H30" s="841"/>
      <c r="I30" s="415"/>
      <c r="J30" s="570"/>
      <c r="K30" s="892"/>
    </row>
    <row r="31" spans="2:13" ht="15.6" x14ac:dyDescent="0.3">
      <c r="B31" s="615" t="s">
        <v>58</v>
      </c>
      <c r="C31" s="842" t="s">
        <v>139</v>
      </c>
      <c r="D31" s="843"/>
      <c r="E31" s="843"/>
      <c r="F31" s="843"/>
      <c r="G31" s="843"/>
      <c r="H31" s="363"/>
      <c r="I31" s="77"/>
      <c r="J31" s="569"/>
      <c r="K31" s="578"/>
    </row>
    <row r="32" spans="2:13" ht="15.6" x14ac:dyDescent="0.3">
      <c r="B32" s="411"/>
      <c r="C32" s="53">
        <v>61</v>
      </c>
      <c r="D32" s="405">
        <v>2.9000000000000001E-2</v>
      </c>
      <c r="E32" s="693">
        <v>29.4</v>
      </c>
      <c r="F32" s="407"/>
      <c r="G32" s="407"/>
      <c r="H32" s="363"/>
      <c r="I32" s="77"/>
      <c r="J32" s="569">
        <f>ROUND(2*0.029*61,2)</f>
        <v>3.54</v>
      </c>
      <c r="K32" s="571">
        <f>ROUND(0.029*61,2)</f>
        <v>1.77</v>
      </c>
      <c r="M32" s="58"/>
    </row>
    <row r="33" spans="2:12" s="737" customFormat="1" ht="15" customHeight="1" x14ac:dyDescent="0.3">
      <c r="B33" s="39"/>
      <c r="C33" s="122" t="s">
        <v>10</v>
      </c>
      <c r="D33" s="264" t="s">
        <v>128</v>
      </c>
      <c r="E33" s="735" t="s">
        <v>64</v>
      </c>
      <c r="F33" s="734"/>
      <c r="G33" s="733"/>
      <c r="H33" s="736"/>
      <c r="I33" s="262"/>
      <c r="J33" s="262"/>
      <c r="K33" s="29"/>
    </row>
    <row r="34" spans="2:12" ht="15.6" x14ac:dyDescent="0.3">
      <c r="B34" s="70" t="s">
        <v>43</v>
      </c>
      <c r="C34" s="836" t="s">
        <v>188</v>
      </c>
      <c r="D34" s="837"/>
      <c r="E34" s="837"/>
      <c r="F34" s="837"/>
      <c r="G34" s="838"/>
      <c r="H34" s="34"/>
      <c r="I34" s="55">
        <f>I15+I24</f>
        <v>210.96</v>
      </c>
      <c r="J34" s="55">
        <f>J26+J27</f>
        <v>92.43</v>
      </c>
      <c r="K34" s="55">
        <f>K26+K27</f>
        <v>15.95</v>
      </c>
    </row>
    <row r="35" spans="2:12" ht="15.6" x14ac:dyDescent="0.3">
      <c r="B35" s="186" t="s">
        <v>44</v>
      </c>
      <c r="C35" s="1060" t="s">
        <v>102</v>
      </c>
      <c r="D35" s="1061"/>
      <c r="E35" s="1061"/>
      <c r="F35" s="1061"/>
      <c r="G35" s="1062"/>
      <c r="H35" s="699">
        <v>0.6</v>
      </c>
      <c r="I35" s="245">
        <f>I15*H35</f>
        <v>103.75</v>
      </c>
      <c r="J35" s="245"/>
      <c r="K35" s="34"/>
      <c r="L35" s="229"/>
    </row>
    <row r="36" spans="2:12" ht="15.6" x14ac:dyDescent="0.3">
      <c r="B36" s="90" t="s">
        <v>103</v>
      </c>
      <c r="C36" s="408" t="s">
        <v>105</v>
      </c>
      <c r="D36" s="409"/>
      <c r="E36" s="409"/>
      <c r="F36" s="409"/>
      <c r="G36" s="409"/>
      <c r="H36" s="376">
        <v>0.20899999999999999</v>
      </c>
      <c r="I36" s="413">
        <f>I15*20.9%</f>
        <v>36.14</v>
      </c>
      <c r="J36" s="413"/>
      <c r="K36" s="372"/>
      <c r="L36" s="246"/>
    </row>
    <row r="37" spans="2:12" ht="15.6" x14ac:dyDescent="0.3">
      <c r="B37" s="90" t="s">
        <v>104</v>
      </c>
      <c r="C37" s="408" t="s">
        <v>99</v>
      </c>
      <c r="D37" s="409"/>
      <c r="E37" s="409"/>
      <c r="F37" s="409"/>
      <c r="G37" s="409"/>
      <c r="H37" s="376">
        <v>0.39100000000000001</v>
      </c>
      <c r="I37" s="413">
        <f>I15*39.1%</f>
        <v>67.61</v>
      </c>
      <c r="J37" s="413"/>
      <c r="K37" s="372"/>
      <c r="L37" s="246"/>
    </row>
    <row r="38" spans="2:12" ht="15.6" x14ac:dyDescent="0.3">
      <c r="B38" s="70">
        <v>7</v>
      </c>
      <c r="C38" s="836" t="s">
        <v>24</v>
      </c>
      <c r="D38" s="837"/>
      <c r="E38" s="837"/>
      <c r="F38" s="837"/>
      <c r="G38" s="837"/>
      <c r="H38" s="34"/>
      <c r="I38" s="55">
        <f>I35+I34</f>
        <v>314.70999999999998</v>
      </c>
      <c r="J38" s="55">
        <f>J34</f>
        <v>92.43</v>
      </c>
      <c r="K38" s="55">
        <f>K34</f>
        <v>15.95</v>
      </c>
    </row>
    <row r="39" spans="2:12" ht="15.6" x14ac:dyDescent="0.3">
      <c r="B39" s="411">
        <v>8</v>
      </c>
      <c r="C39" s="847" t="s">
        <v>21</v>
      </c>
      <c r="D39" s="847"/>
      <c r="E39" s="847"/>
      <c r="F39" s="847"/>
      <c r="G39" s="847"/>
      <c r="H39" s="343">
        <v>0.12</v>
      </c>
      <c r="I39" s="77">
        <f>I38*12%</f>
        <v>37.770000000000003</v>
      </c>
      <c r="J39" s="77">
        <f>J38*12%</f>
        <v>11.09</v>
      </c>
      <c r="K39" s="77">
        <f>K38*12%</f>
        <v>1.91</v>
      </c>
    </row>
    <row r="40" spans="2:12" ht="15.6" x14ac:dyDescent="0.3">
      <c r="B40" s="70">
        <v>9</v>
      </c>
      <c r="C40" s="859" t="s">
        <v>40</v>
      </c>
      <c r="D40" s="860"/>
      <c r="E40" s="860"/>
      <c r="F40" s="860"/>
      <c r="G40" s="860"/>
      <c r="H40" s="34"/>
      <c r="I40" s="104">
        <f>I39+I38</f>
        <v>352.48</v>
      </c>
      <c r="J40" s="104">
        <f>J39+J38</f>
        <v>103.52</v>
      </c>
      <c r="K40" s="104">
        <f>K39+K38</f>
        <v>17.86</v>
      </c>
    </row>
    <row r="41" spans="2:12" s="436" customFormat="1" ht="15.75" customHeight="1" x14ac:dyDescent="0.3">
      <c r="B41" s="433">
        <v>10</v>
      </c>
      <c r="C41" s="1071" t="s">
        <v>28</v>
      </c>
      <c r="D41" s="1071"/>
      <c r="E41" s="1071"/>
      <c r="F41" s="1071"/>
      <c r="G41" s="1071"/>
      <c r="H41" s="434">
        <v>0.2</v>
      </c>
      <c r="I41" s="435">
        <f>I40*H41</f>
        <v>70.5</v>
      </c>
      <c r="J41" s="435">
        <f>J40*H41</f>
        <v>20.7</v>
      </c>
      <c r="K41" s="435">
        <f>K40*H41</f>
        <v>3.57</v>
      </c>
    </row>
    <row r="42" spans="2:12" ht="17.25" customHeight="1" x14ac:dyDescent="0.3">
      <c r="B42" s="70">
        <v>11</v>
      </c>
      <c r="C42" s="858" t="s">
        <v>41</v>
      </c>
      <c r="D42" s="858"/>
      <c r="E42" s="858"/>
      <c r="F42" s="858"/>
      <c r="G42" s="858"/>
      <c r="H42" s="34"/>
      <c r="I42" s="55">
        <f>I41+I40</f>
        <v>422.98</v>
      </c>
      <c r="J42" s="55">
        <f>J41+J40</f>
        <v>124.22</v>
      </c>
      <c r="K42" s="55">
        <f>K41+K40</f>
        <v>21.43</v>
      </c>
    </row>
    <row r="43" spans="2:12" ht="15.6" x14ac:dyDescent="0.3">
      <c r="B43" s="105"/>
      <c r="C43" s="105"/>
      <c r="D43" s="105"/>
      <c r="E43" s="105"/>
      <c r="F43" s="105"/>
      <c r="G43" s="105"/>
      <c r="H43" s="105"/>
      <c r="I43" s="105"/>
      <c r="J43" s="105"/>
      <c r="K43" s="231"/>
    </row>
    <row r="44" spans="2:12" ht="15.6" x14ac:dyDescent="0.3">
      <c r="B44" s="105"/>
      <c r="C44" s="105"/>
      <c r="D44" s="105"/>
      <c r="E44" s="105"/>
      <c r="F44" s="105"/>
      <c r="G44" s="105"/>
      <c r="H44" s="105"/>
      <c r="I44" s="105"/>
      <c r="J44" s="105"/>
      <c r="K44" s="231"/>
    </row>
    <row r="45" spans="2:12" ht="15.6" x14ac:dyDescent="0.3">
      <c r="B45" s="105"/>
      <c r="C45" s="105" t="s">
        <v>90</v>
      </c>
      <c r="D45" s="105"/>
      <c r="E45" s="105"/>
      <c r="F45" s="105"/>
      <c r="G45" s="105" t="s">
        <v>74</v>
      </c>
      <c r="H45" s="105"/>
      <c r="I45" s="105"/>
      <c r="J45" s="105" t="s">
        <v>186</v>
      </c>
      <c r="K45" s="231"/>
    </row>
    <row r="46" spans="2:12" ht="15.6" x14ac:dyDescent="0.3">
      <c r="B46" s="105"/>
      <c r="C46" s="105"/>
      <c r="D46" s="105"/>
      <c r="E46" s="105"/>
      <c r="F46" s="105"/>
      <c r="G46" s="105"/>
      <c r="H46" s="105"/>
      <c r="I46" s="105"/>
      <c r="J46" s="105"/>
      <c r="K46" s="231"/>
    </row>
    <row r="47" spans="2:12" s="43" customFormat="1" ht="15.6" x14ac:dyDescent="0.3">
      <c r="B47" s="105"/>
      <c r="C47" s="105" t="s">
        <v>219</v>
      </c>
      <c r="D47" s="105"/>
      <c r="E47" s="105"/>
      <c r="F47" s="105"/>
      <c r="G47" s="105"/>
      <c r="H47" s="105"/>
      <c r="I47" s="105"/>
      <c r="J47" s="105"/>
      <c r="K47" s="352"/>
    </row>
    <row r="48" spans="2:12" s="105" customFormat="1" ht="15.6" x14ac:dyDescent="0.3">
      <c r="C48" s="105" t="s">
        <v>217</v>
      </c>
      <c r="H48" s="105" t="s">
        <v>76</v>
      </c>
      <c r="J48" s="105" t="s">
        <v>220</v>
      </c>
    </row>
  </sheetData>
  <mergeCells count="31">
    <mergeCell ref="B28:B30"/>
    <mergeCell ref="C28:G28"/>
    <mergeCell ref="C14:G14"/>
    <mergeCell ref="C15:G15"/>
    <mergeCell ref="C16:G16"/>
    <mergeCell ref="C17:G17"/>
    <mergeCell ref="C18:G18"/>
    <mergeCell ref="C19:G19"/>
    <mergeCell ref="C21:G21"/>
    <mergeCell ref="C20:F20"/>
    <mergeCell ref="B7:J7"/>
    <mergeCell ref="B8:J8"/>
    <mergeCell ref="B9:J9"/>
    <mergeCell ref="H12:J12"/>
    <mergeCell ref="C26:G26"/>
    <mergeCell ref="H13:J13"/>
    <mergeCell ref="C23:F23"/>
    <mergeCell ref="C22:F22"/>
    <mergeCell ref="B10:J10"/>
    <mergeCell ref="K28:K30"/>
    <mergeCell ref="C31:G31"/>
    <mergeCell ref="C34:G34"/>
    <mergeCell ref="C35:G35"/>
    <mergeCell ref="C38:G38"/>
    <mergeCell ref="H28:H30"/>
    <mergeCell ref="C39:G39"/>
    <mergeCell ref="C40:G40"/>
    <mergeCell ref="C41:G41"/>
    <mergeCell ref="C42:G42"/>
    <mergeCell ref="C24:G24"/>
    <mergeCell ref="C27:G27"/>
  </mergeCells>
  <pageMargins left="0.70866141732283472" right="0.31496062992125984" top="0.19685039370078741" bottom="0.1968503937007874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8"/>
  <sheetViews>
    <sheetView topLeftCell="A4" workbookViewId="0">
      <selection activeCell="A10" sqref="A10:XFD10"/>
    </sheetView>
  </sheetViews>
  <sheetFormatPr defaultRowHeight="14.4" x14ac:dyDescent="0.3"/>
  <cols>
    <col min="1" max="1" width="6.109375" customWidth="1"/>
    <col min="2" max="2" width="6.88671875" customWidth="1"/>
    <col min="3" max="3" width="6.44140625" customWidth="1"/>
    <col min="4" max="4" width="7.109375" customWidth="1"/>
    <col min="5" max="5" width="27.6640625" customWidth="1"/>
    <col min="6" max="6" width="0.109375" customWidth="1"/>
    <col min="7" max="7" width="7.109375" customWidth="1"/>
    <col min="8" max="8" width="8.109375" customWidth="1"/>
    <col min="9" max="10" width="10.88671875" customWidth="1"/>
  </cols>
  <sheetData>
    <row r="1" spans="1:11" ht="18" x14ac:dyDescent="0.35">
      <c r="A1" s="269" t="s">
        <v>26</v>
      </c>
      <c r="B1" s="63"/>
      <c r="C1" s="4"/>
      <c r="D1" s="4"/>
      <c r="E1" s="4"/>
      <c r="F1" s="4"/>
      <c r="G1" s="269" t="s">
        <v>53</v>
      </c>
      <c r="H1" s="269"/>
      <c r="I1" s="8"/>
      <c r="J1" s="370"/>
      <c r="K1" s="63"/>
    </row>
    <row r="2" spans="1:11" ht="18" x14ac:dyDescent="0.35">
      <c r="A2" s="270" t="s">
        <v>51</v>
      </c>
      <c r="B2" s="63"/>
      <c r="C2" s="3"/>
      <c r="D2" s="6"/>
      <c r="E2" s="6"/>
      <c r="F2" s="6"/>
      <c r="G2" s="271" t="s">
        <v>223</v>
      </c>
      <c r="H2" s="271"/>
      <c r="I2" s="50"/>
      <c r="J2" s="369"/>
      <c r="K2" s="63"/>
    </row>
    <row r="3" spans="1:11" ht="18" x14ac:dyDescent="0.35">
      <c r="A3" s="270" t="s">
        <v>52</v>
      </c>
      <c r="B3" s="63"/>
      <c r="C3" s="4"/>
      <c r="D3" s="5"/>
      <c r="E3" s="5"/>
      <c r="F3" s="4"/>
      <c r="G3" s="271" t="s">
        <v>52</v>
      </c>
      <c r="H3" s="271"/>
      <c r="I3" s="45"/>
      <c r="J3" s="370"/>
      <c r="K3" s="63"/>
    </row>
    <row r="4" spans="1:11" ht="18" x14ac:dyDescent="0.35">
      <c r="A4" s="270" t="s">
        <v>196</v>
      </c>
      <c r="B4" s="63"/>
      <c r="C4" s="5"/>
      <c r="D4" s="5"/>
      <c r="E4" s="5"/>
      <c r="F4" s="5"/>
      <c r="G4" s="271" t="s">
        <v>224</v>
      </c>
      <c r="H4" s="271"/>
      <c r="I4" s="42"/>
      <c r="J4" s="371"/>
      <c r="K4" s="63"/>
    </row>
    <row r="5" spans="1:11" ht="18" x14ac:dyDescent="0.35">
      <c r="A5" s="270" t="s">
        <v>226</v>
      </c>
      <c r="B5" s="63"/>
      <c r="C5" s="2"/>
      <c r="D5" s="2"/>
      <c r="E5" s="2"/>
      <c r="F5" s="2"/>
      <c r="G5" s="271" t="s">
        <v>226</v>
      </c>
      <c r="H5" s="271"/>
      <c r="I5" s="63"/>
      <c r="J5" s="351"/>
      <c r="K5" s="63"/>
    </row>
    <row r="6" spans="1:11" ht="18" x14ac:dyDescent="0.35">
      <c r="A6" s="270"/>
      <c r="B6" s="63"/>
      <c r="C6" s="2"/>
      <c r="D6" s="2"/>
      <c r="E6" s="2"/>
      <c r="F6" s="2"/>
      <c r="G6" s="271"/>
      <c r="H6" s="271"/>
      <c r="I6" s="63"/>
      <c r="J6" s="351"/>
      <c r="K6" s="63"/>
    </row>
    <row r="7" spans="1:11" ht="15.6" x14ac:dyDescent="0.3">
      <c r="A7" s="964" t="s">
        <v>0</v>
      </c>
      <c r="B7" s="964"/>
      <c r="C7" s="964"/>
      <c r="D7" s="964"/>
      <c r="E7" s="964"/>
      <c r="F7" s="964"/>
      <c r="G7" s="964"/>
      <c r="H7" s="964"/>
      <c r="I7" s="964"/>
      <c r="J7" s="352"/>
      <c r="K7" s="43"/>
    </row>
    <row r="8" spans="1:11" ht="15.6" x14ac:dyDescent="0.3">
      <c r="A8" s="964" t="s">
        <v>269</v>
      </c>
      <c r="B8" s="964"/>
      <c r="C8" s="964"/>
      <c r="D8" s="964"/>
      <c r="E8" s="964"/>
      <c r="F8" s="964"/>
      <c r="G8" s="964"/>
      <c r="H8" s="964"/>
      <c r="I8" s="964"/>
      <c r="J8" s="352"/>
      <c r="K8" s="43"/>
    </row>
    <row r="9" spans="1:11" ht="15.6" x14ac:dyDescent="0.3">
      <c r="A9" s="964" t="s">
        <v>294</v>
      </c>
      <c r="B9" s="964"/>
      <c r="C9" s="964"/>
      <c r="D9" s="964"/>
      <c r="E9" s="964"/>
      <c r="F9" s="964"/>
      <c r="G9" s="964"/>
      <c r="H9" s="964"/>
      <c r="I9" s="964"/>
      <c r="J9" s="352"/>
      <c r="K9" s="43"/>
    </row>
    <row r="10" spans="1:11" x14ac:dyDescent="0.3">
      <c r="A10" s="876" t="s">
        <v>247</v>
      </c>
      <c r="B10" s="876"/>
      <c r="C10" s="876"/>
      <c r="D10" s="876"/>
      <c r="E10" s="876"/>
      <c r="F10" s="876"/>
      <c r="G10" s="876"/>
      <c r="H10" s="876"/>
      <c r="I10" s="876"/>
      <c r="J10" s="698"/>
      <c r="K10" s="698"/>
    </row>
    <row r="11" spans="1:11" x14ac:dyDescent="0.3">
      <c r="A11" s="753"/>
      <c r="B11" s="753"/>
      <c r="C11" s="753"/>
      <c r="D11" s="753"/>
      <c r="E11" s="753"/>
      <c r="F11" s="753"/>
      <c r="G11" s="753"/>
      <c r="H11" s="753"/>
      <c r="I11" s="753"/>
      <c r="J11" s="698"/>
      <c r="K11" s="698"/>
    </row>
    <row r="12" spans="1:11" ht="17.399999999999999" x14ac:dyDescent="0.3">
      <c r="A12" s="755"/>
      <c r="B12" s="755"/>
      <c r="C12" s="755"/>
      <c r="D12" s="755"/>
      <c r="E12" s="755"/>
      <c r="F12" s="354"/>
      <c r="G12" s="1008" t="s">
        <v>152</v>
      </c>
      <c r="H12" s="1009"/>
      <c r="I12" s="1010"/>
      <c r="J12" s="345" t="s">
        <v>278</v>
      </c>
    </row>
    <row r="13" spans="1:11" x14ac:dyDescent="0.3">
      <c r="F13" s="399"/>
      <c r="G13" s="908" t="s">
        <v>238</v>
      </c>
      <c r="H13" s="908"/>
      <c r="I13" s="1011"/>
      <c r="J13" s="356" t="s">
        <v>270</v>
      </c>
    </row>
    <row r="14" spans="1:11" ht="41.4" x14ac:dyDescent="0.3">
      <c r="A14" s="330" t="s">
        <v>75</v>
      </c>
      <c r="B14" s="989" t="s">
        <v>2</v>
      </c>
      <c r="C14" s="990"/>
      <c r="D14" s="990"/>
      <c r="E14" s="990"/>
      <c r="F14" s="991"/>
      <c r="G14" s="330" t="s">
        <v>109</v>
      </c>
      <c r="H14" s="315" t="s">
        <v>133</v>
      </c>
      <c r="I14" s="315" t="s">
        <v>137</v>
      </c>
      <c r="J14" s="363" t="s">
        <v>129</v>
      </c>
      <c r="K14" s="344"/>
    </row>
    <row r="15" spans="1:11" ht="15.6" x14ac:dyDescent="0.3">
      <c r="A15" s="566"/>
      <c r="B15" s="846" t="s">
        <v>30</v>
      </c>
      <c r="C15" s="846"/>
      <c r="D15" s="846"/>
      <c r="E15" s="846"/>
      <c r="F15" s="846"/>
      <c r="G15" s="34"/>
      <c r="H15" s="245">
        <f>H16+H20</f>
        <v>186.74</v>
      </c>
      <c r="I15" s="55"/>
      <c r="J15" s="56"/>
    </row>
    <row r="16" spans="1:11" ht="15.6" x14ac:dyDescent="0.3">
      <c r="A16" s="754" t="s">
        <v>3</v>
      </c>
      <c r="B16" s="844" t="s">
        <v>39</v>
      </c>
      <c r="C16" s="847"/>
      <c r="D16" s="847"/>
      <c r="E16" s="847"/>
      <c r="F16" s="847"/>
      <c r="G16" s="756"/>
      <c r="H16" s="77">
        <f>H17+H19+H18</f>
        <v>131.88</v>
      </c>
      <c r="I16" s="84"/>
      <c r="J16" s="56"/>
    </row>
    <row r="17" spans="1:11" ht="15.6" x14ac:dyDescent="0.3">
      <c r="A17" s="585" t="s">
        <v>16</v>
      </c>
      <c r="B17" s="847" t="s">
        <v>37</v>
      </c>
      <c r="C17" s="847"/>
      <c r="D17" s="847"/>
      <c r="E17" s="847"/>
      <c r="F17" s="847"/>
      <c r="G17" s="744"/>
      <c r="H17" s="584">
        <v>85.63</v>
      </c>
      <c r="I17" s="757"/>
      <c r="J17" s="56"/>
    </row>
    <row r="18" spans="1:11" ht="15.6" x14ac:dyDescent="0.3">
      <c r="A18" s="74" t="s">
        <v>15</v>
      </c>
      <c r="B18" s="842" t="s">
        <v>136</v>
      </c>
      <c r="C18" s="843"/>
      <c r="D18" s="843"/>
      <c r="E18" s="843"/>
      <c r="F18" s="844"/>
      <c r="G18" s="374">
        <v>0.04</v>
      </c>
      <c r="H18" s="752">
        <f>H17*G18</f>
        <v>3.43</v>
      </c>
      <c r="I18" s="77"/>
      <c r="J18" s="56"/>
    </row>
    <row r="19" spans="1:11" ht="15.6" x14ac:dyDescent="0.3">
      <c r="A19" s="586" t="s">
        <v>17</v>
      </c>
      <c r="B19" s="842" t="s">
        <v>38</v>
      </c>
      <c r="C19" s="843"/>
      <c r="D19" s="843"/>
      <c r="E19" s="843"/>
      <c r="F19" s="844"/>
      <c r="G19" s="343">
        <v>0.5</v>
      </c>
      <c r="H19" s="751">
        <f>H17*G19</f>
        <v>42.82</v>
      </c>
      <c r="I19" s="77"/>
      <c r="J19" s="56"/>
    </row>
    <row r="20" spans="1:11" ht="15.6" x14ac:dyDescent="0.3">
      <c r="A20" s="75" t="s">
        <v>54</v>
      </c>
      <c r="B20" s="1076" t="s">
        <v>221</v>
      </c>
      <c r="C20" s="1077"/>
      <c r="D20" s="1077"/>
      <c r="E20" s="1077"/>
      <c r="F20" s="623"/>
      <c r="G20" s="343"/>
      <c r="H20" s="752">
        <v>54.86</v>
      </c>
      <c r="I20" s="392"/>
      <c r="J20" s="56"/>
    </row>
    <row r="21" spans="1:11" ht="15.6" hidden="1" x14ac:dyDescent="0.3">
      <c r="A21" s="587" t="s">
        <v>31</v>
      </c>
      <c r="B21" s="938" t="s">
        <v>197</v>
      </c>
      <c r="C21" s="1074"/>
      <c r="D21" s="1074"/>
      <c r="E21" s="1074"/>
      <c r="F21" s="1075"/>
      <c r="G21" s="31"/>
      <c r="H21" s="750"/>
      <c r="I21" s="55"/>
      <c r="J21" s="56"/>
    </row>
    <row r="22" spans="1:11" ht="15.6" hidden="1" x14ac:dyDescent="0.3">
      <c r="A22" s="80" t="s">
        <v>32</v>
      </c>
      <c r="B22" s="938" t="s">
        <v>136</v>
      </c>
      <c r="C22" s="939"/>
      <c r="D22" s="939"/>
      <c r="E22" s="939"/>
      <c r="F22" s="583"/>
      <c r="G22" s="588"/>
      <c r="H22" s="77">
        <f>H21*G22</f>
        <v>0</v>
      </c>
      <c r="I22" s="55"/>
      <c r="J22" s="56"/>
    </row>
    <row r="23" spans="1:11" ht="15.6" hidden="1" x14ac:dyDescent="0.3">
      <c r="A23" s="80" t="s">
        <v>198</v>
      </c>
      <c r="B23" s="1072" t="s">
        <v>38</v>
      </c>
      <c r="C23" s="1073"/>
      <c r="D23" s="1073"/>
      <c r="E23" s="1073"/>
      <c r="F23" s="581"/>
      <c r="G23" s="588"/>
      <c r="H23" s="77">
        <f>H21*G23</f>
        <v>0</v>
      </c>
      <c r="I23" s="55"/>
      <c r="J23" s="56"/>
    </row>
    <row r="24" spans="1:11" ht="15.6" x14ac:dyDescent="0.3">
      <c r="A24" s="78"/>
      <c r="B24" s="848" t="s">
        <v>4</v>
      </c>
      <c r="C24" s="848"/>
      <c r="D24" s="848"/>
      <c r="E24" s="849"/>
      <c r="F24" s="849"/>
      <c r="G24" s="343">
        <v>0.22</v>
      </c>
      <c r="H24" s="77">
        <f>H15*G24</f>
        <v>41.08</v>
      </c>
      <c r="I24" s="77"/>
      <c r="J24" s="56"/>
    </row>
    <row r="25" spans="1:11" ht="15.6" x14ac:dyDescent="0.3">
      <c r="A25" s="185"/>
      <c r="B25" s="41" t="s">
        <v>218</v>
      </c>
      <c r="C25" s="622"/>
      <c r="D25" s="622"/>
      <c r="E25" s="622"/>
      <c r="F25" s="622"/>
      <c r="G25" s="31"/>
      <c r="H25" s="55">
        <f>H15+H24</f>
        <v>227.82</v>
      </c>
      <c r="I25" s="55"/>
      <c r="J25" s="34"/>
      <c r="K25" s="229"/>
    </row>
    <row r="26" spans="1:11" ht="15.6" hidden="1" x14ac:dyDescent="0.3">
      <c r="A26" s="80" t="s">
        <v>49</v>
      </c>
      <c r="B26" s="842" t="s">
        <v>5</v>
      </c>
      <c r="C26" s="843"/>
      <c r="D26" s="843"/>
      <c r="E26" s="843"/>
      <c r="F26" s="844"/>
      <c r="G26" s="572"/>
      <c r="H26" s="77"/>
      <c r="I26" s="704"/>
      <c r="J26" s="710"/>
      <c r="K26" s="582"/>
    </row>
    <row r="27" spans="1:11" ht="15.6" x14ac:dyDescent="0.3">
      <c r="A27" s="82" t="s">
        <v>42</v>
      </c>
      <c r="B27" s="842" t="s">
        <v>72</v>
      </c>
      <c r="C27" s="843"/>
      <c r="D27" s="843"/>
      <c r="E27" s="843"/>
      <c r="F27" s="844"/>
      <c r="G27" s="567"/>
      <c r="H27" s="77"/>
      <c r="I27" s="77">
        <f>I28+I32</f>
        <v>570</v>
      </c>
      <c r="J27" s="77">
        <f>J28+J32</f>
        <v>15.68</v>
      </c>
      <c r="K27" s="582"/>
    </row>
    <row r="28" spans="1:11" ht="15.6" x14ac:dyDescent="0.3">
      <c r="A28" s="877" t="s">
        <v>57</v>
      </c>
      <c r="B28" s="850" t="s">
        <v>168</v>
      </c>
      <c r="C28" s="851"/>
      <c r="D28" s="851"/>
      <c r="E28" s="851"/>
      <c r="F28" s="852"/>
      <c r="G28" s="1079"/>
      <c r="H28" s="1078"/>
      <c r="I28" s="874">
        <f>ROUND(12*47.5,2)</f>
        <v>570</v>
      </c>
      <c r="J28" s="874">
        <f>ROUND(33/100*47.5,2)</f>
        <v>15.68</v>
      </c>
    </row>
    <row r="29" spans="1:11" ht="36" x14ac:dyDescent="0.3">
      <c r="A29" s="878"/>
      <c r="B29" s="392">
        <v>47.5</v>
      </c>
      <c r="C29" s="774">
        <v>33</v>
      </c>
      <c r="D29" s="791">
        <v>0.33</v>
      </c>
      <c r="E29" s="792" t="s">
        <v>296</v>
      </c>
      <c r="F29" s="40"/>
      <c r="G29" s="1079"/>
      <c r="H29" s="1078"/>
      <c r="I29" s="874"/>
      <c r="J29" s="874"/>
    </row>
    <row r="30" spans="1:11" ht="15.6" x14ac:dyDescent="0.3">
      <c r="A30" s="879"/>
      <c r="B30" s="793" t="s">
        <v>10</v>
      </c>
      <c r="C30" s="794" t="s">
        <v>64</v>
      </c>
      <c r="D30" s="795" t="s">
        <v>128</v>
      </c>
      <c r="E30" s="792"/>
      <c r="F30" s="40"/>
      <c r="G30" s="766"/>
      <c r="H30" s="750"/>
      <c r="I30" s="762"/>
      <c r="J30" s="762"/>
    </row>
    <row r="31" spans="1:11" ht="15.6" hidden="1" x14ac:dyDescent="0.3">
      <c r="A31" s="754" t="s">
        <v>58</v>
      </c>
      <c r="B31" s="842" t="s">
        <v>139</v>
      </c>
      <c r="C31" s="843"/>
      <c r="D31" s="843"/>
      <c r="E31" s="843"/>
      <c r="F31" s="843"/>
      <c r="G31" s="363"/>
      <c r="H31" s="77"/>
      <c r="I31" s="762"/>
      <c r="J31" s="762"/>
    </row>
    <row r="32" spans="1:11" ht="15.6" hidden="1" x14ac:dyDescent="0.3">
      <c r="A32" s="754"/>
      <c r="B32" s="53">
        <v>61</v>
      </c>
      <c r="C32" s="743">
        <v>2.9000000000000001E-2</v>
      </c>
      <c r="D32" s="754">
        <v>29.4</v>
      </c>
      <c r="E32" s="745"/>
      <c r="F32" s="745"/>
      <c r="G32" s="363"/>
      <c r="H32" s="77"/>
      <c r="I32" s="752"/>
      <c r="J32" s="762"/>
    </row>
    <row r="33" spans="1:11" ht="15.6" hidden="1" x14ac:dyDescent="0.3">
      <c r="A33" s="39"/>
      <c r="B33" s="122" t="s">
        <v>10</v>
      </c>
      <c r="C33" s="264" t="s">
        <v>128</v>
      </c>
      <c r="D33" s="735" t="s">
        <v>64</v>
      </c>
      <c r="E33" s="746"/>
      <c r="F33" s="745"/>
      <c r="G33" s="736"/>
      <c r="H33" s="262"/>
      <c r="I33" s="262"/>
      <c r="J33" s="29"/>
      <c r="K33" s="737"/>
    </row>
    <row r="34" spans="1:11" ht="15.6" x14ac:dyDescent="0.3">
      <c r="A34" s="70" t="s">
        <v>43</v>
      </c>
      <c r="B34" s="836" t="s">
        <v>188</v>
      </c>
      <c r="C34" s="837"/>
      <c r="D34" s="837"/>
      <c r="E34" s="837"/>
      <c r="F34" s="838"/>
      <c r="G34" s="34"/>
      <c r="H34" s="55">
        <f>H15+H24</f>
        <v>227.82</v>
      </c>
      <c r="I34" s="55">
        <f>I26+I27</f>
        <v>570</v>
      </c>
      <c r="J34" s="55">
        <f>J26+J27</f>
        <v>15.68</v>
      </c>
    </row>
    <row r="35" spans="1:11" ht="15.6" x14ac:dyDescent="0.3">
      <c r="A35" s="186" t="s">
        <v>44</v>
      </c>
      <c r="B35" s="1060" t="s">
        <v>102</v>
      </c>
      <c r="C35" s="1061"/>
      <c r="D35" s="1061"/>
      <c r="E35" s="1061"/>
      <c r="F35" s="1062"/>
      <c r="G35" s="699">
        <v>0.6</v>
      </c>
      <c r="H35" s="245">
        <f>H15*G35</f>
        <v>112.04</v>
      </c>
      <c r="I35" s="245"/>
      <c r="J35" s="34"/>
      <c r="K35" s="229"/>
    </row>
    <row r="36" spans="1:11" ht="15.6" x14ac:dyDescent="0.3">
      <c r="A36" s="90" t="s">
        <v>103</v>
      </c>
      <c r="B36" s="747" t="s">
        <v>105</v>
      </c>
      <c r="C36" s="748"/>
      <c r="D36" s="748"/>
      <c r="E36" s="748"/>
      <c r="F36" s="748"/>
      <c r="G36" s="376">
        <v>0.20899999999999999</v>
      </c>
      <c r="H36" s="749">
        <f>H15*20.9%</f>
        <v>39.03</v>
      </c>
      <c r="I36" s="749"/>
      <c r="J36" s="372"/>
      <c r="K36" s="246"/>
    </row>
    <row r="37" spans="1:11" ht="15.6" x14ac:dyDescent="0.3">
      <c r="A37" s="90" t="s">
        <v>104</v>
      </c>
      <c r="B37" s="747" t="s">
        <v>99</v>
      </c>
      <c r="C37" s="748"/>
      <c r="D37" s="748"/>
      <c r="E37" s="748"/>
      <c r="F37" s="748"/>
      <c r="G37" s="376">
        <v>0.39100000000000001</v>
      </c>
      <c r="H37" s="749">
        <f>H15*39.1%</f>
        <v>73.02</v>
      </c>
      <c r="I37" s="749"/>
      <c r="J37" s="372"/>
      <c r="K37" s="246"/>
    </row>
    <row r="38" spans="1:11" ht="15.6" x14ac:dyDescent="0.3">
      <c r="A38" s="70">
        <v>7</v>
      </c>
      <c r="B38" s="836" t="s">
        <v>24</v>
      </c>
      <c r="C38" s="837"/>
      <c r="D38" s="837"/>
      <c r="E38" s="837"/>
      <c r="F38" s="837"/>
      <c r="G38" s="34"/>
      <c r="H38" s="55">
        <f>H35+H34</f>
        <v>339.86</v>
      </c>
      <c r="I38" s="55">
        <f>I34</f>
        <v>570</v>
      </c>
      <c r="J38" s="55">
        <f>J34</f>
        <v>15.68</v>
      </c>
    </row>
    <row r="39" spans="1:11" ht="15.6" x14ac:dyDescent="0.3">
      <c r="A39" s="754">
        <v>8</v>
      </c>
      <c r="B39" s="847" t="s">
        <v>21</v>
      </c>
      <c r="C39" s="847"/>
      <c r="D39" s="847"/>
      <c r="E39" s="847"/>
      <c r="F39" s="847"/>
      <c r="G39" s="343">
        <v>0.12</v>
      </c>
      <c r="H39" s="77">
        <f>H38*12%</f>
        <v>40.78</v>
      </c>
      <c r="I39" s="77">
        <f>I38*12%</f>
        <v>68.400000000000006</v>
      </c>
      <c r="J39" s="77">
        <f>J38*12%</f>
        <v>1.88</v>
      </c>
    </row>
    <row r="40" spans="1:11" ht="15.6" x14ac:dyDescent="0.3">
      <c r="A40" s="70">
        <v>9</v>
      </c>
      <c r="B40" s="859" t="s">
        <v>40</v>
      </c>
      <c r="C40" s="860"/>
      <c r="D40" s="860"/>
      <c r="E40" s="860"/>
      <c r="F40" s="860"/>
      <c r="G40" s="34"/>
      <c r="H40" s="104">
        <f>H39+H38</f>
        <v>380.64</v>
      </c>
      <c r="I40" s="104">
        <f>I39+I38</f>
        <v>638.4</v>
      </c>
      <c r="J40" s="104">
        <f>J39+J38</f>
        <v>17.559999999999999</v>
      </c>
    </row>
    <row r="41" spans="1:11" ht="15.6" x14ac:dyDescent="0.3">
      <c r="A41" s="433">
        <v>10</v>
      </c>
      <c r="B41" s="1071" t="s">
        <v>28</v>
      </c>
      <c r="C41" s="1071"/>
      <c r="D41" s="1071"/>
      <c r="E41" s="1071"/>
      <c r="F41" s="1071"/>
      <c r="G41" s="434">
        <v>0.2</v>
      </c>
      <c r="H41" s="435">
        <f>H40*G41</f>
        <v>76.13</v>
      </c>
      <c r="I41" s="435">
        <f>I40*G41</f>
        <v>127.68</v>
      </c>
      <c r="J41" s="435">
        <f>J40*G41</f>
        <v>3.51</v>
      </c>
      <c r="K41" s="436"/>
    </row>
    <row r="42" spans="1:11" ht="15.6" x14ac:dyDescent="0.3">
      <c r="A42" s="70">
        <v>11</v>
      </c>
      <c r="B42" s="858" t="s">
        <v>41</v>
      </c>
      <c r="C42" s="858"/>
      <c r="D42" s="858"/>
      <c r="E42" s="858"/>
      <c r="F42" s="858"/>
      <c r="G42" s="34"/>
      <c r="H42" s="55">
        <f>H41+H40</f>
        <v>456.77</v>
      </c>
      <c r="I42" s="55">
        <f>I41+I40</f>
        <v>766.08</v>
      </c>
      <c r="J42" s="55">
        <f>J41+J40</f>
        <v>21.07</v>
      </c>
    </row>
    <row r="43" spans="1:11" ht="15.6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231"/>
    </row>
    <row r="44" spans="1:11" ht="15.6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231"/>
    </row>
    <row r="45" spans="1:11" ht="15.6" x14ac:dyDescent="0.3">
      <c r="A45" s="105"/>
      <c r="B45" s="105" t="s">
        <v>90</v>
      </c>
      <c r="C45" s="105"/>
      <c r="D45" s="105"/>
      <c r="E45" s="105"/>
      <c r="F45" s="105" t="s">
        <v>74</v>
      </c>
      <c r="G45" s="105"/>
      <c r="H45" s="105"/>
      <c r="I45" s="105" t="s">
        <v>186</v>
      </c>
      <c r="J45" s="231"/>
    </row>
    <row r="46" spans="1:11" ht="15.6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231"/>
    </row>
    <row r="47" spans="1:11" ht="15.6" x14ac:dyDescent="0.3">
      <c r="A47" s="105"/>
      <c r="B47" s="105" t="s">
        <v>219</v>
      </c>
      <c r="C47" s="105"/>
      <c r="D47" s="105"/>
      <c r="E47" s="105"/>
      <c r="F47" s="105"/>
      <c r="G47" s="105"/>
      <c r="H47" s="105"/>
      <c r="I47" s="105"/>
      <c r="J47" s="352"/>
      <c r="K47" s="43"/>
    </row>
    <row r="48" spans="1:11" ht="15.6" x14ac:dyDescent="0.3">
      <c r="A48" s="105"/>
      <c r="B48" s="105" t="s">
        <v>217</v>
      </c>
      <c r="C48" s="105"/>
      <c r="D48" s="105"/>
      <c r="E48" s="105"/>
      <c r="F48" s="105"/>
      <c r="G48" s="105" t="s">
        <v>76</v>
      </c>
      <c r="H48" s="105"/>
      <c r="I48" s="105" t="s">
        <v>220</v>
      </c>
      <c r="J48" s="105"/>
      <c r="K48" s="105"/>
    </row>
  </sheetData>
  <mergeCells count="33">
    <mergeCell ref="B19:F19"/>
    <mergeCell ref="A7:I7"/>
    <mergeCell ref="A8:I8"/>
    <mergeCell ref="A9:I9"/>
    <mergeCell ref="A10:I10"/>
    <mergeCell ref="G12:I12"/>
    <mergeCell ref="G13:I13"/>
    <mergeCell ref="B14:F14"/>
    <mergeCell ref="B15:F15"/>
    <mergeCell ref="B16:F16"/>
    <mergeCell ref="B17:F17"/>
    <mergeCell ref="B18:F18"/>
    <mergeCell ref="B31:F31"/>
    <mergeCell ref="B20:E20"/>
    <mergeCell ref="B21:F21"/>
    <mergeCell ref="B22:E22"/>
    <mergeCell ref="B23:E23"/>
    <mergeCell ref="B24:F24"/>
    <mergeCell ref="B26:F26"/>
    <mergeCell ref="B27:F27"/>
    <mergeCell ref="A28:A30"/>
    <mergeCell ref="B28:F28"/>
    <mergeCell ref="I28:I29"/>
    <mergeCell ref="J28:J29"/>
    <mergeCell ref="H28:H29"/>
    <mergeCell ref="G28:G29"/>
    <mergeCell ref="B42:F42"/>
    <mergeCell ref="B34:F34"/>
    <mergeCell ref="B35:F35"/>
    <mergeCell ref="B38:F38"/>
    <mergeCell ref="B39:F39"/>
    <mergeCell ref="B40:F40"/>
    <mergeCell ref="B41:F4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8"/>
  <sheetViews>
    <sheetView topLeftCell="A4" workbookViewId="0">
      <selection activeCell="A10" sqref="A10:XFD10"/>
    </sheetView>
  </sheetViews>
  <sheetFormatPr defaultRowHeight="14.4" x14ac:dyDescent="0.3"/>
  <cols>
    <col min="1" max="1" width="6.109375" customWidth="1"/>
    <col min="2" max="2" width="6.88671875" customWidth="1"/>
    <col min="3" max="3" width="6.44140625" customWidth="1"/>
    <col min="4" max="4" width="7.109375" customWidth="1"/>
    <col min="5" max="5" width="27.6640625" customWidth="1"/>
    <col min="6" max="6" width="0.109375" customWidth="1"/>
    <col min="7" max="7" width="7.109375" customWidth="1"/>
    <col min="8" max="8" width="8.109375" customWidth="1"/>
    <col min="9" max="10" width="10.88671875" customWidth="1"/>
  </cols>
  <sheetData>
    <row r="1" spans="1:10" ht="18" x14ac:dyDescent="0.35">
      <c r="A1" s="269" t="s">
        <v>26</v>
      </c>
      <c r="B1" s="63"/>
      <c r="C1" s="4"/>
      <c r="D1" s="4"/>
      <c r="E1" s="4"/>
      <c r="F1" s="4"/>
      <c r="G1" s="269" t="s">
        <v>53</v>
      </c>
      <c r="H1" s="269"/>
      <c r="I1" s="8"/>
      <c r="J1" s="370"/>
    </row>
    <row r="2" spans="1:10" ht="18" x14ac:dyDescent="0.35">
      <c r="A2" s="270" t="s">
        <v>51</v>
      </c>
      <c r="B2" s="63"/>
      <c r="C2" s="3"/>
      <c r="D2" s="6"/>
      <c r="E2" s="6"/>
      <c r="F2" s="6"/>
      <c r="G2" s="271" t="s">
        <v>223</v>
      </c>
      <c r="H2" s="271"/>
      <c r="I2" s="50"/>
      <c r="J2" s="369"/>
    </row>
    <row r="3" spans="1:10" ht="18" x14ac:dyDescent="0.35">
      <c r="A3" s="270" t="s">
        <v>52</v>
      </c>
      <c r="B3" s="63"/>
      <c r="C3" s="4"/>
      <c r="D3" s="5"/>
      <c r="E3" s="5"/>
      <c r="F3" s="4"/>
      <c r="G3" s="271" t="s">
        <v>52</v>
      </c>
      <c r="H3" s="271"/>
      <c r="I3" s="45"/>
      <c r="J3" s="370"/>
    </row>
    <row r="4" spans="1:10" ht="18" x14ac:dyDescent="0.35">
      <c r="A4" s="270" t="s">
        <v>196</v>
      </c>
      <c r="B4" s="63"/>
      <c r="C4" s="5"/>
      <c r="D4" s="5"/>
      <c r="E4" s="5"/>
      <c r="F4" s="5"/>
      <c r="G4" s="271" t="s">
        <v>224</v>
      </c>
      <c r="H4" s="271"/>
      <c r="I4" s="42"/>
      <c r="J4" s="371"/>
    </row>
    <row r="5" spans="1:10" ht="18" x14ac:dyDescent="0.35">
      <c r="A5" s="270" t="s">
        <v>226</v>
      </c>
      <c r="B5" s="63"/>
      <c r="C5" s="2"/>
      <c r="D5" s="2"/>
      <c r="E5" s="2"/>
      <c r="F5" s="2"/>
      <c r="G5" s="271" t="s">
        <v>226</v>
      </c>
      <c r="H5" s="271"/>
      <c r="I5" s="63"/>
      <c r="J5" s="351"/>
    </row>
    <row r="6" spans="1:10" ht="18" x14ac:dyDescent="0.35">
      <c r="A6" s="270"/>
      <c r="B6" s="63"/>
      <c r="C6" s="2"/>
      <c r="D6" s="2"/>
      <c r="E6" s="2"/>
      <c r="F6" s="2"/>
      <c r="G6" s="271"/>
      <c r="H6" s="271"/>
      <c r="I6" s="63"/>
      <c r="J6" s="351"/>
    </row>
    <row r="7" spans="1:10" ht="15.6" x14ac:dyDescent="0.3">
      <c r="A7" s="964" t="s">
        <v>0</v>
      </c>
      <c r="B7" s="964"/>
      <c r="C7" s="964"/>
      <c r="D7" s="964"/>
      <c r="E7" s="964"/>
      <c r="F7" s="964"/>
      <c r="G7" s="964"/>
      <c r="H7" s="964"/>
      <c r="I7" s="964"/>
      <c r="J7" s="352"/>
    </row>
    <row r="8" spans="1:10" ht="15.6" x14ac:dyDescent="0.3">
      <c r="A8" s="964" t="s">
        <v>298</v>
      </c>
      <c r="B8" s="964"/>
      <c r="C8" s="964"/>
      <c r="D8" s="964"/>
      <c r="E8" s="964"/>
      <c r="F8" s="964"/>
      <c r="G8" s="964"/>
      <c r="H8" s="964"/>
      <c r="I8" s="964"/>
      <c r="J8" s="352"/>
    </row>
    <row r="9" spans="1:10" ht="15.6" x14ac:dyDescent="0.3">
      <c r="A9" s="964" t="s">
        <v>294</v>
      </c>
      <c r="B9" s="964"/>
      <c r="C9" s="964"/>
      <c r="D9" s="964"/>
      <c r="E9" s="964"/>
      <c r="F9" s="964"/>
      <c r="G9" s="964"/>
      <c r="H9" s="964"/>
      <c r="I9" s="964"/>
      <c r="J9" s="352"/>
    </row>
    <row r="10" spans="1:10" x14ac:dyDescent="0.3">
      <c r="A10" s="876" t="s">
        <v>247</v>
      </c>
      <c r="B10" s="876"/>
      <c r="C10" s="876"/>
      <c r="D10" s="876"/>
      <c r="E10" s="876"/>
      <c r="F10" s="876"/>
      <c r="G10" s="876"/>
      <c r="H10" s="876"/>
      <c r="I10" s="876"/>
      <c r="J10" s="698"/>
    </row>
    <row r="11" spans="1:10" x14ac:dyDescent="0.3">
      <c r="A11" s="763"/>
      <c r="B11" s="763"/>
      <c r="C11" s="763"/>
      <c r="D11" s="763"/>
      <c r="E11" s="763"/>
      <c r="F11" s="763"/>
      <c r="G11" s="763"/>
      <c r="H11" s="763"/>
      <c r="I11" s="763"/>
      <c r="J11" s="698"/>
    </row>
    <row r="12" spans="1:10" ht="17.399999999999999" x14ac:dyDescent="0.3">
      <c r="A12" s="771"/>
      <c r="B12" s="771"/>
      <c r="C12" s="771"/>
      <c r="D12" s="771"/>
      <c r="E12" s="771"/>
      <c r="F12" s="354"/>
      <c r="G12" s="1008" t="s">
        <v>295</v>
      </c>
      <c r="H12" s="1009"/>
      <c r="I12" s="1010"/>
      <c r="J12" s="345" t="s">
        <v>278</v>
      </c>
    </row>
    <row r="13" spans="1:10" x14ac:dyDescent="0.3">
      <c r="F13" s="399"/>
      <c r="G13" s="908" t="s">
        <v>238</v>
      </c>
      <c r="H13" s="908"/>
      <c r="I13" s="1011"/>
      <c r="J13" s="356" t="s">
        <v>270</v>
      </c>
    </row>
    <row r="14" spans="1:10" ht="41.4" x14ac:dyDescent="0.3">
      <c r="A14" s="330" t="s">
        <v>75</v>
      </c>
      <c r="B14" s="989" t="s">
        <v>2</v>
      </c>
      <c r="C14" s="990"/>
      <c r="D14" s="990"/>
      <c r="E14" s="990"/>
      <c r="F14" s="991"/>
      <c r="G14" s="330" t="s">
        <v>109</v>
      </c>
      <c r="H14" s="315" t="s">
        <v>133</v>
      </c>
      <c r="I14" s="315" t="s">
        <v>137</v>
      </c>
      <c r="J14" s="363" t="s">
        <v>129</v>
      </c>
    </row>
    <row r="15" spans="1:10" ht="15.6" x14ac:dyDescent="0.3">
      <c r="A15" s="566"/>
      <c r="B15" s="846" t="s">
        <v>30</v>
      </c>
      <c r="C15" s="846"/>
      <c r="D15" s="846"/>
      <c r="E15" s="846"/>
      <c r="F15" s="846"/>
      <c r="G15" s="34"/>
      <c r="H15" s="245">
        <f>H16+H20</f>
        <v>186.74</v>
      </c>
      <c r="I15" s="55"/>
      <c r="J15" s="56"/>
    </row>
    <row r="16" spans="1:10" ht="15.6" x14ac:dyDescent="0.3">
      <c r="A16" s="770" t="s">
        <v>3</v>
      </c>
      <c r="B16" s="844" t="s">
        <v>39</v>
      </c>
      <c r="C16" s="847"/>
      <c r="D16" s="847"/>
      <c r="E16" s="847"/>
      <c r="F16" s="847"/>
      <c r="G16" s="772"/>
      <c r="H16" s="77">
        <f>H17+H19+H18</f>
        <v>131.88</v>
      </c>
      <c r="I16" s="84"/>
      <c r="J16" s="56"/>
    </row>
    <row r="17" spans="1:10" ht="15.6" x14ac:dyDescent="0.3">
      <c r="A17" s="585" t="s">
        <v>16</v>
      </c>
      <c r="B17" s="847" t="s">
        <v>37</v>
      </c>
      <c r="C17" s="847"/>
      <c r="D17" s="847"/>
      <c r="E17" s="847"/>
      <c r="F17" s="847"/>
      <c r="G17" s="765"/>
      <c r="H17" s="584">
        <v>85.63</v>
      </c>
      <c r="I17" s="773"/>
      <c r="J17" s="56"/>
    </row>
    <row r="18" spans="1:10" ht="15.6" x14ac:dyDescent="0.3">
      <c r="A18" s="74" t="s">
        <v>15</v>
      </c>
      <c r="B18" s="842" t="s">
        <v>136</v>
      </c>
      <c r="C18" s="843"/>
      <c r="D18" s="843"/>
      <c r="E18" s="843"/>
      <c r="F18" s="844"/>
      <c r="G18" s="374">
        <v>0.04</v>
      </c>
      <c r="H18" s="762">
        <f>H17*G18</f>
        <v>3.43</v>
      </c>
      <c r="I18" s="77"/>
      <c r="J18" s="56"/>
    </row>
    <row r="19" spans="1:10" ht="15.6" x14ac:dyDescent="0.3">
      <c r="A19" s="586" t="s">
        <v>17</v>
      </c>
      <c r="B19" s="842" t="s">
        <v>38</v>
      </c>
      <c r="C19" s="843"/>
      <c r="D19" s="843"/>
      <c r="E19" s="843"/>
      <c r="F19" s="844"/>
      <c r="G19" s="343">
        <v>0.5</v>
      </c>
      <c r="H19" s="761">
        <f>H17*G19</f>
        <v>42.82</v>
      </c>
      <c r="I19" s="77"/>
      <c r="J19" s="56"/>
    </row>
    <row r="20" spans="1:10" ht="15.6" x14ac:dyDescent="0.3">
      <c r="A20" s="75" t="s">
        <v>54</v>
      </c>
      <c r="B20" s="1076" t="s">
        <v>221</v>
      </c>
      <c r="C20" s="1077"/>
      <c r="D20" s="1077"/>
      <c r="E20" s="1077"/>
      <c r="F20" s="623"/>
      <c r="G20" s="343"/>
      <c r="H20" s="762">
        <v>54.86</v>
      </c>
      <c r="I20" s="392"/>
      <c r="J20" s="56"/>
    </row>
    <row r="21" spans="1:10" ht="15.6" x14ac:dyDescent="0.3">
      <c r="A21" s="587" t="s">
        <v>31</v>
      </c>
      <c r="B21" s="938" t="s">
        <v>197</v>
      </c>
      <c r="C21" s="1074"/>
      <c r="D21" s="1074"/>
      <c r="E21" s="1074"/>
      <c r="F21" s="1075"/>
      <c r="G21" s="31"/>
      <c r="H21" s="760"/>
      <c r="I21" s="55"/>
      <c r="J21" s="56"/>
    </row>
    <row r="22" spans="1:10" ht="15.6" x14ac:dyDescent="0.3">
      <c r="A22" s="80" t="s">
        <v>32</v>
      </c>
      <c r="B22" s="938" t="s">
        <v>136</v>
      </c>
      <c r="C22" s="939"/>
      <c r="D22" s="939"/>
      <c r="E22" s="939"/>
      <c r="F22" s="583"/>
      <c r="G22" s="797"/>
      <c r="H22" s="77">
        <f>H21*G22</f>
        <v>0</v>
      </c>
      <c r="I22" s="55"/>
      <c r="J22" s="56"/>
    </row>
    <row r="23" spans="1:10" ht="15.6" x14ac:dyDescent="0.3">
      <c r="A23" s="80" t="s">
        <v>198</v>
      </c>
      <c r="B23" s="1072" t="s">
        <v>38</v>
      </c>
      <c r="C23" s="1073"/>
      <c r="D23" s="1073"/>
      <c r="E23" s="1073"/>
      <c r="F23" s="581"/>
      <c r="G23" s="797"/>
      <c r="H23" s="77">
        <f>H21*G23</f>
        <v>0</v>
      </c>
      <c r="I23" s="55"/>
      <c r="J23" s="56"/>
    </row>
    <row r="24" spans="1:10" ht="15.6" x14ac:dyDescent="0.3">
      <c r="A24" s="78"/>
      <c r="B24" s="848" t="s">
        <v>4</v>
      </c>
      <c r="C24" s="848"/>
      <c r="D24" s="848"/>
      <c r="E24" s="849"/>
      <c r="F24" s="849"/>
      <c r="G24" s="343">
        <v>0.22</v>
      </c>
      <c r="H24" s="77">
        <f>H15*G24</f>
        <v>41.08</v>
      </c>
      <c r="I24" s="77"/>
      <c r="J24" s="56"/>
    </row>
    <row r="25" spans="1:10" ht="15.6" x14ac:dyDescent="0.3">
      <c r="A25" s="185"/>
      <c r="B25" s="41" t="s">
        <v>218</v>
      </c>
      <c r="C25" s="622"/>
      <c r="D25" s="622"/>
      <c r="E25" s="622"/>
      <c r="F25" s="622"/>
      <c r="G25" s="31"/>
      <c r="H25" s="55">
        <f>H15+H24</f>
        <v>227.82</v>
      </c>
      <c r="I25" s="55"/>
      <c r="J25" s="34"/>
    </row>
    <row r="26" spans="1:10" ht="15.6" x14ac:dyDescent="0.3">
      <c r="A26" s="80" t="s">
        <v>49</v>
      </c>
      <c r="B26" s="842" t="s">
        <v>5</v>
      </c>
      <c r="C26" s="843"/>
      <c r="D26" s="843"/>
      <c r="E26" s="843"/>
      <c r="F26" s="844"/>
      <c r="G26" s="572"/>
      <c r="H26" s="77"/>
      <c r="I26" s="704"/>
      <c r="J26" s="710"/>
    </row>
    <row r="27" spans="1:10" ht="15.6" x14ac:dyDescent="0.3">
      <c r="A27" s="82" t="s">
        <v>42</v>
      </c>
      <c r="B27" s="842" t="s">
        <v>72</v>
      </c>
      <c r="C27" s="843"/>
      <c r="D27" s="843"/>
      <c r="E27" s="843"/>
      <c r="F27" s="844"/>
      <c r="G27" s="567"/>
      <c r="H27" s="77"/>
      <c r="I27" s="77">
        <f>I28+I32</f>
        <v>142.5</v>
      </c>
      <c r="J27" s="77">
        <f>J28+J32</f>
        <v>15.68</v>
      </c>
    </row>
    <row r="28" spans="1:10" ht="15.6" x14ac:dyDescent="0.3">
      <c r="A28" s="877" t="s">
        <v>57</v>
      </c>
      <c r="B28" s="850" t="s">
        <v>168</v>
      </c>
      <c r="C28" s="851"/>
      <c r="D28" s="851"/>
      <c r="E28" s="851"/>
      <c r="F28" s="852"/>
      <c r="G28" s="1079"/>
      <c r="H28" s="1078"/>
      <c r="I28" s="874">
        <f>ROUND(3*47.5,2)</f>
        <v>142.5</v>
      </c>
      <c r="J28" s="874">
        <f>ROUND(33/100*47.5,2)</f>
        <v>15.68</v>
      </c>
    </row>
    <row r="29" spans="1:10" ht="36" x14ac:dyDescent="0.3">
      <c r="A29" s="878"/>
      <c r="B29" s="392">
        <v>47.5</v>
      </c>
      <c r="C29" s="774">
        <v>33</v>
      </c>
      <c r="D29" s="791">
        <v>0.33</v>
      </c>
      <c r="E29" s="792" t="s">
        <v>297</v>
      </c>
      <c r="F29" s="40"/>
      <c r="G29" s="1079"/>
      <c r="H29" s="1078"/>
      <c r="I29" s="874"/>
      <c r="J29" s="874"/>
    </row>
    <row r="30" spans="1:10" ht="15.6" x14ac:dyDescent="0.3">
      <c r="A30" s="879"/>
      <c r="B30" s="793" t="s">
        <v>10</v>
      </c>
      <c r="C30" s="794" t="s">
        <v>64</v>
      </c>
      <c r="D30" s="795" t="s">
        <v>128</v>
      </c>
      <c r="E30" s="792"/>
      <c r="F30" s="40"/>
      <c r="G30" s="766"/>
      <c r="H30" s="760"/>
      <c r="I30" s="762"/>
      <c r="J30" s="762"/>
    </row>
    <row r="31" spans="1:10" ht="15.6" hidden="1" x14ac:dyDescent="0.3">
      <c r="A31" s="770" t="s">
        <v>58</v>
      </c>
      <c r="B31" s="842" t="s">
        <v>139</v>
      </c>
      <c r="C31" s="843"/>
      <c r="D31" s="843"/>
      <c r="E31" s="843"/>
      <c r="F31" s="843"/>
      <c r="G31" s="363"/>
      <c r="H31" s="77"/>
      <c r="I31" s="762"/>
      <c r="J31" s="762"/>
    </row>
    <row r="32" spans="1:10" ht="15.6" hidden="1" x14ac:dyDescent="0.3">
      <c r="A32" s="770"/>
      <c r="B32" s="53">
        <v>61</v>
      </c>
      <c r="C32" s="758">
        <v>2.9000000000000001E-2</v>
      </c>
      <c r="D32" s="770">
        <v>29.4</v>
      </c>
      <c r="E32" s="767"/>
      <c r="F32" s="767"/>
      <c r="G32" s="363"/>
      <c r="H32" s="77"/>
      <c r="I32" s="762"/>
      <c r="J32" s="762"/>
    </row>
    <row r="33" spans="1:10" ht="15.6" hidden="1" x14ac:dyDescent="0.3">
      <c r="A33" s="39"/>
      <c r="B33" s="122" t="s">
        <v>10</v>
      </c>
      <c r="C33" s="264" t="s">
        <v>128</v>
      </c>
      <c r="D33" s="735" t="s">
        <v>64</v>
      </c>
      <c r="E33" s="764"/>
      <c r="F33" s="767"/>
      <c r="G33" s="736"/>
      <c r="H33" s="262"/>
      <c r="I33" s="262"/>
      <c r="J33" s="29"/>
    </row>
    <row r="34" spans="1:10" ht="15.6" x14ac:dyDescent="0.3">
      <c r="A34" s="70" t="s">
        <v>43</v>
      </c>
      <c r="B34" s="836" t="s">
        <v>188</v>
      </c>
      <c r="C34" s="837"/>
      <c r="D34" s="837"/>
      <c r="E34" s="837"/>
      <c r="F34" s="838"/>
      <c r="G34" s="34"/>
      <c r="H34" s="55">
        <f>H15+H24</f>
        <v>227.82</v>
      </c>
      <c r="I34" s="55">
        <f>I26+I27</f>
        <v>142.5</v>
      </c>
      <c r="J34" s="55">
        <f>J26+J27</f>
        <v>15.68</v>
      </c>
    </row>
    <row r="35" spans="1:10" ht="15.6" x14ac:dyDescent="0.3">
      <c r="A35" s="186" t="s">
        <v>44</v>
      </c>
      <c r="B35" s="1060" t="s">
        <v>102</v>
      </c>
      <c r="C35" s="1061"/>
      <c r="D35" s="1061"/>
      <c r="E35" s="1061"/>
      <c r="F35" s="1062"/>
      <c r="G35" s="699">
        <v>0.6</v>
      </c>
      <c r="H35" s="245">
        <f>H15*G35</f>
        <v>112.04</v>
      </c>
      <c r="I35" s="245"/>
      <c r="J35" s="34"/>
    </row>
    <row r="36" spans="1:10" ht="15.6" x14ac:dyDescent="0.3">
      <c r="A36" s="90" t="s">
        <v>103</v>
      </c>
      <c r="B36" s="768" t="s">
        <v>105</v>
      </c>
      <c r="C36" s="769"/>
      <c r="D36" s="769"/>
      <c r="E36" s="769"/>
      <c r="F36" s="769"/>
      <c r="G36" s="376">
        <v>0.20899999999999999</v>
      </c>
      <c r="H36" s="759">
        <f>H15*20.9%</f>
        <v>39.03</v>
      </c>
      <c r="I36" s="759"/>
      <c r="J36" s="372"/>
    </row>
    <row r="37" spans="1:10" ht="15.6" x14ac:dyDescent="0.3">
      <c r="A37" s="90" t="s">
        <v>104</v>
      </c>
      <c r="B37" s="768" t="s">
        <v>99</v>
      </c>
      <c r="C37" s="769"/>
      <c r="D37" s="769"/>
      <c r="E37" s="769"/>
      <c r="F37" s="769"/>
      <c r="G37" s="376">
        <v>0.39100000000000001</v>
      </c>
      <c r="H37" s="759">
        <f>H15*39.1%</f>
        <v>73.02</v>
      </c>
      <c r="I37" s="759"/>
      <c r="J37" s="372"/>
    </row>
    <row r="38" spans="1:10" ht="15.6" x14ac:dyDescent="0.3">
      <c r="A38" s="70">
        <v>7</v>
      </c>
      <c r="B38" s="836" t="s">
        <v>24</v>
      </c>
      <c r="C38" s="837"/>
      <c r="D38" s="837"/>
      <c r="E38" s="837"/>
      <c r="F38" s="837"/>
      <c r="G38" s="34"/>
      <c r="H38" s="55">
        <f>H35+H34</f>
        <v>339.86</v>
      </c>
      <c r="I38" s="55">
        <f>I34</f>
        <v>142.5</v>
      </c>
      <c r="J38" s="55">
        <f>J34</f>
        <v>15.68</v>
      </c>
    </row>
    <row r="39" spans="1:10" ht="15.6" x14ac:dyDescent="0.3">
      <c r="A39" s="770">
        <v>8</v>
      </c>
      <c r="B39" s="847" t="s">
        <v>21</v>
      </c>
      <c r="C39" s="847"/>
      <c r="D39" s="847"/>
      <c r="E39" s="847"/>
      <c r="F39" s="847"/>
      <c r="G39" s="343">
        <v>0.12</v>
      </c>
      <c r="H39" s="77">
        <f>H38*12%</f>
        <v>40.78</v>
      </c>
      <c r="I39" s="77">
        <f>I38*12%</f>
        <v>17.100000000000001</v>
      </c>
      <c r="J39" s="77">
        <f>J38*12%</f>
        <v>1.88</v>
      </c>
    </row>
    <row r="40" spans="1:10" ht="15.6" x14ac:dyDescent="0.3">
      <c r="A40" s="70">
        <v>9</v>
      </c>
      <c r="B40" s="859" t="s">
        <v>40</v>
      </c>
      <c r="C40" s="860"/>
      <c r="D40" s="860"/>
      <c r="E40" s="860"/>
      <c r="F40" s="860"/>
      <c r="G40" s="34"/>
      <c r="H40" s="104">
        <f>H39+H38</f>
        <v>380.64</v>
      </c>
      <c r="I40" s="104">
        <f>I39+I38</f>
        <v>159.6</v>
      </c>
      <c r="J40" s="104">
        <f>J39+J38</f>
        <v>17.559999999999999</v>
      </c>
    </row>
    <row r="41" spans="1:10" ht="15.6" x14ac:dyDescent="0.3">
      <c r="A41" s="433">
        <v>10</v>
      </c>
      <c r="B41" s="1071" t="s">
        <v>28</v>
      </c>
      <c r="C41" s="1071"/>
      <c r="D41" s="1071"/>
      <c r="E41" s="1071"/>
      <c r="F41" s="1071"/>
      <c r="G41" s="434">
        <v>0.2</v>
      </c>
      <c r="H41" s="435">
        <f>H40*G41</f>
        <v>76.13</v>
      </c>
      <c r="I41" s="435">
        <f>I40*G41</f>
        <v>31.92</v>
      </c>
      <c r="J41" s="435">
        <f>J40*G41</f>
        <v>3.51</v>
      </c>
    </row>
    <row r="42" spans="1:10" ht="15.6" x14ac:dyDescent="0.3">
      <c r="A42" s="70">
        <v>11</v>
      </c>
      <c r="B42" s="858" t="s">
        <v>41</v>
      </c>
      <c r="C42" s="858"/>
      <c r="D42" s="858"/>
      <c r="E42" s="858"/>
      <c r="F42" s="858"/>
      <c r="G42" s="34"/>
      <c r="H42" s="55">
        <f>H41+H40</f>
        <v>456.77</v>
      </c>
      <c r="I42" s="55">
        <f>I41+I40</f>
        <v>191.52</v>
      </c>
      <c r="J42" s="55">
        <f>J41+J40</f>
        <v>21.07</v>
      </c>
    </row>
    <row r="43" spans="1:10" ht="15.6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231"/>
    </row>
    <row r="44" spans="1:10" ht="15.6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231"/>
    </row>
    <row r="45" spans="1:10" ht="15.6" x14ac:dyDescent="0.3">
      <c r="A45" s="105"/>
      <c r="B45" s="105" t="s">
        <v>90</v>
      </c>
      <c r="C45" s="105"/>
      <c r="D45" s="105"/>
      <c r="E45" s="105"/>
      <c r="F45" s="105" t="s">
        <v>74</v>
      </c>
      <c r="G45" s="105"/>
      <c r="H45" s="105"/>
      <c r="I45" s="105" t="s">
        <v>186</v>
      </c>
      <c r="J45" s="231"/>
    </row>
    <row r="46" spans="1:10" ht="15.6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231"/>
    </row>
    <row r="47" spans="1:10" ht="15.6" x14ac:dyDescent="0.3">
      <c r="A47" s="105"/>
      <c r="B47" s="105" t="s">
        <v>219</v>
      </c>
      <c r="C47" s="105"/>
      <c r="D47" s="105"/>
      <c r="E47" s="105"/>
      <c r="F47" s="105"/>
      <c r="G47" s="105"/>
      <c r="H47" s="105"/>
      <c r="I47" s="105"/>
      <c r="J47" s="352"/>
    </row>
    <row r="48" spans="1:10" ht="15.6" x14ac:dyDescent="0.3">
      <c r="A48" s="105"/>
      <c r="B48" s="105" t="s">
        <v>217</v>
      </c>
      <c r="C48" s="105"/>
      <c r="D48" s="105"/>
      <c r="E48" s="105"/>
      <c r="F48" s="105"/>
      <c r="G48" s="105" t="s">
        <v>76</v>
      </c>
      <c r="H48" s="105"/>
      <c r="I48" s="105" t="s">
        <v>220</v>
      </c>
      <c r="J48" s="105"/>
    </row>
  </sheetData>
  <mergeCells count="33">
    <mergeCell ref="B40:F40"/>
    <mergeCell ref="B41:F41"/>
    <mergeCell ref="B42:F42"/>
    <mergeCell ref="J28:J29"/>
    <mergeCell ref="B31:F31"/>
    <mergeCell ref="B34:F34"/>
    <mergeCell ref="B35:F35"/>
    <mergeCell ref="B38:F38"/>
    <mergeCell ref="B39:F39"/>
    <mergeCell ref="I28:I29"/>
    <mergeCell ref="B27:F27"/>
    <mergeCell ref="A28:A30"/>
    <mergeCell ref="B28:F28"/>
    <mergeCell ref="G28:G29"/>
    <mergeCell ref="H28:H29"/>
    <mergeCell ref="B26:F26"/>
    <mergeCell ref="B14:F14"/>
    <mergeCell ref="B15:F15"/>
    <mergeCell ref="B16:F16"/>
    <mergeCell ref="B17:F17"/>
    <mergeCell ref="B18:F18"/>
    <mergeCell ref="B19:F19"/>
    <mergeCell ref="B20:E20"/>
    <mergeCell ref="B21:F21"/>
    <mergeCell ref="B22:E22"/>
    <mergeCell ref="B23:E23"/>
    <mergeCell ref="B24:F24"/>
    <mergeCell ref="G13:I13"/>
    <mergeCell ref="A7:I7"/>
    <mergeCell ref="A8:I8"/>
    <mergeCell ref="A9:I9"/>
    <mergeCell ref="A10:I10"/>
    <mergeCell ref="G12:I12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3"/>
  <sheetViews>
    <sheetView topLeftCell="A4" workbookViewId="0">
      <selection activeCell="A10" sqref="A10:XFD10"/>
    </sheetView>
  </sheetViews>
  <sheetFormatPr defaultRowHeight="14.4" x14ac:dyDescent="0.3"/>
  <cols>
    <col min="1" max="1" width="5" customWidth="1"/>
    <col min="5" max="5" width="21.33203125" customWidth="1"/>
    <col min="6" max="6" width="7.109375" customWidth="1"/>
    <col min="7" max="7" width="15.44140625" customWidth="1"/>
    <col min="8" max="8" width="9.88671875" customWidth="1"/>
    <col min="9" max="9" width="11.88671875" hidden="1" customWidth="1"/>
  </cols>
  <sheetData>
    <row r="1" spans="1:10" s="63" customFormat="1" ht="18" x14ac:dyDescent="0.35">
      <c r="A1" s="269" t="s">
        <v>26</v>
      </c>
      <c r="C1" s="4"/>
      <c r="D1" s="4"/>
      <c r="E1" s="4"/>
      <c r="F1" s="269" t="s">
        <v>53</v>
      </c>
      <c r="G1" s="269"/>
      <c r="H1" s="45"/>
      <c r="I1" s="45"/>
    </row>
    <row r="2" spans="1:10" s="63" customFormat="1" ht="18" x14ac:dyDescent="0.35">
      <c r="A2" s="270" t="s">
        <v>158</v>
      </c>
      <c r="C2" s="3"/>
      <c r="D2" s="6"/>
      <c r="E2" s="6"/>
      <c r="F2" s="271" t="s">
        <v>132</v>
      </c>
      <c r="G2" s="271"/>
      <c r="H2" s="50"/>
      <c r="I2" s="50"/>
    </row>
    <row r="3" spans="1:10" s="63" customFormat="1" ht="18" x14ac:dyDescent="0.35">
      <c r="A3" s="270" t="s">
        <v>52</v>
      </c>
      <c r="C3" s="4"/>
      <c r="D3" s="5"/>
      <c r="E3" s="4"/>
      <c r="F3" s="271" t="s">
        <v>52</v>
      </c>
      <c r="G3" s="271"/>
      <c r="H3" s="45"/>
      <c r="I3" s="45"/>
    </row>
    <row r="4" spans="1:10" s="63" customFormat="1" ht="18" x14ac:dyDescent="0.35">
      <c r="A4" s="270" t="s">
        <v>196</v>
      </c>
      <c r="C4" s="5"/>
      <c r="D4" s="5"/>
      <c r="E4" s="5"/>
      <c r="F4" s="271" t="s">
        <v>225</v>
      </c>
      <c r="G4" s="271"/>
      <c r="H4" s="42"/>
      <c r="I4" s="46"/>
    </row>
    <row r="5" spans="1:10" s="63" customFormat="1" ht="18" x14ac:dyDescent="0.35">
      <c r="A5" s="270" t="s">
        <v>226</v>
      </c>
      <c r="C5" s="2"/>
      <c r="D5" s="2"/>
      <c r="E5" s="2"/>
      <c r="F5" s="271" t="s">
        <v>226</v>
      </c>
      <c r="G5" s="271"/>
    </row>
    <row r="6" spans="1:10" ht="18" x14ac:dyDescent="0.35">
      <c r="A6" s="49"/>
      <c r="C6" s="2"/>
      <c r="D6" s="2"/>
      <c r="E6" s="2"/>
      <c r="F6" s="48"/>
      <c r="G6" s="48"/>
    </row>
    <row r="7" spans="1:10" s="826" customFormat="1" ht="16.5" customHeight="1" x14ac:dyDescent="0.35">
      <c r="A7" s="875" t="s">
        <v>0</v>
      </c>
      <c r="B7" s="875"/>
      <c r="C7" s="875"/>
      <c r="D7" s="875"/>
      <c r="E7" s="875"/>
      <c r="F7" s="875"/>
      <c r="G7" s="875"/>
      <c r="H7" s="875"/>
    </row>
    <row r="8" spans="1:10" s="827" customFormat="1" ht="17.399999999999999" x14ac:dyDescent="0.3">
      <c r="A8" s="1080" t="s">
        <v>159</v>
      </c>
      <c r="B8" s="1080"/>
      <c r="C8" s="1080"/>
      <c r="D8" s="1080"/>
      <c r="E8" s="1080"/>
      <c r="F8" s="1080"/>
      <c r="G8" s="1080"/>
      <c r="H8" s="1080"/>
    </row>
    <row r="9" spans="1:10" s="826" customFormat="1" ht="17.399999999999999" x14ac:dyDescent="0.35">
      <c r="A9" s="875" t="s">
        <v>250</v>
      </c>
      <c r="B9" s="875"/>
      <c r="C9" s="875"/>
      <c r="D9" s="875"/>
      <c r="E9" s="875"/>
      <c r="F9" s="875"/>
      <c r="G9" s="875"/>
      <c r="H9" s="875"/>
    </row>
    <row r="10" spans="1:10" s="63" customFormat="1" ht="12.75" customHeight="1" x14ac:dyDescent="0.3">
      <c r="B10" s="1028" t="s">
        <v>247</v>
      </c>
      <c r="C10" s="1028"/>
      <c r="D10" s="1028"/>
      <c r="E10" s="1028"/>
      <c r="F10" s="1028"/>
      <c r="G10" s="1028"/>
      <c r="H10" s="1028"/>
      <c r="I10" s="1028"/>
      <c r="J10" s="1028"/>
    </row>
    <row r="11" spans="1:10" s="63" customFormat="1" ht="9" customHeight="1" x14ac:dyDescent="0.3">
      <c r="B11" s="667"/>
      <c r="C11" s="667"/>
      <c r="D11" s="667"/>
      <c r="E11" s="667"/>
      <c r="F11" s="667"/>
      <c r="G11" s="667"/>
      <c r="H11" s="667"/>
      <c r="I11" s="667"/>
      <c r="J11" s="667"/>
    </row>
    <row r="12" spans="1:10" ht="15.75" customHeight="1" x14ac:dyDescent="0.3">
      <c r="A12" s="387"/>
      <c r="B12" s="387"/>
      <c r="C12" s="387"/>
      <c r="D12" s="387"/>
      <c r="E12" s="387"/>
      <c r="F12" s="387"/>
      <c r="G12" s="486" t="s">
        <v>152</v>
      </c>
      <c r="H12" s="1068" t="s">
        <v>278</v>
      </c>
      <c r="I12" s="1070"/>
    </row>
    <row r="13" spans="1:10" x14ac:dyDescent="0.3">
      <c r="G13" s="395" t="s">
        <v>238</v>
      </c>
      <c r="H13" s="1081" t="s">
        <v>270</v>
      </c>
      <c r="I13" s="1082"/>
    </row>
    <row r="14" spans="1:10" s="51" customFormat="1" ht="31.2" x14ac:dyDescent="0.3">
      <c r="A14" s="346" t="s">
        <v>75</v>
      </c>
      <c r="B14" s="880" t="s">
        <v>2</v>
      </c>
      <c r="C14" s="881"/>
      <c r="D14" s="881"/>
      <c r="E14" s="1025"/>
      <c r="F14" s="315" t="s">
        <v>109</v>
      </c>
      <c r="G14" s="346" t="s">
        <v>161</v>
      </c>
      <c r="H14" s="346" t="s">
        <v>177</v>
      </c>
      <c r="I14" s="87"/>
      <c r="J14" s="87"/>
    </row>
    <row r="15" spans="1:10" s="51" customFormat="1" ht="15.6" x14ac:dyDescent="0.3">
      <c r="A15" s="70"/>
      <c r="B15" s="836" t="s">
        <v>30</v>
      </c>
      <c r="C15" s="837"/>
      <c r="D15" s="837"/>
      <c r="E15" s="837"/>
      <c r="F15" s="72"/>
      <c r="G15" s="55">
        <f>G16+G20</f>
        <v>99.92</v>
      </c>
      <c r="H15" s="55">
        <f>H16+H20</f>
        <v>99.92</v>
      </c>
      <c r="I15" s="174"/>
      <c r="J15" s="123"/>
    </row>
    <row r="16" spans="1:10" s="51" customFormat="1" ht="15.6" x14ac:dyDescent="0.3">
      <c r="A16" s="75" t="s">
        <v>3</v>
      </c>
      <c r="B16" s="1083" t="s">
        <v>160</v>
      </c>
      <c r="C16" s="1084"/>
      <c r="D16" s="1084"/>
      <c r="E16" s="1085"/>
      <c r="F16" s="169"/>
      <c r="G16" s="485">
        <f>G17+G18+G19</f>
        <v>81.900000000000006</v>
      </c>
      <c r="H16" s="77">
        <f>H17+H18+H19</f>
        <v>81.900000000000006</v>
      </c>
      <c r="I16" s="174"/>
      <c r="J16" s="123"/>
    </row>
    <row r="17" spans="1:14" s="51" customFormat="1" ht="15.6" x14ac:dyDescent="0.3">
      <c r="A17" s="75" t="s">
        <v>16</v>
      </c>
      <c r="B17" s="861" t="s">
        <v>37</v>
      </c>
      <c r="C17" s="861"/>
      <c r="D17" s="861"/>
      <c r="E17" s="861"/>
      <c r="F17" s="169"/>
      <c r="G17" s="569">
        <v>53.18</v>
      </c>
      <c r="H17" s="569">
        <v>53.18</v>
      </c>
      <c r="I17" s="174"/>
      <c r="J17" s="123"/>
      <c r="K17" s="174"/>
    </row>
    <row r="18" spans="1:14" s="51" customFormat="1" ht="15.6" x14ac:dyDescent="0.3">
      <c r="A18" s="160" t="s">
        <v>15</v>
      </c>
      <c r="B18" s="842" t="s">
        <v>50</v>
      </c>
      <c r="C18" s="843"/>
      <c r="D18" s="843"/>
      <c r="E18" s="844"/>
      <c r="F18" s="170">
        <v>0.04</v>
      </c>
      <c r="G18" s="570">
        <f>G17*4%</f>
        <v>2.13</v>
      </c>
      <c r="H18" s="570">
        <f>H17*4%</f>
        <v>2.13</v>
      </c>
      <c r="I18" s="174"/>
      <c r="J18" s="123"/>
      <c r="K18" s="174"/>
    </row>
    <row r="19" spans="1:14" s="51" customFormat="1" ht="15.6" x14ac:dyDescent="0.3">
      <c r="A19" s="160" t="s">
        <v>17</v>
      </c>
      <c r="B19" s="1071" t="s">
        <v>38</v>
      </c>
      <c r="C19" s="1071"/>
      <c r="D19" s="1071"/>
      <c r="E19" s="1071"/>
      <c r="F19" s="170">
        <v>0.5</v>
      </c>
      <c r="G19" s="570">
        <f>G17*50%</f>
        <v>26.59</v>
      </c>
      <c r="H19" s="570">
        <f>H17*50%</f>
        <v>26.59</v>
      </c>
      <c r="I19" s="174"/>
      <c r="J19" s="123"/>
    </row>
    <row r="20" spans="1:14" s="51" customFormat="1" ht="15.6" x14ac:dyDescent="0.3">
      <c r="A20" s="80"/>
      <c r="B20" s="842" t="s">
        <v>4</v>
      </c>
      <c r="C20" s="843"/>
      <c r="D20" s="843"/>
      <c r="E20" s="844"/>
      <c r="F20" s="76">
        <v>0.22</v>
      </c>
      <c r="G20" s="77">
        <f>G16*F20</f>
        <v>18.02</v>
      </c>
      <c r="H20" s="77">
        <f>H16*F20</f>
        <v>18.02</v>
      </c>
      <c r="I20" s="174"/>
      <c r="J20" s="123"/>
    </row>
    <row r="21" spans="1:14" s="51" customFormat="1" ht="15.6" x14ac:dyDescent="0.3">
      <c r="A21" s="80" t="s">
        <v>54</v>
      </c>
      <c r="B21" s="842" t="s">
        <v>5</v>
      </c>
      <c r="C21" s="843"/>
      <c r="D21" s="843"/>
      <c r="E21" s="844"/>
      <c r="F21" s="76"/>
      <c r="G21" s="77"/>
      <c r="H21" s="704">
        <v>0.34</v>
      </c>
      <c r="I21" s="174"/>
      <c r="J21" s="123"/>
      <c r="K21" s="342"/>
    </row>
    <row r="22" spans="1:14" s="51" customFormat="1" ht="15.6" x14ac:dyDescent="0.3">
      <c r="A22" s="82" t="s">
        <v>49</v>
      </c>
      <c r="B22" s="842" t="s">
        <v>71</v>
      </c>
      <c r="C22" s="843"/>
      <c r="D22" s="843"/>
      <c r="E22" s="844"/>
      <c r="F22" s="561"/>
      <c r="G22" s="77"/>
      <c r="H22" s="77">
        <f>H23+H27</f>
        <v>188.11</v>
      </c>
      <c r="I22" s="174"/>
      <c r="J22" s="123"/>
    </row>
    <row r="23" spans="1:14" s="51" customFormat="1" ht="15.6" x14ac:dyDescent="0.3">
      <c r="A23" s="877" t="s">
        <v>33</v>
      </c>
      <c r="B23" s="79" t="s">
        <v>60</v>
      </c>
      <c r="C23" s="38"/>
      <c r="D23" s="38"/>
      <c r="E23" s="38"/>
      <c r="F23" s="1086"/>
      <c r="G23" s="868"/>
      <c r="H23" s="871">
        <f>B24*C24</f>
        <v>183.35</v>
      </c>
      <c r="I23" s="174"/>
      <c r="J23" s="139"/>
    </row>
    <row r="24" spans="1:14" s="51" customFormat="1" ht="15.6" x14ac:dyDescent="0.3">
      <c r="A24" s="878"/>
      <c r="B24" s="236">
        <v>47.5</v>
      </c>
      <c r="C24" s="262">
        <v>3.86</v>
      </c>
      <c r="D24" s="40"/>
      <c r="E24" s="40"/>
      <c r="F24" s="1087"/>
      <c r="G24" s="869"/>
      <c r="H24" s="872"/>
      <c r="I24" s="174"/>
      <c r="J24" s="123"/>
      <c r="K24" s="342"/>
    </row>
    <row r="25" spans="1:14" s="674" customFormat="1" ht="16.5" customHeight="1" x14ac:dyDescent="0.3">
      <c r="A25" s="879"/>
      <c r="B25" s="487" t="s">
        <v>10</v>
      </c>
      <c r="C25" s="487" t="s">
        <v>176</v>
      </c>
      <c r="D25" s="671"/>
      <c r="E25" s="672"/>
      <c r="F25" s="1088"/>
      <c r="G25" s="870"/>
      <c r="H25" s="873"/>
      <c r="I25" s="673"/>
      <c r="J25" s="123"/>
    </row>
    <row r="26" spans="1:14" s="342" customFormat="1" ht="15.75" customHeight="1" x14ac:dyDescent="0.3">
      <c r="A26" s="90"/>
      <c r="B26" s="1089" t="s">
        <v>175</v>
      </c>
      <c r="C26" s="1090"/>
      <c r="D26" s="1090"/>
      <c r="E26" s="1091"/>
      <c r="F26" s="668"/>
      <c r="G26" s="481"/>
      <c r="H26" s="652"/>
      <c r="I26" s="488"/>
      <c r="J26" s="123"/>
    </row>
    <row r="27" spans="1:14" s="51" customFormat="1" ht="15.6" x14ac:dyDescent="0.3">
      <c r="A27" s="86" t="s">
        <v>34</v>
      </c>
      <c r="B27" s="842" t="s">
        <v>271</v>
      </c>
      <c r="C27" s="843"/>
      <c r="D27" s="843"/>
      <c r="E27" s="844"/>
      <c r="F27" s="88"/>
      <c r="G27" s="257"/>
      <c r="H27" s="652">
        <v>4.76</v>
      </c>
      <c r="I27" s="174"/>
      <c r="J27" s="123"/>
      <c r="K27" s="342"/>
    </row>
    <row r="28" spans="1:14" s="51" customFormat="1" ht="15.6" x14ac:dyDescent="0.3">
      <c r="A28" s="70" t="s">
        <v>42</v>
      </c>
      <c r="B28" s="836" t="s">
        <v>188</v>
      </c>
      <c r="C28" s="837"/>
      <c r="D28" s="837"/>
      <c r="E28" s="838"/>
      <c r="F28" s="72"/>
      <c r="G28" s="55">
        <f>G22+G21+G15</f>
        <v>99.92</v>
      </c>
      <c r="H28" s="55">
        <f>H22+H21+H15</f>
        <v>288.37</v>
      </c>
      <c r="I28" s="174"/>
      <c r="J28" s="123"/>
      <c r="N28" s="174"/>
    </row>
    <row r="29" spans="1:14" s="145" customFormat="1" ht="15.6" x14ac:dyDescent="0.3">
      <c r="A29" s="186" t="s">
        <v>43</v>
      </c>
      <c r="B29" s="836" t="s">
        <v>102</v>
      </c>
      <c r="C29" s="837"/>
      <c r="D29" s="837"/>
      <c r="E29" s="838"/>
      <c r="F29" s="91">
        <v>0.6</v>
      </c>
      <c r="G29" s="55">
        <f>G16*F29</f>
        <v>49.14</v>
      </c>
      <c r="H29" s="55">
        <f>H16*F29</f>
        <v>49.14</v>
      </c>
      <c r="I29" s="489"/>
      <c r="J29" s="123"/>
    </row>
    <row r="30" spans="1:14" s="51" customFormat="1" ht="15.6" x14ac:dyDescent="0.3">
      <c r="A30" s="90" t="s">
        <v>92</v>
      </c>
      <c r="B30" s="208" t="s">
        <v>105</v>
      </c>
      <c r="C30" s="209"/>
      <c r="D30" s="209"/>
      <c r="E30" s="210"/>
      <c r="F30" s="393">
        <v>0.20899999999999999</v>
      </c>
      <c r="G30" s="77">
        <f>G16*F30</f>
        <v>17.12</v>
      </c>
      <c r="H30" s="77">
        <f>H16*F30</f>
        <v>17.12</v>
      </c>
      <c r="I30" s="174"/>
      <c r="J30" s="123"/>
    </row>
    <row r="31" spans="1:14" s="51" customFormat="1" ht="15.6" x14ac:dyDescent="0.3">
      <c r="A31" s="90" t="s">
        <v>93</v>
      </c>
      <c r="B31" s="208" t="s">
        <v>99</v>
      </c>
      <c r="C31" s="209"/>
      <c r="D31" s="209"/>
      <c r="E31" s="210"/>
      <c r="F31" s="393">
        <v>0.39100000000000001</v>
      </c>
      <c r="G31" s="77">
        <f>G16*F31</f>
        <v>32.020000000000003</v>
      </c>
      <c r="H31" s="77">
        <f>H16*F31</f>
        <v>32.020000000000003</v>
      </c>
      <c r="I31" s="174"/>
      <c r="J31" s="139"/>
    </row>
    <row r="32" spans="1:14" s="51" customFormat="1" ht="15.6" x14ac:dyDescent="0.3">
      <c r="A32" s="70" t="s">
        <v>44</v>
      </c>
      <c r="B32" s="836" t="s">
        <v>25</v>
      </c>
      <c r="C32" s="837"/>
      <c r="D32" s="837"/>
      <c r="E32" s="838"/>
      <c r="F32" s="72"/>
      <c r="G32" s="55">
        <f>G29+G28</f>
        <v>149.06</v>
      </c>
      <c r="H32" s="55">
        <f>H29+H28</f>
        <v>337.51</v>
      </c>
      <c r="I32" s="174"/>
      <c r="J32" s="165"/>
    </row>
    <row r="33" spans="1:10" s="51" customFormat="1" ht="15.6" x14ac:dyDescent="0.3">
      <c r="A33" s="72" t="s">
        <v>45</v>
      </c>
      <c r="B33" s="36" t="s">
        <v>21</v>
      </c>
      <c r="C33" s="37"/>
      <c r="D33" s="234"/>
      <c r="E33" s="37"/>
      <c r="F33" s="76">
        <v>0.12</v>
      </c>
      <c r="G33" s="77">
        <f>G32*12%</f>
        <v>17.89</v>
      </c>
      <c r="H33" s="77">
        <f>H32*12%</f>
        <v>40.5</v>
      </c>
      <c r="I33" s="174"/>
      <c r="J33" s="524"/>
    </row>
    <row r="34" spans="1:10" s="51" customFormat="1" ht="15.6" x14ac:dyDescent="0.3">
      <c r="A34" s="70" t="s">
        <v>46</v>
      </c>
      <c r="B34" s="41" t="s">
        <v>27</v>
      </c>
      <c r="C34" s="38"/>
      <c r="D34" s="38"/>
      <c r="E34" s="38"/>
      <c r="F34" s="76"/>
      <c r="G34" s="55">
        <f>G33+G32</f>
        <v>166.95</v>
      </c>
      <c r="H34" s="55">
        <f>H33+H32</f>
        <v>378.01</v>
      </c>
      <c r="I34" s="174"/>
      <c r="J34" s="524"/>
    </row>
    <row r="35" spans="1:10" s="51" customFormat="1" ht="15.6" x14ac:dyDescent="0.3">
      <c r="A35" s="72" t="s">
        <v>47</v>
      </c>
      <c r="B35" s="1092" t="s">
        <v>28</v>
      </c>
      <c r="C35" s="1092"/>
      <c r="D35" s="1092"/>
      <c r="E35" s="1001"/>
      <c r="F35" s="76">
        <v>0.2</v>
      </c>
      <c r="G35" s="77">
        <f>G34*F35</f>
        <v>33.39</v>
      </c>
      <c r="H35" s="77">
        <f>H34*F35</f>
        <v>75.599999999999994</v>
      </c>
      <c r="I35" s="174"/>
      <c r="J35" s="139"/>
    </row>
    <row r="36" spans="1:10" s="51" customFormat="1" ht="15.6" x14ac:dyDescent="0.3">
      <c r="A36" s="70" t="s">
        <v>48</v>
      </c>
      <c r="B36" s="836" t="s">
        <v>29</v>
      </c>
      <c r="C36" s="837"/>
      <c r="D36" s="837"/>
      <c r="E36" s="837"/>
      <c r="F36" s="98"/>
      <c r="G36" s="55">
        <f>G35+G34</f>
        <v>200.34</v>
      </c>
      <c r="H36" s="55">
        <f>H35+H34</f>
        <v>453.61</v>
      </c>
      <c r="I36" s="174"/>
      <c r="J36" s="384"/>
    </row>
    <row r="37" spans="1:10" s="51" customFormat="1" ht="0.75" customHeight="1" x14ac:dyDescent="0.3">
      <c r="A37" s="164"/>
      <c r="B37" s="171"/>
      <c r="C37" s="171"/>
      <c r="D37" s="171"/>
      <c r="E37" s="171"/>
      <c r="F37" s="95"/>
      <c r="G37" s="249"/>
      <c r="H37" s="165"/>
      <c r="J37" s="139"/>
    </row>
    <row r="38" spans="1:10" ht="15.6" x14ac:dyDescent="0.3">
      <c r="A38" s="18"/>
      <c r="B38" s="1093"/>
      <c r="C38" s="1093"/>
      <c r="D38" s="1093"/>
      <c r="E38" s="1093"/>
      <c r="F38" s="1093"/>
      <c r="G38" s="255"/>
      <c r="H38" s="18"/>
      <c r="J38" s="384"/>
    </row>
    <row r="39" spans="1:10" s="166" customFormat="1" ht="15.6" x14ac:dyDescent="0.3">
      <c r="A39" s="105"/>
      <c r="B39" s="172"/>
      <c r="C39" s="172"/>
      <c r="D39" s="172"/>
      <c r="E39" s="172"/>
      <c r="F39" s="105"/>
      <c r="G39" s="105"/>
      <c r="H39" s="173"/>
      <c r="J39" s="139"/>
    </row>
    <row r="40" spans="1:10" s="166" customFormat="1" ht="15.6" x14ac:dyDescent="0.3">
      <c r="A40" s="105" t="s">
        <v>90</v>
      </c>
      <c r="C40" s="105"/>
      <c r="D40" s="105"/>
      <c r="E40" s="105" t="s">
        <v>76</v>
      </c>
      <c r="F40" s="105" t="s">
        <v>186</v>
      </c>
      <c r="G40" s="105"/>
      <c r="H40" s="173"/>
    </row>
    <row r="41" spans="1:10" s="166" customFormat="1" ht="24.75" customHeight="1" x14ac:dyDescent="0.3">
      <c r="A41" s="105"/>
      <c r="C41" s="105"/>
      <c r="D41" s="105"/>
      <c r="E41" s="105"/>
      <c r="F41" s="105"/>
      <c r="G41" s="105"/>
      <c r="H41" s="173"/>
    </row>
    <row r="42" spans="1:10" s="166" customFormat="1" ht="15.6" x14ac:dyDescent="0.3">
      <c r="A42" s="105" t="s">
        <v>219</v>
      </c>
      <c r="B42" s="105"/>
      <c r="C42" s="105"/>
      <c r="D42" s="105"/>
      <c r="E42" s="105"/>
      <c r="F42" s="105"/>
      <c r="G42" s="105"/>
      <c r="H42" s="105"/>
      <c r="I42" s="352"/>
    </row>
    <row r="43" spans="1:10" ht="15.6" x14ac:dyDescent="0.3">
      <c r="A43" s="105" t="s">
        <v>217</v>
      </c>
      <c r="B43" s="105"/>
      <c r="C43" s="105"/>
      <c r="D43" s="105"/>
      <c r="E43" s="105" t="s">
        <v>73</v>
      </c>
      <c r="F43" s="105" t="s">
        <v>220</v>
      </c>
      <c r="G43" s="105"/>
      <c r="H43" s="105"/>
      <c r="I43" s="105"/>
    </row>
  </sheetData>
  <mergeCells count="27">
    <mergeCell ref="B32:E32"/>
    <mergeCell ref="B35:E35"/>
    <mergeCell ref="B36:E36"/>
    <mergeCell ref="B38:F38"/>
    <mergeCell ref="B22:E22"/>
    <mergeCell ref="B27:E27"/>
    <mergeCell ref="A23:A25"/>
    <mergeCell ref="F23:F25"/>
    <mergeCell ref="H23:H25"/>
    <mergeCell ref="B28:E28"/>
    <mergeCell ref="B29:E29"/>
    <mergeCell ref="G23:G25"/>
    <mergeCell ref="B26:E26"/>
    <mergeCell ref="B15:E15"/>
    <mergeCell ref="B16:E16"/>
    <mergeCell ref="B17:E17"/>
    <mergeCell ref="B19:E19"/>
    <mergeCell ref="B21:E21"/>
    <mergeCell ref="B18:E18"/>
    <mergeCell ref="B20:E20"/>
    <mergeCell ref="B14:E14"/>
    <mergeCell ref="A7:H7"/>
    <mergeCell ref="A8:H8"/>
    <mergeCell ref="A9:H9"/>
    <mergeCell ref="H12:I12"/>
    <mergeCell ref="H13:I13"/>
    <mergeCell ref="B10:J10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4"/>
  <sheetViews>
    <sheetView topLeftCell="A11" workbookViewId="0">
      <selection activeCell="K23" sqref="K23:N30"/>
    </sheetView>
  </sheetViews>
  <sheetFormatPr defaultRowHeight="14.4" x14ac:dyDescent="0.3"/>
  <cols>
    <col min="1" max="1" width="5" customWidth="1"/>
    <col min="5" max="5" width="22" customWidth="1"/>
    <col min="6" max="6" width="6.44140625" customWidth="1"/>
    <col min="7" max="7" width="16.33203125" customWidth="1"/>
    <col min="8" max="8" width="10.5546875" customWidth="1"/>
    <col min="9" max="9" width="0.33203125" hidden="1" customWidth="1"/>
  </cols>
  <sheetData>
    <row r="1" spans="1:10" ht="18" x14ac:dyDescent="0.35">
      <c r="A1" s="269" t="s">
        <v>26</v>
      </c>
      <c r="B1" s="63"/>
      <c r="C1" s="4"/>
      <c r="D1" s="4"/>
      <c r="E1" s="4"/>
      <c r="F1" s="269" t="s">
        <v>53</v>
      </c>
      <c r="G1" s="269"/>
      <c r="H1" s="45"/>
      <c r="I1" s="7"/>
    </row>
    <row r="2" spans="1:10" ht="18" x14ac:dyDescent="0.35">
      <c r="A2" s="270" t="s">
        <v>158</v>
      </c>
      <c r="B2" s="63"/>
      <c r="C2" s="3"/>
      <c r="D2" s="6"/>
      <c r="E2" s="6"/>
      <c r="F2" s="271" t="s">
        <v>132</v>
      </c>
      <c r="G2" s="271"/>
      <c r="H2" s="50"/>
      <c r="I2" s="6"/>
    </row>
    <row r="3" spans="1:10" ht="18" x14ac:dyDescent="0.35">
      <c r="A3" s="270" t="s">
        <v>52</v>
      </c>
      <c r="B3" s="63"/>
      <c r="C3" s="4"/>
      <c r="D3" s="5"/>
      <c r="E3" s="4"/>
      <c r="F3" s="271" t="s">
        <v>52</v>
      </c>
      <c r="G3" s="271"/>
      <c r="H3" s="45"/>
      <c r="I3" s="8"/>
    </row>
    <row r="4" spans="1:10" ht="18" x14ac:dyDescent="0.35">
      <c r="A4" s="270" t="s">
        <v>196</v>
      </c>
      <c r="B4" s="63"/>
      <c r="C4" s="5"/>
      <c r="D4" s="5"/>
      <c r="E4" s="5"/>
      <c r="F4" s="271" t="s">
        <v>225</v>
      </c>
      <c r="G4" s="271"/>
      <c r="H4" s="42"/>
      <c r="I4" s="9"/>
    </row>
    <row r="5" spans="1:10" ht="18" x14ac:dyDescent="0.35">
      <c r="A5" s="270" t="s">
        <v>226</v>
      </c>
      <c r="B5" s="63"/>
      <c r="C5" s="2"/>
      <c r="D5" s="2"/>
      <c r="E5" s="2"/>
      <c r="F5" s="271" t="s">
        <v>226</v>
      </c>
      <c r="G5" s="271"/>
      <c r="H5" s="63"/>
    </row>
    <row r="6" spans="1:10" ht="18" x14ac:dyDescent="0.35">
      <c r="A6" s="49"/>
      <c r="C6" s="2"/>
      <c r="D6" s="2"/>
      <c r="E6" s="2"/>
      <c r="F6" s="48"/>
      <c r="G6" s="48"/>
    </row>
    <row r="7" spans="1:10" ht="18" x14ac:dyDescent="0.35">
      <c r="A7" s="49"/>
      <c r="C7" s="2"/>
      <c r="D7" s="2"/>
      <c r="E7" s="2"/>
      <c r="F7" s="48"/>
      <c r="G7" s="48"/>
    </row>
    <row r="8" spans="1:10" s="318" customFormat="1" ht="15" customHeight="1" x14ac:dyDescent="0.35">
      <c r="A8" s="875" t="s">
        <v>0</v>
      </c>
      <c r="B8" s="875"/>
      <c r="C8" s="875"/>
      <c r="D8" s="875"/>
      <c r="E8" s="875"/>
      <c r="F8" s="875"/>
      <c r="G8" s="875"/>
      <c r="H8" s="875"/>
    </row>
    <row r="9" spans="1:10" s="318" customFormat="1" ht="15.75" customHeight="1" x14ac:dyDescent="0.35">
      <c r="A9" s="875" t="s">
        <v>251</v>
      </c>
      <c r="B9" s="875"/>
      <c r="C9" s="875"/>
      <c r="D9" s="875"/>
      <c r="E9" s="875"/>
      <c r="F9" s="875"/>
      <c r="G9" s="875"/>
      <c r="H9" s="875"/>
    </row>
    <row r="10" spans="1:10" s="318" customFormat="1" ht="14.25" customHeight="1" x14ac:dyDescent="0.35">
      <c r="A10" s="875" t="s">
        <v>250</v>
      </c>
      <c r="B10" s="875"/>
      <c r="C10" s="875"/>
      <c r="D10" s="875"/>
      <c r="E10" s="875"/>
      <c r="F10" s="875"/>
      <c r="G10" s="875"/>
      <c r="H10" s="875"/>
    </row>
    <row r="11" spans="1:10" s="318" customFormat="1" ht="17.399999999999999" x14ac:dyDescent="0.35">
      <c r="A11" s="653"/>
      <c r="B11" s="653"/>
      <c r="C11" s="653"/>
      <c r="D11" s="653"/>
      <c r="E11" s="653" t="s">
        <v>183</v>
      </c>
      <c r="F11" s="653"/>
      <c r="G11" s="653"/>
      <c r="H11" s="653"/>
    </row>
    <row r="12" spans="1:10" s="63" customFormat="1" ht="12.75" customHeight="1" x14ac:dyDescent="0.3">
      <c r="B12" s="1028" t="s">
        <v>247</v>
      </c>
      <c r="C12" s="1028"/>
      <c r="D12" s="1028"/>
      <c r="E12" s="1028"/>
      <c r="F12" s="1028"/>
      <c r="G12" s="1028"/>
      <c r="H12" s="1028"/>
      <c r="I12" s="1028"/>
      <c r="J12" s="1028"/>
    </row>
    <row r="13" spans="1:10" ht="17.25" customHeight="1" x14ac:dyDescent="0.3">
      <c r="A13" s="465"/>
      <c r="B13" s="465"/>
      <c r="C13" s="465"/>
      <c r="D13" s="465"/>
      <c r="E13" s="465"/>
      <c r="F13" s="465"/>
      <c r="G13" s="486" t="s">
        <v>126</v>
      </c>
      <c r="H13" s="1068" t="s">
        <v>278</v>
      </c>
      <c r="I13" s="1070"/>
      <c r="J13" s="624"/>
    </row>
    <row r="14" spans="1:10" x14ac:dyDescent="0.3">
      <c r="G14" s="395" t="s">
        <v>238</v>
      </c>
      <c r="H14" s="1081" t="s">
        <v>270</v>
      </c>
      <c r="I14" s="1082"/>
      <c r="J14" s="624"/>
    </row>
    <row r="15" spans="1:10" ht="39" customHeight="1" x14ac:dyDescent="0.3">
      <c r="A15" s="346" t="s">
        <v>75</v>
      </c>
      <c r="B15" s="880" t="s">
        <v>2</v>
      </c>
      <c r="C15" s="881"/>
      <c r="D15" s="881"/>
      <c r="E15" s="1025"/>
      <c r="F15" s="315" t="s">
        <v>109</v>
      </c>
      <c r="G15" s="492" t="s">
        <v>161</v>
      </c>
      <c r="H15" s="346" t="s">
        <v>177</v>
      </c>
    </row>
    <row r="16" spans="1:10" ht="15.6" x14ac:dyDescent="0.3">
      <c r="A16" s="70"/>
      <c r="B16" s="836" t="s">
        <v>30</v>
      </c>
      <c r="C16" s="837"/>
      <c r="D16" s="837"/>
      <c r="E16" s="837"/>
      <c r="F16" s="473"/>
      <c r="G16" s="55">
        <f>G17+G21</f>
        <v>99.92</v>
      </c>
      <c r="H16" s="55">
        <f>H17+H21</f>
        <v>99.92</v>
      </c>
    </row>
    <row r="17" spans="1:11" ht="15.6" x14ac:dyDescent="0.3">
      <c r="A17" s="75" t="s">
        <v>3</v>
      </c>
      <c r="B17" s="1083" t="s">
        <v>160</v>
      </c>
      <c r="C17" s="1084"/>
      <c r="D17" s="1084"/>
      <c r="E17" s="1085"/>
      <c r="F17" s="169"/>
      <c r="G17" s="485">
        <f>G18+G19+G20</f>
        <v>81.900000000000006</v>
      </c>
      <c r="H17" s="77">
        <f>H18+H19+H20</f>
        <v>81.900000000000006</v>
      </c>
    </row>
    <row r="18" spans="1:11" ht="15.6" x14ac:dyDescent="0.3">
      <c r="A18" s="75" t="s">
        <v>16</v>
      </c>
      <c r="B18" s="861" t="s">
        <v>37</v>
      </c>
      <c r="C18" s="861"/>
      <c r="D18" s="861"/>
      <c r="E18" s="861"/>
      <c r="F18" s="169"/>
      <c r="G18" s="569">
        <v>53.18</v>
      </c>
      <c r="H18" s="569">
        <v>53.18</v>
      </c>
    </row>
    <row r="19" spans="1:11" ht="15.6" x14ac:dyDescent="0.3">
      <c r="A19" s="160" t="s">
        <v>15</v>
      </c>
      <c r="B19" s="842" t="s">
        <v>50</v>
      </c>
      <c r="C19" s="843"/>
      <c r="D19" s="843"/>
      <c r="E19" s="844"/>
      <c r="F19" s="170">
        <v>0.04</v>
      </c>
      <c r="G19" s="570">
        <f>G18*4%</f>
        <v>2.13</v>
      </c>
      <c r="H19" s="570">
        <f>H18*4%</f>
        <v>2.13</v>
      </c>
    </row>
    <row r="20" spans="1:11" ht="15.6" x14ac:dyDescent="0.3">
      <c r="A20" s="160" t="s">
        <v>17</v>
      </c>
      <c r="B20" s="1071" t="s">
        <v>38</v>
      </c>
      <c r="C20" s="1071"/>
      <c r="D20" s="1071"/>
      <c r="E20" s="1071"/>
      <c r="F20" s="170">
        <v>0.5</v>
      </c>
      <c r="G20" s="570">
        <f>G18*50%</f>
        <v>26.59</v>
      </c>
      <c r="H20" s="570">
        <f>H18*50%</f>
        <v>26.59</v>
      </c>
    </row>
    <row r="21" spans="1:11" ht="15.6" x14ac:dyDescent="0.3">
      <c r="A21" s="80">
        <v>2</v>
      </c>
      <c r="B21" s="842" t="s">
        <v>4</v>
      </c>
      <c r="C21" s="843"/>
      <c r="D21" s="843"/>
      <c r="E21" s="844"/>
      <c r="F21" s="76">
        <v>0.22</v>
      </c>
      <c r="G21" s="77">
        <f>G17*F21</f>
        <v>18.02</v>
      </c>
      <c r="H21" s="77">
        <f>H17*F21</f>
        <v>18.02</v>
      </c>
    </row>
    <row r="22" spans="1:11" ht="15.6" hidden="1" x14ac:dyDescent="0.3">
      <c r="A22" s="80" t="s">
        <v>49</v>
      </c>
      <c r="B22" s="842" t="s">
        <v>5</v>
      </c>
      <c r="C22" s="843"/>
      <c r="D22" s="843"/>
      <c r="E22" s="844"/>
      <c r="F22" s="76"/>
      <c r="G22" s="77"/>
      <c r="H22" s="665">
        <v>0</v>
      </c>
      <c r="I22" s="613"/>
      <c r="J22" s="613"/>
    </row>
    <row r="23" spans="1:11" ht="15.6" x14ac:dyDescent="0.3">
      <c r="A23" s="82" t="s">
        <v>49</v>
      </c>
      <c r="B23" s="842" t="s">
        <v>71</v>
      </c>
      <c r="C23" s="843"/>
      <c r="D23" s="843"/>
      <c r="E23" s="844"/>
      <c r="F23" s="561"/>
      <c r="G23" s="77"/>
      <c r="H23" s="77">
        <f>H24+H28</f>
        <v>187.21</v>
      </c>
      <c r="I23" s="613"/>
      <c r="J23" s="613"/>
    </row>
    <row r="24" spans="1:11" ht="15.6" x14ac:dyDescent="0.3">
      <c r="A24" s="877" t="s">
        <v>33</v>
      </c>
      <c r="B24" s="463" t="s">
        <v>60</v>
      </c>
      <c r="C24" s="38"/>
      <c r="D24" s="38"/>
      <c r="E24" s="38"/>
      <c r="F24" s="1086"/>
      <c r="G24" s="868"/>
      <c r="H24" s="871">
        <f>B25*C25</f>
        <v>180.5</v>
      </c>
    </row>
    <row r="25" spans="1:11" ht="13.5" customHeight="1" x14ac:dyDescent="0.3">
      <c r="A25" s="878"/>
      <c r="B25" s="466">
        <v>47.5</v>
      </c>
      <c r="C25" s="262">
        <v>3.8</v>
      </c>
      <c r="D25" s="40"/>
      <c r="E25" s="40"/>
      <c r="F25" s="1087"/>
      <c r="G25" s="869"/>
      <c r="H25" s="872"/>
      <c r="K25" s="58"/>
    </row>
    <row r="26" spans="1:11" ht="14.25" customHeight="1" x14ac:dyDescent="0.3">
      <c r="A26" s="879"/>
      <c r="B26" s="669" t="s">
        <v>10</v>
      </c>
      <c r="C26" s="670" t="s">
        <v>176</v>
      </c>
      <c r="D26" s="61"/>
      <c r="E26" s="61"/>
      <c r="F26" s="1088"/>
      <c r="G26" s="870"/>
      <c r="H26" s="873"/>
    </row>
    <row r="27" spans="1:11" ht="15.6" x14ac:dyDescent="0.3">
      <c r="A27" s="90"/>
      <c r="B27" s="1089" t="s">
        <v>268</v>
      </c>
      <c r="C27" s="1090"/>
      <c r="D27" s="1090"/>
      <c r="E27" s="1091"/>
      <c r="F27" s="480"/>
      <c r="G27" s="481"/>
      <c r="H27" s="570"/>
    </row>
    <row r="28" spans="1:11" ht="15.6" x14ac:dyDescent="0.3">
      <c r="A28" s="706" t="s">
        <v>34</v>
      </c>
      <c r="B28" s="842" t="s">
        <v>272</v>
      </c>
      <c r="C28" s="843"/>
      <c r="D28" s="843"/>
      <c r="E28" s="844"/>
      <c r="F28" s="480"/>
      <c r="G28" s="481"/>
      <c r="H28" s="570">
        <v>6.71</v>
      </c>
      <c r="K28" s="342"/>
    </row>
    <row r="29" spans="1:11" ht="15.6" x14ac:dyDescent="0.3">
      <c r="A29" s="70" t="s">
        <v>42</v>
      </c>
      <c r="B29" s="836" t="s">
        <v>188</v>
      </c>
      <c r="C29" s="837"/>
      <c r="D29" s="837"/>
      <c r="E29" s="838"/>
      <c r="F29" s="473"/>
      <c r="G29" s="55">
        <f>G23+G22+G16</f>
        <v>99.92</v>
      </c>
      <c r="H29" s="55">
        <f>H23+H16</f>
        <v>287.13</v>
      </c>
    </row>
    <row r="30" spans="1:11" ht="15.6" x14ac:dyDescent="0.3">
      <c r="A30" s="186" t="s">
        <v>43</v>
      </c>
      <c r="B30" s="836" t="s">
        <v>102</v>
      </c>
      <c r="C30" s="837"/>
      <c r="D30" s="837"/>
      <c r="E30" s="838"/>
      <c r="F30" s="91">
        <v>0.6</v>
      </c>
      <c r="G30" s="55">
        <f>G17*F30</f>
        <v>49.14</v>
      </c>
      <c r="H30" s="55">
        <f>H17*F30</f>
        <v>49.14</v>
      </c>
    </row>
    <row r="31" spans="1:11" ht="15.6" x14ac:dyDescent="0.3">
      <c r="A31" s="90" t="s">
        <v>92</v>
      </c>
      <c r="B31" s="459" t="s">
        <v>105</v>
      </c>
      <c r="C31" s="460"/>
      <c r="D31" s="460"/>
      <c r="E31" s="461"/>
      <c r="F31" s="393">
        <v>0.20899999999999999</v>
      </c>
      <c r="G31" s="77">
        <f>G17*F31</f>
        <v>17.12</v>
      </c>
      <c r="H31" s="77">
        <f>H17*F31</f>
        <v>17.12</v>
      </c>
    </row>
    <row r="32" spans="1:11" ht="15.6" x14ac:dyDescent="0.3">
      <c r="A32" s="90" t="s">
        <v>93</v>
      </c>
      <c r="B32" s="459" t="s">
        <v>99</v>
      </c>
      <c r="C32" s="460"/>
      <c r="D32" s="460"/>
      <c r="E32" s="461"/>
      <c r="F32" s="393">
        <v>0.39100000000000001</v>
      </c>
      <c r="G32" s="77">
        <f>G17*F32</f>
        <v>32.020000000000003</v>
      </c>
      <c r="H32" s="77">
        <f>H17*F32</f>
        <v>32.020000000000003</v>
      </c>
    </row>
    <row r="33" spans="1:8" ht="15.6" x14ac:dyDescent="0.3">
      <c r="A33" s="70" t="s">
        <v>44</v>
      </c>
      <c r="B33" s="836" t="s">
        <v>25</v>
      </c>
      <c r="C33" s="837"/>
      <c r="D33" s="837"/>
      <c r="E33" s="838"/>
      <c r="F33" s="473"/>
      <c r="G33" s="55">
        <f>G30+G29</f>
        <v>149.06</v>
      </c>
      <c r="H33" s="55">
        <f>H30+H29</f>
        <v>336.27</v>
      </c>
    </row>
    <row r="34" spans="1:8" ht="15.6" x14ac:dyDescent="0.3">
      <c r="A34" s="707" t="s">
        <v>45</v>
      </c>
      <c r="B34" s="36" t="s">
        <v>21</v>
      </c>
      <c r="C34" s="37"/>
      <c r="D34" s="234"/>
      <c r="E34" s="37"/>
      <c r="F34" s="76">
        <v>0.12</v>
      </c>
      <c r="G34" s="77">
        <f>G33*12%</f>
        <v>17.89</v>
      </c>
      <c r="H34" s="77">
        <f>H33*12%</f>
        <v>40.35</v>
      </c>
    </row>
    <row r="35" spans="1:8" ht="15.6" x14ac:dyDescent="0.3">
      <c r="A35" s="70" t="s">
        <v>46</v>
      </c>
      <c r="B35" s="41" t="s">
        <v>27</v>
      </c>
      <c r="C35" s="38"/>
      <c r="D35" s="38"/>
      <c r="E35" s="38"/>
      <c r="F35" s="76"/>
      <c r="G35" s="55">
        <f>G34+G33</f>
        <v>166.95</v>
      </c>
      <c r="H35" s="55">
        <f>H34+H33</f>
        <v>376.62</v>
      </c>
    </row>
    <row r="36" spans="1:8" ht="15.6" x14ac:dyDescent="0.3">
      <c r="A36" s="707" t="s">
        <v>47</v>
      </c>
      <c r="B36" s="1092" t="s">
        <v>28</v>
      </c>
      <c r="C36" s="1092"/>
      <c r="D36" s="1092"/>
      <c r="E36" s="1001"/>
      <c r="F36" s="76">
        <v>0.2</v>
      </c>
      <c r="G36" s="77">
        <f>G35*F36</f>
        <v>33.39</v>
      </c>
      <c r="H36" s="77">
        <f>H35*F36</f>
        <v>75.319999999999993</v>
      </c>
    </row>
    <row r="37" spans="1:8" ht="15.6" x14ac:dyDescent="0.3">
      <c r="A37" s="70" t="s">
        <v>48</v>
      </c>
      <c r="B37" s="836" t="s">
        <v>29</v>
      </c>
      <c r="C37" s="837"/>
      <c r="D37" s="837"/>
      <c r="E37" s="837"/>
      <c r="F37" s="462"/>
      <c r="G37" s="55">
        <f>G36+G35</f>
        <v>200.34</v>
      </c>
      <c r="H37" s="55">
        <f>H36+H35</f>
        <v>451.94</v>
      </c>
    </row>
    <row r="38" spans="1:8" ht="1.5" customHeight="1" x14ac:dyDescent="0.3">
      <c r="A38" s="164"/>
      <c r="B38" s="171"/>
      <c r="C38" s="171"/>
      <c r="D38" s="171"/>
      <c r="E38" s="171"/>
      <c r="F38" s="464"/>
      <c r="G38" s="464"/>
      <c r="H38" s="165"/>
    </row>
    <row r="39" spans="1:8" x14ac:dyDescent="0.3">
      <c r="A39" s="18"/>
      <c r="B39" s="1093"/>
      <c r="C39" s="1093"/>
      <c r="D39" s="1093"/>
      <c r="E39" s="1093"/>
      <c r="F39" s="1093"/>
      <c r="G39" s="479"/>
      <c r="H39" s="18"/>
    </row>
    <row r="40" spans="1:8" ht="15.6" x14ac:dyDescent="0.3">
      <c r="A40" s="105"/>
      <c r="B40" s="172"/>
      <c r="C40" s="172"/>
      <c r="D40" s="172"/>
      <c r="E40" s="172"/>
      <c r="F40" s="105"/>
      <c r="G40" s="105"/>
      <c r="H40" s="173"/>
    </row>
    <row r="41" spans="1:8" ht="15.6" x14ac:dyDescent="0.3">
      <c r="A41" s="105" t="s">
        <v>90</v>
      </c>
      <c r="B41" s="166"/>
      <c r="C41" s="105"/>
      <c r="D41" s="105"/>
      <c r="E41" s="105" t="s">
        <v>76</v>
      </c>
      <c r="F41" s="105" t="s">
        <v>186</v>
      </c>
      <c r="G41" s="105"/>
      <c r="H41" s="173"/>
    </row>
    <row r="42" spans="1:8" ht="15.6" x14ac:dyDescent="0.3">
      <c r="A42" s="105"/>
      <c r="B42" s="166"/>
      <c r="C42" s="105"/>
      <c r="D42" s="105"/>
      <c r="E42" s="105"/>
      <c r="F42" s="105"/>
      <c r="G42" s="105"/>
      <c r="H42" s="173"/>
    </row>
    <row r="43" spans="1:8" ht="15.6" x14ac:dyDescent="0.3">
      <c r="A43" s="105" t="s">
        <v>219</v>
      </c>
      <c r="B43" s="105"/>
      <c r="C43" s="105"/>
      <c r="D43" s="105"/>
      <c r="E43" s="105"/>
      <c r="F43" s="105"/>
      <c r="G43" s="105"/>
      <c r="H43" s="166"/>
    </row>
    <row r="44" spans="1:8" ht="15.6" x14ac:dyDescent="0.3">
      <c r="A44" s="105" t="s">
        <v>217</v>
      </c>
      <c r="B44" s="105"/>
      <c r="C44" s="105"/>
      <c r="D44" s="105"/>
      <c r="E44" s="105" t="s">
        <v>73</v>
      </c>
      <c r="F44" s="105" t="s">
        <v>220</v>
      </c>
      <c r="G44" s="105"/>
    </row>
  </sheetData>
  <mergeCells count="27">
    <mergeCell ref="B27:E27"/>
    <mergeCell ref="B36:E36"/>
    <mergeCell ref="B37:E37"/>
    <mergeCell ref="A8:H8"/>
    <mergeCell ref="A9:H9"/>
    <mergeCell ref="A10:H10"/>
    <mergeCell ref="A24:A26"/>
    <mergeCell ref="F24:F26"/>
    <mergeCell ref="G24:G26"/>
    <mergeCell ref="H24:H26"/>
    <mergeCell ref="B12:J12"/>
    <mergeCell ref="B39:F39"/>
    <mergeCell ref="H13:I13"/>
    <mergeCell ref="H14:I14"/>
    <mergeCell ref="B21:E21"/>
    <mergeCell ref="B30:E30"/>
    <mergeCell ref="B33:E33"/>
    <mergeCell ref="B22:E22"/>
    <mergeCell ref="B23:E23"/>
    <mergeCell ref="B20:E20"/>
    <mergeCell ref="B15:E15"/>
    <mergeCell ref="B16:E16"/>
    <mergeCell ref="B17:E17"/>
    <mergeCell ref="B18:E18"/>
    <mergeCell ref="B19:E19"/>
    <mergeCell ref="B29:E29"/>
    <mergeCell ref="B28:E28"/>
  </mergeCells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6"/>
  <sheetViews>
    <sheetView workbookViewId="0">
      <selection activeCell="J36" sqref="J36"/>
    </sheetView>
  </sheetViews>
  <sheetFormatPr defaultRowHeight="14.4" x14ac:dyDescent="0.3"/>
  <cols>
    <col min="1" max="1" width="4.5546875" customWidth="1"/>
    <col min="3" max="3" width="10.88671875" customWidth="1"/>
    <col min="5" max="5" width="14.44140625" customWidth="1"/>
    <col min="6" max="6" width="8.6640625" customWidth="1"/>
    <col min="7" max="7" width="16.33203125" customWidth="1"/>
    <col min="8" max="8" width="11.88671875" customWidth="1"/>
  </cols>
  <sheetData>
    <row r="1" spans="1:10" s="63" customFormat="1" ht="18" x14ac:dyDescent="0.35">
      <c r="A1" s="269" t="s">
        <v>26</v>
      </c>
      <c r="C1" s="4"/>
      <c r="D1" s="4"/>
      <c r="E1" s="4"/>
      <c r="F1" s="269" t="s">
        <v>53</v>
      </c>
      <c r="G1" s="269"/>
      <c r="H1" s="45"/>
      <c r="I1" s="45"/>
    </row>
    <row r="2" spans="1:10" s="63" customFormat="1" ht="18" x14ac:dyDescent="0.35">
      <c r="A2" s="270" t="s">
        <v>51</v>
      </c>
      <c r="C2" s="3"/>
      <c r="D2" s="6"/>
      <c r="E2" s="6"/>
      <c r="F2" s="271" t="s">
        <v>223</v>
      </c>
      <c r="G2" s="271"/>
      <c r="H2" s="50"/>
      <c r="I2" s="50"/>
    </row>
    <row r="3" spans="1:10" s="63" customFormat="1" ht="18" x14ac:dyDescent="0.35">
      <c r="A3" s="270" t="s">
        <v>52</v>
      </c>
      <c r="C3" s="4"/>
      <c r="D3" s="5"/>
      <c r="E3" s="4"/>
      <c r="F3" s="271" t="s">
        <v>52</v>
      </c>
      <c r="G3" s="271"/>
      <c r="H3" s="45"/>
      <c r="I3" s="45"/>
    </row>
    <row r="4" spans="1:10" s="63" customFormat="1" ht="18" x14ac:dyDescent="0.35">
      <c r="A4" s="270" t="s">
        <v>196</v>
      </c>
      <c r="C4" s="5"/>
      <c r="D4" s="5"/>
      <c r="E4" s="5"/>
      <c r="F4" s="271" t="s">
        <v>224</v>
      </c>
      <c r="G4" s="271"/>
      <c r="H4" s="42"/>
      <c r="I4" s="46"/>
    </row>
    <row r="5" spans="1:10" s="63" customFormat="1" ht="18" x14ac:dyDescent="0.35">
      <c r="A5" s="270" t="s">
        <v>226</v>
      </c>
      <c r="C5" s="2"/>
      <c r="D5" s="2"/>
      <c r="E5" s="2"/>
      <c r="F5" s="271" t="s">
        <v>226</v>
      </c>
      <c r="G5" s="271"/>
    </row>
    <row r="6" spans="1:10" ht="18" x14ac:dyDescent="0.35">
      <c r="A6" s="49"/>
      <c r="C6" s="2"/>
      <c r="D6" s="2"/>
      <c r="E6" s="2"/>
      <c r="F6" s="48"/>
      <c r="G6" s="48"/>
    </row>
    <row r="7" spans="1:10" ht="18" x14ac:dyDescent="0.35">
      <c r="A7" s="49"/>
      <c r="C7" s="2"/>
      <c r="D7" s="2"/>
      <c r="E7" s="2"/>
      <c r="F7" s="48"/>
      <c r="G7" s="48"/>
    </row>
    <row r="8" spans="1:10" s="318" customFormat="1" ht="17.399999999999999" x14ac:dyDescent="0.35">
      <c r="A8" s="875" t="s">
        <v>0</v>
      </c>
      <c r="B8" s="875"/>
      <c r="C8" s="875"/>
      <c r="D8" s="875"/>
      <c r="E8" s="875"/>
      <c r="F8" s="875"/>
      <c r="G8" s="875"/>
      <c r="H8" s="875"/>
    </row>
    <row r="9" spans="1:10" s="318" customFormat="1" ht="17.399999999999999" x14ac:dyDescent="0.35">
      <c r="A9" s="875" t="s">
        <v>185</v>
      </c>
      <c r="B9" s="875"/>
      <c r="C9" s="875"/>
      <c r="D9" s="875"/>
      <c r="E9" s="875"/>
      <c r="F9" s="875"/>
      <c r="G9" s="875"/>
      <c r="H9" s="875"/>
    </row>
    <row r="10" spans="1:10" s="318" customFormat="1" ht="18" customHeight="1" x14ac:dyDescent="0.35">
      <c r="A10" s="875" t="s">
        <v>235</v>
      </c>
      <c r="B10" s="875"/>
      <c r="C10" s="875"/>
      <c r="D10" s="875"/>
      <c r="E10" s="875"/>
      <c r="F10" s="875"/>
      <c r="G10" s="875"/>
      <c r="H10" s="875"/>
    </row>
    <row r="11" spans="1:10" s="318" customFormat="1" ht="5.25" hidden="1" customHeight="1" x14ac:dyDescent="0.35">
      <c r="C11" s="679"/>
      <c r="D11" s="320"/>
      <c r="E11" s="320"/>
      <c r="F11" s="320"/>
      <c r="G11" s="320"/>
    </row>
    <row r="12" spans="1:10" s="318" customFormat="1" ht="18" customHeight="1" x14ac:dyDescent="0.35">
      <c r="A12" s="875" t="s">
        <v>66</v>
      </c>
      <c r="B12" s="875"/>
      <c r="C12" s="875"/>
      <c r="D12" s="875"/>
      <c r="E12" s="875"/>
      <c r="F12" s="875"/>
      <c r="G12" s="875"/>
      <c r="H12" s="875"/>
    </row>
    <row r="13" spans="1:10" s="63" customFormat="1" ht="12.75" customHeight="1" x14ac:dyDescent="0.3">
      <c r="B13" s="1028" t="s">
        <v>247</v>
      </c>
      <c r="C13" s="1028"/>
      <c r="D13" s="1028"/>
      <c r="E13" s="1028"/>
      <c r="F13" s="1028"/>
      <c r="G13" s="1028"/>
      <c r="H13" s="1028"/>
      <c r="I13" s="1028"/>
      <c r="J13" s="1028"/>
    </row>
    <row r="14" spans="1:10" s="63" customFormat="1" ht="12.75" customHeight="1" x14ac:dyDescent="0.3">
      <c r="B14" s="697"/>
      <c r="C14" s="697"/>
      <c r="D14" s="697"/>
      <c r="E14" s="697"/>
      <c r="F14" s="697"/>
      <c r="G14" s="697"/>
      <c r="H14" s="697"/>
      <c r="I14" s="697"/>
      <c r="J14" s="697"/>
    </row>
    <row r="15" spans="1:10" ht="14.25" customHeight="1" x14ac:dyDescent="0.3">
      <c r="A15" s="598"/>
      <c r="B15" s="598"/>
      <c r="C15" s="598"/>
      <c r="D15" s="598"/>
      <c r="E15" s="598"/>
      <c r="F15" s="598"/>
      <c r="G15" s="619" t="s">
        <v>206</v>
      </c>
      <c r="H15" s="683" t="s">
        <v>288</v>
      </c>
      <c r="I15" s="611"/>
    </row>
    <row r="16" spans="1:10" s="632" customFormat="1" x14ac:dyDescent="0.3">
      <c r="G16" s="684" t="s">
        <v>238</v>
      </c>
      <c r="H16" s="685" t="s">
        <v>270</v>
      </c>
      <c r="I16" s="686"/>
    </row>
    <row r="17" spans="1:9" s="51" customFormat="1" ht="31.2" x14ac:dyDescent="0.3">
      <c r="A17" s="346" t="s">
        <v>75</v>
      </c>
      <c r="B17" s="880" t="s">
        <v>2</v>
      </c>
      <c r="C17" s="881"/>
      <c r="D17" s="881"/>
      <c r="E17" s="1025"/>
      <c r="F17" s="394" t="s">
        <v>119</v>
      </c>
      <c r="G17" s="394" t="s">
        <v>114</v>
      </c>
      <c r="H17" s="394" t="s">
        <v>110</v>
      </c>
    </row>
    <row r="18" spans="1:9" s="43" customFormat="1" ht="15.6" x14ac:dyDescent="0.3">
      <c r="A18" s="187"/>
      <c r="B18" s="913" t="s">
        <v>30</v>
      </c>
      <c r="C18" s="914"/>
      <c r="D18" s="914"/>
      <c r="E18" s="914"/>
      <c r="F18" s="187"/>
      <c r="G18" s="54">
        <f>G19+G23</f>
        <v>89.23</v>
      </c>
      <c r="H18" s="54">
        <f>H19+H23</f>
        <v>89.23</v>
      </c>
      <c r="I18" s="109"/>
    </row>
    <row r="19" spans="1:9" s="43" customFormat="1" ht="15.6" x14ac:dyDescent="0.3">
      <c r="A19" s="116" t="s">
        <v>3</v>
      </c>
      <c r="B19" s="996" t="s">
        <v>89</v>
      </c>
      <c r="C19" s="997"/>
      <c r="D19" s="997"/>
      <c r="E19" s="998"/>
      <c r="F19" s="153"/>
      <c r="G19" s="53">
        <v>73.14</v>
      </c>
      <c r="H19" s="53">
        <v>73.14</v>
      </c>
    </row>
    <row r="20" spans="1:9" s="43" customFormat="1" ht="15.6" hidden="1" x14ac:dyDescent="0.3">
      <c r="A20" s="116" t="s">
        <v>15</v>
      </c>
      <c r="B20" s="918" t="s">
        <v>37</v>
      </c>
      <c r="C20" s="918"/>
      <c r="D20" s="918"/>
      <c r="E20" s="918"/>
      <c r="F20" s="153"/>
      <c r="G20" s="53">
        <v>0</v>
      </c>
      <c r="H20" s="53">
        <v>0</v>
      </c>
    </row>
    <row r="21" spans="1:9" s="43" customFormat="1" ht="15.6" hidden="1" x14ac:dyDescent="0.3">
      <c r="A21" s="154" t="s">
        <v>17</v>
      </c>
      <c r="B21" s="925" t="s">
        <v>50</v>
      </c>
      <c r="C21" s="926"/>
      <c r="D21" s="926"/>
      <c r="E21" s="927"/>
      <c r="F21" s="155">
        <v>0.04</v>
      </c>
      <c r="G21" s="256">
        <f>G20*4%</f>
        <v>0</v>
      </c>
      <c r="H21" s="194">
        <f>H20*4%</f>
        <v>0</v>
      </c>
    </row>
    <row r="22" spans="1:9" s="43" customFormat="1" ht="15.6" hidden="1" x14ac:dyDescent="0.3">
      <c r="A22" s="154" t="s">
        <v>18</v>
      </c>
      <c r="B22" s="961" t="s">
        <v>38</v>
      </c>
      <c r="C22" s="961"/>
      <c r="D22" s="961"/>
      <c r="E22" s="961"/>
      <c r="F22" s="155">
        <v>0.5</v>
      </c>
      <c r="G22" s="256">
        <f>G20*50%</f>
        <v>0</v>
      </c>
      <c r="H22" s="194">
        <f>H20*50%</f>
        <v>0</v>
      </c>
    </row>
    <row r="23" spans="1:9" s="43" customFormat="1" ht="15.6" x14ac:dyDescent="0.3">
      <c r="A23" s="118"/>
      <c r="B23" s="999" t="s">
        <v>4</v>
      </c>
      <c r="C23" s="999"/>
      <c r="D23" s="999"/>
      <c r="E23" s="1000"/>
      <c r="F23" s="117">
        <v>0.22</v>
      </c>
      <c r="G23" s="53">
        <f>G19*F23</f>
        <v>16.09</v>
      </c>
      <c r="H23" s="53">
        <f>H19*F23</f>
        <v>16.09</v>
      </c>
    </row>
    <row r="24" spans="1:9" s="43" customFormat="1" ht="15.6" x14ac:dyDescent="0.3">
      <c r="A24" s="121" t="s">
        <v>54</v>
      </c>
      <c r="B24" s="913" t="s">
        <v>78</v>
      </c>
      <c r="C24" s="914"/>
      <c r="D24" s="914"/>
      <c r="E24" s="933"/>
      <c r="F24" s="187"/>
      <c r="G24" s="54"/>
      <c r="H24" s="54">
        <f>H25</f>
        <v>85</v>
      </c>
    </row>
    <row r="25" spans="1:9" s="43" customFormat="1" ht="15.6" x14ac:dyDescent="0.3">
      <c r="A25" s="955" t="s">
        <v>31</v>
      </c>
      <c r="B25" s="190" t="s">
        <v>70</v>
      </c>
      <c r="C25" s="191"/>
      <c r="D25" s="191"/>
      <c r="E25" s="191"/>
      <c r="F25" s="1005"/>
      <c r="G25" s="947"/>
      <c r="H25" s="947">
        <f>B26*C26</f>
        <v>85</v>
      </c>
    </row>
    <row r="26" spans="1:9" s="43" customFormat="1" ht="15.6" x14ac:dyDescent="0.3">
      <c r="A26" s="956"/>
      <c r="B26" s="221">
        <v>42.5</v>
      </c>
      <c r="C26" s="725">
        <v>2</v>
      </c>
      <c r="D26" s="162"/>
      <c r="E26" s="115"/>
      <c r="F26" s="1006"/>
      <c r="G26" s="948"/>
      <c r="H26" s="948"/>
    </row>
    <row r="27" spans="1:9" s="58" customFormat="1" ht="13.8" x14ac:dyDescent="0.3">
      <c r="A27" s="957"/>
      <c r="B27" s="389" t="s">
        <v>10</v>
      </c>
      <c r="C27" s="724" t="s">
        <v>261</v>
      </c>
      <c r="D27" s="389"/>
      <c r="E27" s="389"/>
      <c r="F27" s="1007"/>
      <c r="G27" s="988"/>
      <c r="H27" s="988"/>
    </row>
    <row r="28" spans="1:9" s="43" customFormat="1" ht="1.5" hidden="1" customHeight="1" x14ac:dyDescent="0.3">
      <c r="A28" s="253"/>
      <c r="B28" s="251"/>
      <c r="C28" s="274"/>
      <c r="D28" s="273"/>
      <c r="E28" s="272"/>
      <c r="F28" s="254"/>
      <c r="G28" s="256"/>
      <c r="H28" s="256"/>
    </row>
    <row r="29" spans="1:9" s="43" customFormat="1" ht="15.6" x14ac:dyDescent="0.3">
      <c r="A29" s="187" t="s">
        <v>49</v>
      </c>
      <c r="B29" s="913" t="s">
        <v>36</v>
      </c>
      <c r="C29" s="914"/>
      <c r="D29" s="914"/>
      <c r="E29" s="933"/>
      <c r="F29" s="187"/>
      <c r="G29" s="54">
        <f>G24+G18</f>
        <v>89.23</v>
      </c>
      <c r="H29" s="54">
        <f>H24+H18</f>
        <v>174.23</v>
      </c>
    </row>
    <row r="30" spans="1:9" s="43" customFormat="1" ht="14.25" customHeight="1" x14ac:dyDescent="0.3">
      <c r="A30" s="124" t="s">
        <v>42</v>
      </c>
      <c r="B30" s="836" t="s">
        <v>102</v>
      </c>
      <c r="C30" s="837"/>
      <c r="D30" s="837"/>
      <c r="E30" s="838"/>
      <c r="F30" s="125">
        <v>0.6</v>
      </c>
      <c r="G30" s="55">
        <f>G19*F30</f>
        <v>43.88</v>
      </c>
      <c r="H30" s="55">
        <f>H19*F30</f>
        <v>43.88</v>
      </c>
    </row>
    <row r="31" spans="1:9" s="51" customFormat="1" ht="15.6" x14ac:dyDescent="0.3">
      <c r="A31" s="90" t="s">
        <v>57</v>
      </c>
      <c r="B31" s="208" t="s">
        <v>105</v>
      </c>
      <c r="C31" s="209"/>
      <c r="D31" s="209"/>
      <c r="E31" s="210"/>
      <c r="F31" s="91">
        <v>0.20899999999999999</v>
      </c>
      <c r="G31" s="77">
        <f>G19*F31</f>
        <v>15.29</v>
      </c>
      <c r="H31" s="77">
        <f>H19*F31</f>
        <v>15.29</v>
      </c>
    </row>
    <row r="32" spans="1:9" s="51" customFormat="1" ht="15.6" x14ac:dyDescent="0.3">
      <c r="A32" s="90" t="s">
        <v>58</v>
      </c>
      <c r="B32" s="208" t="s">
        <v>99</v>
      </c>
      <c r="C32" s="209"/>
      <c r="D32" s="209"/>
      <c r="E32" s="210"/>
      <c r="F32" s="91">
        <v>0.39100000000000001</v>
      </c>
      <c r="G32" s="77">
        <f>G19*F32</f>
        <v>28.6</v>
      </c>
      <c r="H32" s="77">
        <f>H19*F32</f>
        <v>28.6</v>
      </c>
    </row>
    <row r="33" spans="1:8" s="43" customFormat="1" ht="15.6" x14ac:dyDescent="0.3">
      <c r="A33" s="187" t="s">
        <v>43</v>
      </c>
      <c r="B33" s="913" t="s">
        <v>25</v>
      </c>
      <c r="C33" s="914"/>
      <c r="D33" s="914"/>
      <c r="E33" s="933"/>
      <c r="F33" s="187"/>
      <c r="G33" s="54">
        <f>G30+G29</f>
        <v>133.11000000000001</v>
      </c>
      <c r="H33" s="54">
        <f>H30+H29</f>
        <v>218.11</v>
      </c>
    </row>
    <row r="34" spans="1:8" s="43" customFormat="1" ht="15.6" x14ac:dyDescent="0.3">
      <c r="A34" s="187" t="s">
        <v>44</v>
      </c>
      <c r="B34" s="192" t="s">
        <v>21</v>
      </c>
      <c r="C34" s="193"/>
      <c r="D34" s="218"/>
      <c r="E34" s="193"/>
      <c r="F34" s="117">
        <v>0.12</v>
      </c>
      <c r="G34" s="53">
        <f>G33*12%</f>
        <v>15.97</v>
      </c>
      <c r="H34" s="53">
        <f>H33*12%</f>
        <v>26.17</v>
      </c>
    </row>
    <row r="35" spans="1:8" s="43" customFormat="1" ht="15.6" x14ac:dyDescent="0.3">
      <c r="A35" s="187" t="s">
        <v>45</v>
      </c>
      <c r="B35" s="120" t="s">
        <v>27</v>
      </c>
      <c r="C35" s="191"/>
      <c r="D35" s="191"/>
      <c r="E35" s="191"/>
      <c r="F35" s="117"/>
      <c r="G35" s="54">
        <f>G34+G33</f>
        <v>149.08000000000001</v>
      </c>
      <c r="H35" s="54">
        <f>H34+H33</f>
        <v>244.28</v>
      </c>
    </row>
    <row r="36" spans="1:8" s="43" customFormat="1" ht="15.6" x14ac:dyDescent="0.3">
      <c r="A36" s="187" t="s">
        <v>46</v>
      </c>
      <c r="B36" s="994" t="s">
        <v>28</v>
      </c>
      <c r="C36" s="994"/>
      <c r="D36" s="994"/>
      <c r="E36" s="995"/>
      <c r="F36" s="117">
        <v>0.2</v>
      </c>
      <c r="G36" s="53">
        <f>G35*F36</f>
        <v>29.82</v>
      </c>
      <c r="H36" s="53">
        <f>H35*F36</f>
        <v>48.86</v>
      </c>
    </row>
    <row r="37" spans="1:8" s="43" customFormat="1" ht="15.6" x14ac:dyDescent="0.3">
      <c r="A37" s="187" t="s">
        <v>47</v>
      </c>
      <c r="B37" s="913" t="s">
        <v>29</v>
      </c>
      <c r="C37" s="914"/>
      <c r="D37" s="914"/>
      <c r="E37" s="914"/>
      <c r="F37" s="188"/>
      <c r="G37" s="54">
        <f>G36+G35</f>
        <v>178.9</v>
      </c>
      <c r="H37" s="54">
        <f>H36+H35</f>
        <v>293.14</v>
      </c>
    </row>
    <row r="38" spans="1:8" s="43" customFormat="1" ht="15.6" x14ac:dyDescent="0.3">
      <c r="A38" s="123"/>
      <c r="B38" s="146"/>
      <c r="C38" s="146"/>
      <c r="D38" s="146"/>
      <c r="E38" s="146"/>
      <c r="F38" s="189"/>
      <c r="G38" s="252"/>
      <c r="H38" s="139"/>
    </row>
    <row r="39" spans="1:8" s="43" customFormat="1" ht="15.6" x14ac:dyDescent="0.3">
      <c r="A39" s="123"/>
      <c r="B39" s="146"/>
      <c r="C39" s="146"/>
      <c r="D39" s="146"/>
      <c r="E39" s="146"/>
      <c r="F39" s="680"/>
      <c r="G39" s="680"/>
      <c r="H39" s="139"/>
    </row>
    <row r="40" spans="1:8" s="105" customFormat="1" ht="15.6" x14ac:dyDescent="0.3">
      <c r="H40" s="151"/>
    </row>
    <row r="41" spans="1:8" s="105" customFormat="1" ht="15.6" x14ac:dyDescent="0.3">
      <c r="A41" s="105" t="s">
        <v>90</v>
      </c>
      <c r="D41" s="105" t="s">
        <v>68</v>
      </c>
      <c r="F41" s="105" t="s">
        <v>186</v>
      </c>
      <c r="H41" s="151"/>
    </row>
    <row r="42" spans="1:8" s="105" customFormat="1" ht="15.6" x14ac:dyDescent="0.3">
      <c r="H42" s="151"/>
    </row>
    <row r="43" spans="1:8" s="105" customFormat="1" ht="15.6" x14ac:dyDescent="0.3">
      <c r="H43" s="151"/>
    </row>
    <row r="44" spans="1:8" s="43" customFormat="1" ht="15.6" x14ac:dyDescent="0.3">
      <c r="A44" s="105" t="s">
        <v>219</v>
      </c>
      <c r="B44" s="105"/>
      <c r="C44" s="105"/>
      <c r="D44" s="105"/>
      <c r="E44" s="105"/>
      <c r="F44" s="105"/>
      <c r="G44" s="105"/>
      <c r="H44" s="105"/>
    </row>
    <row r="45" spans="1:8" s="43" customFormat="1" ht="15.6" x14ac:dyDescent="0.3">
      <c r="A45" s="105" t="s">
        <v>252</v>
      </c>
      <c r="B45" s="105"/>
      <c r="C45" s="105"/>
      <c r="D45" s="105" t="s">
        <v>62</v>
      </c>
      <c r="E45" s="105"/>
      <c r="F45" s="105" t="s">
        <v>253</v>
      </c>
      <c r="G45" s="105"/>
      <c r="H45" s="105"/>
    </row>
    <row r="46" spans="1:8" s="105" customFormat="1" ht="15.6" x14ac:dyDescent="0.3"/>
  </sheetData>
  <mergeCells count="22">
    <mergeCell ref="A12:H12"/>
    <mergeCell ref="A10:H10"/>
    <mergeCell ref="A9:H9"/>
    <mergeCell ref="A8:H8"/>
    <mergeCell ref="B23:E23"/>
    <mergeCell ref="B17:E17"/>
    <mergeCell ref="B18:E18"/>
    <mergeCell ref="B19:E19"/>
    <mergeCell ref="B20:E20"/>
    <mergeCell ref="B21:E21"/>
    <mergeCell ref="B22:E22"/>
    <mergeCell ref="B13:J13"/>
    <mergeCell ref="F25:F27"/>
    <mergeCell ref="H25:H27"/>
    <mergeCell ref="B29:E29"/>
    <mergeCell ref="B30:E30"/>
    <mergeCell ref="G25:G27"/>
    <mergeCell ref="B33:E33"/>
    <mergeCell ref="B36:E36"/>
    <mergeCell ref="B37:E37"/>
    <mergeCell ref="B24:E24"/>
    <mergeCell ref="A25:A27"/>
  </mergeCells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45"/>
  <sheetViews>
    <sheetView zoomScaleNormal="100" workbookViewId="0">
      <selection activeCell="R34" sqref="R34"/>
    </sheetView>
  </sheetViews>
  <sheetFormatPr defaultRowHeight="14.4" x14ac:dyDescent="0.3"/>
  <cols>
    <col min="1" max="1" width="5.6640625" customWidth="1"/>
    <col min="5" max="5" width="17.5546875" customWidth="1"/>
    <col min="6" max="6" width="7.6640625" customWidth="1"/>
    <col min="7" max="7" width="16.109375" customWidth="1"/>
    <col min="8" max="8" width="11.88671875" customWidth="1"/>
  </cols>
  <sheetData>
    <row r="1" spans="1:9" s="63" customFormat="1" ht="18" x14ac:dyDescent="0.35">
      <c r="A1" s="269" t="s">
        <v>26</v>
      </c>
      <c r="C1" s="4"/>
      <c r="D1" s="4"/>
      <c r="E1" s="4"/>
      <c r="F1" s="269" t="s">
        <v>53</v>
      </c>
      <c r="G1" s="269"/>
      <c r="H1" s="45"/>
      <c r="I1" s="45"/>
    </row>
    <row r="2" spans="1:9" s="63" customFormat="1" ht="18" x14ac:dyDescent="0.35">
      <c r="A2" s="270" t="s">
        <v>51</v>
      </c>
      <c r="C2" s="3"/>
      <c r="D2" s="6"/>
      <c r="E2" s="6"/>
      <c r="F2" s="271" t="s">
        <v>223</v>
      </c>
      <c r="G2" s="271"/>
      <c r="H2" s="50"/>
      <c r="I2" s="50"/>
    </row>
    <row r="3" spans="1:9" s="63" customFormat="1" ht="18" x14ac:dyDescent="0.35">
      <c r="A3" s="270" t="s">
        <v>52</v>
      </c>
      <c r="C3" s="4"/>
      <c r="D3" s="5"/>
      <c r="E3" s="4"/>
      <c r="F3" s="271" t="s">
        <v>52</v>
      </c>
      <c r="G3" s="271"/>
      <c r="H3" s="45"/>
      <c r="I3" s="45"/>
    </row>
    <row r="4" spans="1:9" s="63" customFormat="1" ht="18" x14ac:dyDescent="0.35">
      <c r="A4" s="270" t="s">
        <v>184</v>
      </c>
      <c r="C4" s="5"/>
      <c r="D4" s="5"/>
      <c r="E4" s="5"/>
      <c r="F4" s="271" t="s">
        <v>254</v>
      </c>
      <c r="G4" s="271"/>
      <c r="H4" s="42"/>
      <c r="I4" s="46"/>
    </row>
    <row r="5" spans="1:9" s="63" customFormat="1" ht="18" x14ac:dyDescent="0.35">
      <c r="A5" s="270" t="s">
        <v>226</v>
      </c>
      <c r="C5" s="2"/>
      <c r="D5" s="2"/>
      <c r="E5" s="2"/>
      <c r="F5" s="271" t="s">
        <v>226</v>
      </c>
      <c r="G5" s="271"/>
    </row>
    <row r="6" spans="1:9" s="63" customFormat="1" ht="18" x14ac:dyDescent="0.35">
      <c r="A6" s="270"/>
      <c r="C6" s="2"/>
      <c r="D6" s="2"/>
      <c r="E6" s="2"/>
      <c r="F6" s="271"/>
      <c r="G6" s="271"/>
    </row>
    <row r="7" spans="1:9" ht="0.75" customHeight="1" x14ac:dyDescent="0.35">
      <c r="A7" s="49"/>
      <c r="C7" s="2"/>
      <c r="D7" s="2"/>
      <c r="E7" s="2"/>
      <c r="F7" s="48"/>
      <c r="G7" s="48"/>
    </row>
    <row r="8" spans="1:9" s="318" customFormat="1" ht="17.399999999999999" x14ac:dyDescent="0.35">
      <c r="A8" s="875" t="s">
        <v>0</v>
      </c>
      <c r="B8" s="875"/>
      <c r="C8" s="875"/>
      <c r="D8" s="875"/>
      <c r="E8" s="875"/>
      <c r="F8" s="875"/>
      <c r="G8" s="875"/>
      <c r="H8" s="875"/>
    </row>
    <row r="9" spans="1:9" s="318" customFormat="1" ht="17.399999999999999" x14ac:dyDescent="0.35">
      <c r="A9" s="875" t="s">
        <v>185</v>
      </c>
      <c r="B9" s="875"/>
      <c r="C9" s="875"/>
      <c r="D9" s="875"/>
      <c r="E9" s="875"/>
      <c r="F9" s="875"/>
      <c r="G9" s="875"/>
      <c r="H9" s="875"/>
    </row>
    <row r="10" spans="1:9" s="318" customFormat="1" ht="18" customHeight="1" x14ac:dyDescent="0.35">
      <c r="A10" s="875" t="s">
        <v>235</v>
      </c>
      <c r="B10" s="875"/>
      <c r="C10" s="875"/>
      <c r="D10" s="875"/>
      <c r="E10" s="875"/>
      <c r="F10" s="875"/>
      <c r="G10" s="875"/>
      <c r="H10" s="875"/>
    </row>
    <row r="11" spans="1:9" s="318" customFormat="1" ht="0.75" hidden="1" customHeight="1" x14ac:dyDescent="0.35">
      <c r="C11" s="679"/>
      <c r="D11" s="320"/>
      <c r="E11" s="320"/>
      <c r="F11" s="320"/>
      <c r="G11" s="320"/>
    </row>
    <row r="12" spans="1:9" s="318" customFormat="1" ht="17.399999999999999" x14ac:dyDescent="0.35">
      <c r="A12" s="875" t="s">
        <v>69</v>
      </c>
      <c r="B12" s="875"/>
      <c r="C12" s="875"/>
      <c r="D12" s="875"/>
      <c r="E12" s="875"/>
      <c r="F12" s="875"/>
      <c r="G12" s="875"/>
      <c r="H12" s="875"/>
    </row>
    <row r="13" spans="1:9" s="318" customFormat="1" ht="17.399999999999999" x14ac:dyDescent="0.35">
      <c r="A13" s="696"/>
      <c r="B13" s="696"/>
      <c r="C13" s="696"/>
      <c r="D13" s="696"/>
      <c r="E13" s="696"/>
      <c r="F13" s="696"/>
      <c r="G13" s="696"/>
      <c r="H13" s="696"/>
    </row>
    <row r="14" spans="1:9" ht="14.25" customHeight="1" x14ac:dyDescent="0.3">
      <c r="A14" s="195"/>
      <c r="B14" s="195"/>
      <c r="C14" s="195"/>
      <c r="D14" s="195"/>
      <c r="E14" s="195"/>
      <c r="F14" s="195"/>
      <c r="G14" s="523" t="s">
        <v>206</v>
      </c>
      <c r="H14" s="618" t="s">
        <v>288</v>
      </c>
      <c r="I14" s="611"/>
    </row>
    <row r="15" spans="1:9" s="43" customFormat="1" ht="15" customHeight="1" x14ac:dyDescent="0.3">
      <c r="G15" s="356" t="s">
        <v>127</v>
      </c>
      <c r="H15" s="356" t="s">
        <v>270</v>
      </c>
      <c r="I15" s="396"/>
    </row>
    <row r="16" spans="1:9" s="51" customFormat="1" ht="31.2" x14ac:dyDescent="0.3">
      <c r="A16" s="346" t="s">
        <v>75</v>
      </c>
      <c r="B16" s="880" t="s">
        <v>2</v>
      </c>
      <c r="C16" s="881"/>
      <c r="D16" s="881"/>
      <c r="E16" s="1025"/>
      <c r="F16" s="346" t="s">
        <v>109</v>
      </c>
      <c r="G16" s="346" t="s">
        <v>117</v>
      </c>
      <c r="H16" s="346" t="s">
        <v>111</v>
      </c>
    </row>
    <row r="17" spans="1:20" s="43" customFormat="1" ht="15.6" x14ac:dyDescent="0.3">
      <c r="A17" s="70"/>
      <c r="B17" s="913" t="s">
        <v>30</v>
      </c>
      <c r="C17" s="914"/>
      <c r="D17" s="914"/>
      <c r="E17" s="914"/>
      <c r="F17" s="187"/>
      <c r="G17" s="54">
        <f>G18+G22</f>
        <v>89.23</v>
      </c>
      <c r="H17" s="54">
        <f>H18+H22</f>
        <v>89.23</v>
      </c>
    </row>
    <row r="18" spans="1:20" s="43" customFormat="1" ht="15" customHeight="1" x14ac:dyDescent="0.3">
      <c r="A18" s="116" t="s">
        <v>3</v>
      </c>
      <c r="B18" s="996" t="s">
        <v>88</v>
      </c>
      <c r="C18" s="997"/>
      <c r="D18" s="997"/>
      <c r="E18" s="998"/>
      <c r="F18" s="153"/>
      <c r="G18" s="53">
        <v>73.14</v>
      </c>
      <c r="H18" s="53">
        <v>73.14</v>
      </c>
    </row>
    <row r="19" spans="1:20" s="43" customFormat="1" ht="15.6" hidden="1" x14ac:dyDescent="0.3">
      <c r="A19" s="116" t="s">
        <v>15</v>
      </c>
      <c r="B19" s="918" t="s">
        <v>37</v>
      </c>
      <c r="C19" s="918"/>
      <c r="D19" s="918"/>
      <c r="E19" s="918"/>
      <c r="F19" s="153"/>
      <c r="G19" s="53">
        <v>0</v>
      </c>
      <c r="H19" s="53">
        <v>0</v>
      </c>
    </row>
    <row r="20" spans="1:20" s="43" customFormat="1" ht="0.75" hidden="1" customHeight="1" x14ac:dyDescent="0.3">
      <c r="A20" s="154" t="s">
        <v>17</v>
      </c>
      <c r="B20" s="925" t="s">
        <v>50</v>
      </c>
      <c r="C20" s="926"/>
      <c r="D20" s="926"/>
      <c r="E20" s="927"/>
      <c r="F20" s="155">
        <v>0.04</v>
      </c>
      <c r="G20" s="256">
        <f>G19*4%</f>
        <v>0</v>
      </c>
      <c r="H20" s="194">
        <f>H19*4%</f>
        <v>0</v>
      </c>
    </row>
    <row r="21" spans="1:20" s="43" customFormat="1" ht="15.6" hidden="1" x14ac:dyDescent="0.3">
      <c r="A21" s="154" t="s">
        <v>18</v>
      </c>
      <c r="B21" s="961" t="s">
        <v>38</v>
      </c>
      <c r="C21" s="961"/>
      <c r="D21" s="961"/>
      <c r="E21" s="961"/>
      <c r="F21" s="155">
        <v>0.5</v>
      </c>
      <c r="G21" s="256">
        <v>0</v>
      </c>
      <c r="H21" s="194">
        <v>0</v>
      </c>
    </row>
    <row r="22" spans="1:20" s="43" customFormat="1" ht="15.6" x14ac:dyDescent="0.3">
      <c r="A22" s="118"/>
      <c r="B22" s="999" t="s">
        <v>4</v>
      </c>
      <c r="C22" s="999"/>
      <c r="D22" s="999"/>
      <c r="E22" s="1000"/>
      <c r="F22" s="117">
        <v>0.22</v>
      </c>
      <c r="G22" s="53">
        <f>G18*F22</f>
        <v>16.09</v>
      </c>
      <c r="H22" s="53">
        <f>H18*F22</f>
        <v>16.09</v>
      </c>
    </row>
    <row r="23" spans="1:20" s="43" customFormat="1" ht="15.6" hidden="1" x14ac:dyDescent="0.3">
      <c r="A23" s="119" t="s">
        <v>54</v>
      </c>
      <c r="B23" s="913" t="s">
        <v>56</v>
      </c>
      <c r="C23" s="914"/>
      <c r="D23" s="914"/>
      <c r="E23" s="933"/>
      <c r="F23" s="117"/>
      <c r="G23" s="54">
        <v>0</v>
      </c>
      <c r="H23" s="54">
        <v>0</v>
      </c>
    </row>
    <row r="24" spans="1:20" s="51" customFormat="1" ht="15.6" x14ac:dyDescent="0.3">
      <c r="A24" s="82" t="s">
        <v>54</v>
      </c>
      <c r="B24" s="842" t="s">
        <v>77</v>
      </c>
      <c r="C24" s="843"/>
      <c r="D24" s="843"/>
      <c r="E24" s="844"/>
      <c r="F24" s="606"/>
      <c r="G24" s="77"/>
      <c r="H24" s="77">
        <f>H25+H28</f>
        <v>161.54</v>
      </c>
    </row>
    <row r="25" spans="1:20" s="43" customFormat="1" ht="15.6" x14ac:dyDescent="0.3">
      <c r="A25" s="955" t="s">
        <v>31</v>
      </c>
      <c r="B25" s="516" t="s">
        <v>174</v>
      </c>
      <c r="C25" s="191"/>
      <c r="D25" s="191"/>
      <c r="E25" s="191"/>
      <c r="F25" s="1005"/>
      <c r="G25" s="947"/>
      <c r="H25" s="871">
        <f>B26*C26</f>
        <v>153</v>
      </c>
    </row>
    <row r="26" spans="1:20" s="43" customFormat="1" ht="15.6" x14ac:dyDescent="0.3">
      <c r="A26" s="956"/>
      <c r="B26" s="221">
        <v>42.5</v>
      </c>
      <c r="C26" s="700">
        <v>3.6</v>
      </c>
      <c r="D26" s="162"/>
      <c r="E26" s="115"/>
      <c r="F26" s="1006"/>
      <c r="G26" s="948"/>
      <c r="H26" s="872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20" s="58" customFormat="1" ht="13.8" x14ac:dyDescent="0.3">
      <c r="A27" s="957"/>
      <c r="B27" s="389" t="s">
        <v>10</v>
      </c>
      <c r="C27" s="724" t="s">
        <v>260</v>
      </c>
      <c r="D27" s="389"/>
      <c r="E27" s="389"/>
      <c r="F27" s="1007"/>
      <c r="G27" s="988"/>
      <c r="H27" s="873"/>
    </row>
    <row r="28" spans="1:20" s="43" customFormat="1" ht="15.6" x14ac:dyDescent="0.3">
      <c r="A28" s="253" t="s">
        <v>32</v>
      </c>
      <c r="B28" s="925" t="s">
        <v>282</v>
      </c>
      <c r="C28" s="926"/>
      <c r="D28" s="926"/>
      <c r="E28" s="927"/>
      <c r="F28" s="254"/>
      <c r="G28" s="256"/>
      <c r="H28" s="595">
        <v>8.5399999999999991</v>
      </c>
    </row>
    <row r="29" spans="1:20" s="43" customFormat="1" ht="15.6" hidden="1" x14ac:dyDescent="0.3">
      <c r="A29" s="577">
        <v>3</v>
      </c>
      <c r="B29" s="590" t="s">
        <v>118</v>
      </c>
      <c r="C29" s="591"/>
      <c r="D29" s="591"/>
      <c r="E29" s="592"/>
      <c r="F29" s="612"/>
      <c r="G29" s="594"/>
      <c r="H29" s="664"/>
      <c r="J29" s="58" t="s">
        <v>259</v>
      </c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s="145" customFormat="1" ht="15.6" x14ac:dyDescent="0.3">
      <c r="A30" s="70">
        <v>3</v>
      </c>
      <c r="B30" s="836" t="s">
        <v>205</v>
      </c>
      <c r="C30" s="837"/>
      <c r="D30" s="837"/>
      <c r="E30" s="838"/>
      <c r="F30" s="70"/>
      <c r="G30" s="55">
        <f>G24+G17+G23</f>
        <v>89.23</v>
      </c>
      <c r="H30" s="55">
        <f>H24+H17+H23+H29</f>
        <v>250.77</v>
      </c>
      <c r="J30" s="722"/>
      <c r="K30" s="722"/>
      <c r="L30" s="723"/>
      <c r="M30" s="722"/>
      <c r="N30" s="722"/>
      <c r="O30" s="722"/>
      <c r="P30" s="722"/>
      <c r="Q30" s="722"/>
      <c r="R30" s="722"/>
      <c r="S30" s="722"/>
      <c r="T30" s="722"/>
    </row>
    <row r="31" spans="1:20" s="145" customFormat="1" ht="15.6" x14ac:dyDescent="0.3">
      <c r="A31" s="398">
        <v>4</v>
      </c>
      <c r="B31" s="836" t="s">
        <v>102</v>
      </c>
      <c r="C31" s="837"/>
      <c r="D31" s="837"/>
      <c r="E31" s="838"/>
      <c r="F31" s="228">
        <v>0.6</v>
      </c>
      <c r="G31" s="55">
        <f>G18*F31</f>
        <v>43.88</v>
      </c>
      <c r="H31" s="55">
        <f>H18*F31</f>
        <v>43.88</v>
      </c>
    </row>
    <row r="32" spans="1:20" s="51" customFormat="1" ht="15.6" x14ac:dyDescent="0.3">
      <c r="A32" s="90" t="s">
        <v>57</v>
      </c>
      <c r="B32" s="208" t="s">
        <v>105</v>
      </c>
      <c r="C32" s="209"/>
      <c r="D32" s="209"/>
      <c r="E32" s="210"/>
      <c r="F32" s="91">
        <v>0.20899999999999999</v>
      </c>
      <c r="G32" s="77">
        <f>G18*F32</f>
        <v>15.29</v>
      </c>
      <c r="H32" s="77">
        <f>H18*F32</f>
        <v>15.29</v>
      </c>
    </row>
    <row r="33" spans="1:8" s="51" customFormat="1" ht="15.6" x14ac:dyDescent="0.3">
      <c r="A33" s="90" t="s">
        <v>58</v>
      </c>
      <c r="B33" s="208" t="s">
        <v>99</v>
      </c>
      <c r="C33" s="209"/>
      <c r="D33" s="209"/>
      <c r="E33" s="210"/>
      <c r="F33" s="91">
        <v>0.39100000000000001</v>
      </c>
      <c r="G33" s="77">
        <f>G18*F33</f>
        <v>28.6</v>
      </c>
      <c r="H33" s="77">
        <f>H18*F33</f>
        <v>28.6</v>
      </c>
    </row>
    <row r="34" spans="1:8" s="43" customFormat="1" ht="15.6" x14ac:dyDescent="0.3">
      <c r="A34" s="70" t="s">
        <v>43</v>
      </c>
      <c r="B34" s="913" t="s">
        <v>25</v>
      </c>
      <c r="C34" s="914"/>
      <c r="D34" s="914"/>
      <c r="E34" s="933"/>
      <c r="F34" s="187"/>
      <c r="G34" s="54">
        <f>G31+G30</f>
        <v>133.11000000000001</v>
      </c>
      <c r="H34" s="54">
        <f>H31+H30</f>
        <v>294.64999999999998</v>
      </c>
    </row>
    <row r="35" spans="1:8" s="43" customFormat="1" ht="15.6" x14ac:dyDescent="0.3">
      <c r="A35" s="705" t="s">
        <v>44</v>
      </c>
      <c r="B35" s="192" t="s">
        <v>21</v>
      </c>
      <c r="C35" s="193"/>
      <c r="D35" s="218"/>
      <c r="E35" s="193"/>
      <c r="F35" s="117">
        <v>0.12</v>
      </c>
      <c r="G35" s="53">
        <f>G34*12%</f>
        <v>15.97</v>
      </c>
      <c r="H35" s="53">
        <f>H34*12%</f>
        <v>35.36</v>
      </c>
    </row>
    <row r="36" spans="1:8" s="43" customFormat="1" ht="15.6" x14ac:dyDescent="0.3">
      <c r="A36" s="70" t="s">
        <v>45</v>
      </c>
      <c r="B36" s="120" t="s">
        <v>27</v>
      </c>
      <c r="C36" s="191"/>
      <c r="D36" s="191"/>
      <c r="E36" s="191"/>
      <c r="F36" s="117"/>
      <c r="G36" s="54">
        <f>G35+G34</f>
        <v>149.08000000000001</v>
      </c>
      <c r="H36" s="54">
        <f>H35+H34</f>
        <v>330.01</v>
      </c>
    </row>
    <row r="37" spans="1:8" s="43" customFormat="1" ht="15.6" x14ac:dyDescent="0.3">
      <c r="A37" s="705" t="s">
        <v>46</v>
      </c>
      <c r="B37" s="994" t="s">
        <v>28</v>
      </c>
      <c r="C37" s="994"/>
      <c r="D37" s="994"/>
      <c r="E37" s="995"/>
      <c r="F37" s="117">
        <v>0.2</v>
      </c>
      <c r="G37" s="53">
        <f>G36*F37</f>
        <v>29.82</v>
      </c>
      <c r="H37" s="53">
        <f>H36*F37</f>
        <v>66</v>
      </c>
    </row>
    <row r="38" spans="1:8" s="43" customFormat="1" ht="15.6" x14ac:dyDescent="0.3">
      <c r="A38" s="70" t="s">
        <v>47</v>
      </c>
      <c r="B38" s="913" t="s">
        <v>29</v>
      </c>
      <c r="C38" s="914"/>
      <c r="D38" s="914"/>
      <c r="E38" s="914"/>
      <c r="F38" s="188"/>
      <c r="G38" s="54">
        <f>G37+G36</f>
        <v>178.9</v>
      </c>
      <c r="H38" s="54">
        <f>H37+H36</f>
        <v>396.01</v>
      </c>
    </row>
    <row r="39" spans="1:8" s="51" customFormat="1" ht="15.6" x14ac:dyDescent="0.3">
      <c r="A39" s="164"/>
      <c r="B39" s="171"/>
      <c r="C39" s="171"/>
      <c r="D39" s="171"/>
      <c r="E39" s="171"/>
      <c r="F39" s="95"/>
      <c r="G39" s="249"/>
      <c r="H39" s="165"/>
    </row>
    <row r="40" spans="1:8" s="166" customFormat="1" ht="15.6" x14ac:dyDescent="0.3">
      <c r="A40" s="105"/>
      <c r="B40" s="172"/>
      <c r="C40" s="172"/>
      <c r="D40" s="172"/>
      <c r="E40" s="172"/>
      <c r="F40" s="105"/>
      <c r="G40" s="105"/>
      <c r="H40" s="173"/>
    </row>
    <row r="41" spans="1:8" s="166" customFormat="1" ht="15.6" x14ac:dyDescent="0.3">
      <c r="A41" s="105"/>
      <c r="C41" s="105"/>
      <c r="D41" s="105"/>
      <c r="E41" s="105"/>
      <c r="F41" s="105"/>
      <c r="G41" s="105"/>
      <c r="H41" s="173"/>
    </row>
    <row r="42" spans="1:8" s="166" customFormat="1" ht="15.6" x14ac:dyDescent="0.3">
      <c r="A42" s="105" t="s">
        <v>90</v>
      </c>
      <c r="C42" s="105"/>
      <c r="D42" s="105"/>
      <c r="E42" s="105" t="s">
        <v>73</v>
      </c>
      <c r="F42" s="105" t="s">
        <v>186</v>
      </c>
      <c r="G42" s="105"/>
      <c r="H42" s="173"/>
    </row>
    <row r="43" spans="1:8" s="166" customFormat="1" ht="15.6" x14ac:dyDescent="0.3">
      <c r="A43" s="105"/>
      <c r="C43" s="105"/>
      <c r="D43" s="105"/>
      <c r="E43" s="105"/>
      <c r="F43" s="105"/>
      <c r="G43" s="105"/>
      <c r="H43" s="173"/>
    </row>
    <row r="44" spans="1:8" s="43" customFormat="1" ht="15.6" x14ac:dyDescent="0.3">
      <c r="A44" s="105" t="s">
        <v>219</v>
      </c>
      <c r="B44" s="105"/>
      <c r="C44" s="105"/>
      <c r="D44" s="105"/>
      <c r="E44" s="105"/>
      <c r="F44" s="105"/>
      <c r="G44" s="105"/>
      <c r="H44" s="105"/>
    </row>
    <row r="45" spans="1:8" s="43" customFormat="1" ht="15.6" x14ac:dyDescent="0.3">
      <c r="A45" s="105" t="s">
        <v>252</v>
      </c>
      <c r="B45" s="105"/>
      <c r="C45" s="105"/>
      <c r="D45" s="720"/>
      <c r="E45" s="105" t="s">
        <v>73</v>
      </c>
      <c r="F45" s="105" t="s">
        <v>253</v>
      </c>
      <c r="G45" s="105"/>
      <c r="H45" s="105"/>
    </row>
  </sheetData>
  <mergeCells count="23">
    <mergeCell ref="B22:E22"/>
    <mergeCell ref="A8:H8"/>
    <mergeCell ref="A9:H9"/>
    <mergeCell ref="A10:H10"/>
    <mergeCell ref="A12:H12"/>
    <mergeCell ref="B16:E16"/>
    <mergeCell ref="B17:E17"/>
    <mergeCell ref="B18:E18"/>
    <mergeCell ref="B19:E19"/>
    <mergeCell ref="B20:E20"/>
    <mergeCell ref="B21:E21"/>
    <mergeCell ref="A25:A27"/>
    <mergeCell ref="F25:F27"/>
    <mergeCell ref="H25:H27"/>
    <mergeCell ref="B30:E30"/>
    <mergeCell ref="B31:E31"/>
    <mergeCell ref="G25:G27"/>
    <mergeCell ref="B28:E28"/>
    <mergeCell ref="B34:E34"/>
    <mergeCell ref="B37:E37"/>
    <mergeCell ref="B38:E38"/>
    <mergeCell ref="B23:E23"/>
    <mergeCell ref="B24:E24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7"/>
  <sheetViews>
    <sheetView topLeftCell="A15" workbookViewId="0">
      <selection activeCell="Q34" sqref="Q34"/>
    </sheetView>
  </sheetViews>
  <sheetFormatPr defaultRowHeight="14.4" x14ac:dyDescent="0.3"/>
  <cols>
    <col min="1" max="1" width="5.6640625" customWidth="1"/>
    <col min="2" max="2" width="8.6640625" customWidth="1"/>
    <col min="3" max="3" width="8.5546875" customWidth="1"/>
    <col min="5" max="5" width="19.33203125" customWidth="1"/>
    <col min="6" max="6" width="7.88671875" customWidth="1"/>
    <col min="7" max="7" width="11.109375" customWidth="1"/>
    <col min="8" max="8" width="10" customWidth="1"/>
    <col min="9" max="9" width="0.109375" style="1" hidden="1" customWidth="1"/>
  </cols>
  <sheetData>
    <row r="1" spans="1:10" ht="18" x14ac:dyDescent="0.35">
      <c r="A1" s="269" t="s">
        <v>26</v>
      </c>
      <c r="B1" s="63"/>
      <c r="C1" s="4"/>
      <c r="D1" s="4"/>
      <c r="E1" s="4"/>
      <c r="F1" s="269" t="s">
        <v>53</v>
      </c>
      <c r="G1" s="269"/>
      <c r="H1" s="45"/>
    </row>
    <row r="2" spans="1:10" ht="18" x14ac:dyDescent="0.35">
      <c r="A2" s="270" t="s">
        <v>51</v>
      </c>
      <c r="B2" s="63"/>
      <c r="C2" s="3"/>
      <c r="D2" s="6"/>
      <c r="E2" s="6"/>
      <c r="F2" s="271" t="s">
        <v>223</v>
      </c>
      <c r="G2" s="271"/>
      <c r="H2" s="50"/>
    </row>
    <row r="3" spans="1:10" ht="18" x14ac:dyDescent="0.35">
      <c r="A3" s="270" t="s">
        <v>52</v>
      </c>
      <c r="B3" s="63"/>
      <c r="C3" s="4"/>
      <c r="D3" s="5"/>
      <c r="E3" s="4"/>
      <c r="F3" s="271" t="s">
        <v>52</v>
      </c>
      <c r="G3" s="271"/>
      <c r="H3" s="45"/>
    </row>
    <row r="4" spans="1:10" ht="18" x14ac:dyDescent="0.35">
      <c r="A4" s="270" t="s">
        <v>209</v>
      </c>
      <c r="B4" s="63"/>
      <c r="C4" s="5"/>
      <c r="D4" s="5"/>
      <c r="E4" s="5"/>
      <c r="F4" s="271" t="s">
        <v>256</v>
      </c>
      <c r="G4" s="271"/>
      <c r="H4" s="42"/>
    </row>
    <row r="5" spans="1:10" ht="18" x14ac:dyDescent="0.35">
      <c r="A5" s="270" t="s">
        <v>226</v>
      </c>
      <c r="B5" s="63"/>
      <c r="C5" s="2"/>
      <c r="D5" s="2"/>
      <c r="E5" s="2"/>
      <c r="F5" s="271" t="s">
        <v>226</v>
      </c>
      <c r="G5" s="271"/>
      <c r="H5" s="63"/>
    </row>
    <row r="6" spans="1:10" ht="17.25" customHeight="1" x14ac:dyDescent="0.35">
      <c r="A6" s="270"/>
      <c r="B6" s="63"/>
      <c r="C6" s="2"/>
      <c r="D6" s="2"/>
      <c r="E6" s="2"/>
      <c r="F6" s="271"/>
      <c r="G6" s="271"/>
      <c r="H6" s="63"/>
    </row>
    <row r="7" spans="1:10" ht="5.25" hidden="1" customHeight="1" x14ac:dyDescent="0.35">
      <c r="A7" s="49"/>
      <c r="C7" s="2"/>
      <c r="D7" s="2"/>
      <c r="E7" s="2"/>
      <c r="F7" s="48"/>
      <c r="G7" s="48"/>
    </row>
    <row r="8" spans="1:10" ht="15" customHeight="1" x14ac:dyDescent="0.35">
      <c r="A8" s="875" t="s">
        <v>0</v>
      </c>
      <c r="B8" s="875"/>
      <c r="C8" s="875"/>
      <c r="D8" s="875"/>
      <c r="E8" s="875"/>
      <c r="F8" s="875"/>
      <c r="G8" s="875"/>
      <c r="H8" s="875"/>
      <c r="I8" s="663"/>
    </row>
    <row r="9" spans="1:10" ht="15" customHeight="1" x14ac:dyDescent="0.35">
      <c r="A9" s="875" t="s">
        <v>171</v>
      </c>
      <c r="B9" s="875"/>
      <c r="C9" s="875"/>
      <c r="D9" s="875"/>
      <c r="E9" s="875"/>
      <c r="F9" s="875"/>
      <c r="G9" s="875"/>
      <c r="H9" s="875"/>
      <c r="I9" s="663"/>
    </row>
    <row r="10" spans="1:10" ht="14.25" customHeight="1" x14ac:dyDescent="0.3">
      <c r="A10" s="875" t="s">
        <v>172</v>
      </c>
      <c r="B10" s="875"/>
      <c r="C10" s="875"/>
      <c r="D10" s="875"/>
      <c r="E10" s="875"/>
      <c r="F10" s="875"/>
      <c r="G10" s="875"/>
      <c r="H10" s="875"/>
      <c r="I10" s="875"/>
    </row>
    <row r="11" spans="1:10" ht="16.8" x14ac:dyDescent="0.3">
      <c r="A11" s="679"/>
      <c r="B11" s="679"/>
      <c r="C11" s="679"/>
      <c r="D11" s="679"/>
      <c r="E11" s="679" t="s">
        <v>255</v>
      </c>
      <c r="F11" s="679"/>
      <c r="G11" s="679"/>
      <c r="H11" s="679"/>
      <c r="I11" s="679"/>
    </row>
    <row r="12" spans="1:10" s="63" customFormat="1" ht="12.75" customHeight="1" x14ac:dyDescent="0.3">
      <c r="B12" s="1028" t="s">
        <v>247</v>
      </c>
      <c r="C12" s="1028"/>
      <c r="D12" s="1028"/>
      <c r="E12" s="1028"/>
      <c r="F12" s="1028"/>
      <c r="G12" s="1028"/>
      <c r="H12" s="1028"/>
      <c r="I12" s="1028"/>
      <c r="J12" s="1028"/>
    </row>
    <row r="13" spans="1:10" s="63" customFormat="1" ht="12.75" customHeight="1" x14ac:dyDescent="0.3">
      <c r="B13" s="701"/>
      <c r="C13" s="701"/>
      <c r="D13" s="701"/>
      <c r="E13" s="701"/>
      <c r="F13" s="701"/>
      <c r="G13" s="701"/>
      <c r="H13" s="701"/>
      <c r="I13" s="701"/>
      <c r="J13" s="701"/>
    </row>
    <row r="14" spans="1:10" x14ac:dyDescent="0.3">
      <c r="A14" s="442"/>
      <c r="B14" s="442"/>
      <c r="C14" s="442"/>
      <c r="D14" s="442"/>
      <c r="E14" s="442"/>
      <c r="F14" s="1036" t="s">
        <v>152</v>
      </c>
      <c r="G14" s="1037"/>
      <c r="H14" s="447" t="s">
        <v>278</v>
      </c>
      <c r="I14" s="441"/>
    </row>
    <row r="15" spans="1:10" x14ac:dyDescent="0.3">
      <c r="A15" s="440"/>
      <c r="B15" s="440"/>
      <c r="C15" s="440"/>
      <c r="D15" s="440"/>
      <c r="E15" s="440"/>
      <c r="F15" s="1038" t="s">
        <v>141</v>
      </c>
      <c r="G15" s="1039"/>
      <c r="H15" s="448" t="s">
        <v>270</v>
      </c>
      <c r="I15" s="441"/>
    </row>
    <row r="16" spans="1:10" s="51" customFormat="1" ht="39" customHeight="1" x14ac:dyDescent="0.3">
      <c r="A16" s="346" t="s">
        <v>75</v>
      </c>
      <c r="B16" s="880" t="s">
        <v>2</v>
      </c>
      <c r="C16" s="881"/>
      <c r="D16" s="881"/>
      <c r="E16" s="1025"/>
      <c r="F16" s="445" t="s">
        <v>109</v>
      </c>
      <c r="G16" s="528" t="s">
        <v>179</v>
      </c>
      <c r="H16" s="445" t="s">
        <v>125</v>
      </c>
      <c r="I16" s="446" t="s">
        <v>145</v>
      </c>
    </row>
    <row r="17" spans="1:11" s="51" customFormat="1" ht="15.6" x14ac:dyDescent="0.3">
      <c r="A17" s="70"/>
      <c r="B17" s="913" t="s">
        <v>30</v>
      </c>
      <c r="C17" s="914"/>
      <c r="D17" s="914"/>
      <c r="E17" s="914"/>
      <c r="F17" s="499"/>
      <c r="G17" s="54">
        <f>G18+G24</f>
        <v>124.93</v>
      </c>
      <c r="H17" s="54">
        <f>H18+H24</f>
        <v>124.93</v>
      </c>
      <c r="I17" s="29"/>
    </row>
    <row r="18" spans="1:11" s="51" customFormat="1" ht="15.6" x14ac:dyDescent="0.3">
      <c r="A18" s="116" t="s">
        <v>3</v>
      </c>
      <c r="B18" s="996" t="s">
        <v>39</v>
      </c>
      <c r="C18" s="997"/>
      <c r="D18" s="997"/>
      <c r="E18" s="998"/>
      <c r="F18" s="153"/>
      <c r="G18" s="53">
        <f>G19+G20+G21+G22</f>
        <v>102.4</v>
      </c>
      <c r="H18" s="53">
        <f>H19+H20+H21+H22</f>
        <v>102.4</v>
      </c>
      <c r="I18" s="29"/>
    </row>
    <row r="19" spans="1:11" s="51" customFormat="1" ht="15.6" x14ac:dyDescent="0.3">
      <c r="A19" s="116" t="s">
        <v>16</v>
      </c>
      <c r="B19" s="918" t="s">
        <v>208</v>
      </c>
      <c r="C19" s="918"/>
      <c r="D19" s="918"/>
      <c r="E19" s="918"/>
      <c r="F19" s="153"/>
      <c r="G19" s="596">
        <v>66.489999999999995</v>
      </c>
      <c r="H19" s="596">
        <v>66.489999999999995</v>
      </c>
      <c r="I19" s="29"/>
    </row>
    <row r="20" spans="1:11" s="51" customFormat="1" ht="15.6" x14ac:dyDescent="0.3">
      <c r="A20" s="154" t="s">
        <v>15</v>
      </c>
      <c r="B20" s="1012" t="s">
        <v>142</v>
      </c>
      <c r="C20" s="1013"/>
      <c r="D20" s="1013"/>
      <c r="E20" s="1014"/>
      <c r="F20" s="155">
        <v>0.04</v>
      </c>
      <c r="G20" s="595">
        <f>G19*4%</f>
        <v>2.66</v>
      </c>
      <c r="H20" s="595">
        <f>H19*4%</f>
        <v>2.66</v>
      </c>
      <c r="I20" s="29"/>
    </row>
    <row r="21" spans="1:11" s="51" customFormat="1" ht="14.25" customHeight="1" x14ac:dyDescent="0.3">
      <c r="A21" s="154" t="s">
        <v>17</v>
      </c>
      <c r="B21" s="961" t="s">
        <v>38</v>
      </c>
      <c r="C21" s="961"/>
      <c r="D21" s="961"/>
      <c r="E21" s="961"/>
      <c r="F21" s="155">
        <v>0.5</v>
      </c>
      <c r="G21" s="595">
        <f>G19*50%</f>
        <v>33.25</v>
      </c>
      <c r="H21" s="595">
        <f>H19*50%</f>
        <v>33.25</v>
      </c>
      <c r="I21" s="29"/>
    </row>
    <row r="22" spans="1:11" s="51" customFormat="1" ht="0.75" hidden="1" customHeight="1" x14ac:dyDescent="0.3">
      <c r="A22" s="154" t="s">
        <v>144</v>
      </c>
      <c r="B22" s="1012" t="s">
        <v>148</v>
      </c>
      <c r="C22" s="1013"/>
      <c r="D22" s="1013"/>
      <c r="E22" s="1014"/>
      <c r="F22" s="155">
        <v>0</v>
      </c>
      <c r="G22" s="514">
        <v>0</v>
      </c>
      <c r="H22" s="514"/>
      <c r="I22" s="29"/>
    </row>
    <row r="23" spans="1:11" s="51" customFormat="1" ht="0.75" hidden="1" customHeight="1" x14ac:dyDescent="0.3">
      <c r="A23" s="154" t="s">
        <v>15</v>
      </c>
      <c r="B23" s="1017" t="s">
        <v>143</v>
      </c>
      <c r="C23" s="1018"/>
      <c r="D23" s="1018"/>
      <c r="E23" s="1019"/>
      <c r="F23" s="155"/>
      <c r="G23" s="514"/>
      <c r="H23" s="514"/>
      <c r="I23" s="29"/>
    </row>
    <row r="24" spans="1:11" s="51" customFormat="1" ht="15" customHeight="1" x14ac:dyDescent="0.3">
      <c r="A24" s="118"/>
      <c r="B24" s="999" t="s">
        <v>4</v>
      </c>
      <c r="C24" s="999"/>
      <c r="D24" s="999"/>
      <c r="E24" s="1000"/>
      <c r="F24" s="117">
        <v>0.22</v>
      </c>
      <c r="G24" s="77">
        <f>G18*F24</f>
        <v>22.53</v>
      </c>
      <c r="H24" s="77">
        <f>H18*F24</f>
        <v>22.53</v>
      </c>
      <c r="I24" s="29"/>
    </row>
    <row r="25" spans="1:11" s="51" customFormat="1" ht="15.6" hidden="1" x14ac:dyDescent="0.3">
      <c r="A25" s="119" t="s">
        <v>54</v>
      </c>
      <c r="B25" s="913" t="s">
        <v>56</v>
      </c>
      <c r="C25" s="914"/>
      <c r="D25" s="914"/>
      <c r="E25" s="933"/>
      <c r="F25" s="117"/>
      <c r="G25" s="54">
        <v>0</v>
      </c>
      <c r="H25" s="54">
        <v>0</v>
      </c>
      <c r="I25" s="29"/>
    </row>
    <row r="26" spans="1:11" s="51" customFormat="1" ht="15.6" x14ac:dyDescent="0.3">
      <c r="A26" s="82" t="s">
        <v>54</v>
      </c>
      <c r="B26" s="842" t="s">
        <v>77</v>
      </c>
      <c r="C26" s="843"/>
      <c r="D26" s="843"/>
      <c r="E26" s="844"/>
      <c r="F26" s="606"/>
      <c r="G26" s="77"/>
      <c r="H26" s="77">
        <f>H27+H31</f>
        <v>407.33</v>
      </c>
      <c r="I26" s="77">
        <f>I27+I31</f>
        <v>5.66</v>
      </c>
    </row>
    <row r="27" spans="1:11" s="51" customFormat="1" ht="15.6" x14ac:dyDescent="0.3">
      <c r="A27" s="955" t="s">
        <v>31</v>
      </c>
      <c r="B27" s="508" t="s">
        <v>153</v>
      </c>
      <c r="C27" s="681"/>
      <c r="D27" s="509"/>
      <c r="E27" s="509"/>
      <c r="F27" s="1040"/>
      <c r="G27" s="947"/>
      <c r="H27" s="947">
        <f>B28*C28</f>
        <v>393.3</v>
      </c>
      <c r="I27" s="1032">
        <v>5.42</v>
      </c>
    </row>
    <row r="28" spans="1:11" s="51" customFormat="1" ht="15.6" x14ac:dyDescent="0.3">
      <c r="A28" s="956"/>
      <c r="B28" s="311">
        <v>47.5</v>
      </c>
      <c r="C28" s="311">
        <v>8.2799999999999994</v>
      </c>
      <c r="D28" s="115"/>
      <c r="E28" s="115"/>
      <c r="F28" s="1041"/>
      <c r="G28" s="948"/>
      <c r="H28" s="948"/>
      <c r="I28" s="1033"/>
      <c r="K28" s="342"/>
    </row>
    <row r="29" spans="1:11" s="51" customFormat="1" ht="13.5" customHeight="1" x14ac:dyDescent="0.3">
      <c r="A29" s="956"/>
      <c r="B29" s="389" t="s">
        <v>10</v>
      </c>
      <c r="C29" s="388" t="s">
        <v>207</v>
      </c>
      <c r="D29" s="389"/>
      <c r="E29" s="389"/>
      <c r="F29" s="1041"/>
      <c r="G29" s="948"/>
      <c r="H29" s="948"/>
      <c r="I29" s="1034"/>
    </row>
    <row r="30" spans="1:11" s="51" customFormat="1" ht="15" customHeight="1" x14ac:dyDescent="0.3">
      <c r="A30" s="957"/>
      <c r="B30" s="1029" t="s">
        <v>283</v>
      </c>
      <c r="C30" s="1030"/>
      <c r="D30" s="1030"/>
      <c r="E30" s="1031"/>
      <c r="F30" s="1042"/>
      <c r="G30" s="988"/>
      <c r="H30" s="988"/>
      <c r="I30" s="444"/>
    </row>
    <row r="31" spans="1:11" s="51" customFormat="1" ht="15.6" x14ac:dyDescent="0.3">
      <c r="A31" s="511" t="s">
        <v>32</v>
      </c>
      <c r="B31" s="925" t="s">
        <v>273</v>
      </c>
      <c r="C31" s="926"/>
      <c r="D31" s="926"/>
      <c r="E31" s="927"/>
      <c r="F31" s="510"/>
      <c r="G31" s="514"/>
      <c r="H31" s="514">
        <v>14.03</v>
      </c>
      <c r="I31" s="29">
        <v>0.24</v>
      </c>
      <c r="K31" s="342"/>
    </row>
    <row r="32" spans="1:11" s="51" customFormat="1" ht="15.6" x14ac:dyDescent="0.3">
      <c r="A32" s="577">
        <v>3</v>
      </c>
      <c r="B32" s="504" t="s">
        <v>167</v>
      </c>
      <c r="C32" s="505"/>
      <c r="D32" s="505"/>
      <c r="E32" s="506"/>
      <c r="F32" s="510"/>
      <c r="G32" s="514"/>
      <c r="H32" s="712">
        <v>5.12</v>
      </c>
      <c r="I32" s="522">
        <v>0.3</v>
      </c>
      <c r="K32" s="342"/>
    </row>
    <row r="33" spans="1:9" s="51" customFormat="1" ht="15.6" x14ac:dyDescent="0.3">
      <c r="A33" s="70">
        <v>4</v>
      </c>
      <c r="B33" s="913" t="s">
        <v>205</v>
      </c>
      <c r="C33" s="914"/>
      <c r="D33" s="914"/>
      <c r="E33" s="933"/>
      <c r="F33" s="499"/>
      <c r="G33" s="54">
        <f>G17</f>
        <v>124.93</v>
      </c>
      <c r="H33" s="54">
        <f>H26+H32+H17</f>
        <v>537.38</v>
      </c>
      <c r="I33" s="54">
        <f>I26+I32</f>
        <v>5.96</v>
      </c>
    </row>
    <row r="34" spans="1:9" s="51" customFormat="1" ht="15.6" x14ac:dyDescent="0.3">
      <c r="A34" s="398">
        <v>5</v>
      </c>
      <c r="B34" s="836" t="s">
        <v>102</v>
      </c>
      <c r="C34" s="837"/>
      <c r="D34" s="837"/>
      <c r="E34" s="838"/>
      <c r="F34" s="228">
        <v>0.6</v>
      </c>
      <c r="G34" s="55">
        <f>G18*F34</f>
        <v>61.44</v>
      </c>
      <c r="H34" s="55">
        <f>H18*F34</f>
        <v>61.44</v>
      </c>
      <c r="I34" s="29"/>
    </row>
    <row r="35" spans="1:9" s="51" customFormat="1" ht="15.6" x14ac:dyDescent="0.3">
      <c r="A35" s="90" t="s">
        <v>92</v>
      </c>
      <c r="B35" s="502" t="s">
        <v>105</v>
      </c>
      <c r="C35" s="503"/>
      <c r="D35" s="503"/>
      <c r="E35" s="500"/>
      <c r="F35" s="91">
        <v>0.20899999999999999</v>
      </c>
      <c r="G35" s="77">
        <f>G18*F35</f>
        <v>21.4</v>
      </c>
      <c r="H35" s="77">
        <f>H18*F35</f>
        <v>21.4</v>
      </c>
      <c r="I35" s="29"/>
    </row>
    <row r="36" spans="1:9" s="51" customFormat="1" ht="15.6" x14ac:dyDescent="0.3">
      <c r="A36" s="90" t="s">
        <v>93</v>
      </c>
      <c r="B36" s="502" t="s">
        <v>99</v>
      </c>
      <c r="C36" s="503"/>
      <c r="D36" s="503"/>
      <c r="E36" s="500"/>
      <c r="F36" s="91">
        <v>0.39100000000000001</v>
      </c>
      <c r="G36" s="77">
        <f>G18*F36</f>
        <v>40.04</v>
      </c>
      <c r="H36" s="77">
        <f>H18*F36</f>
        <v>40.04</v>
      </c>
      <c r="I36" s="29"/>
    </row>
    <row r="37" spans="1:9" s="51" customFormat="1" ht="15.6" x14ac:dyDescent="0.3">
      <c r="A37" s="70" t="s">
        <v>44</v>
      </c>
      <c r="B37" s="913" t="s">
        <v>25</v>
      </c>
      <c r="C37" s="914"/>
      <c r="D37" s="914"/>
      <c r="E37" s="933"/>
      <c r="F37" s="499"/>
      <c r="G37" s="54">
        <f>G34+G33</f>
        <v>186.37</v>
      </c>
      <c r="H37" s="54">
        <f>H34+H33</f>
        <v>598.82000000000005</v>
      </c>
      <c r="I37" s="449">
        <v>5.96</v>
      </c>
    </row>
    <row r="38" spans="1:9" ht="15.6" x14ac:dyDescent="0.3">
      <c r="A38" s="499" t="s">
        <v>45</v>
      </c>
      <c r="B38" s="512" t="s">
        <v>21</v>
      </c>
      <c r="C38" s="513"/>
      <c r="D38" s="513"/>
      <c r="E38" s="513"/>
      <c r="F38" s="117">
        <v>0.12</v>
      </c>
      <c r="G38" s="53">
        <f>G37*12%</f>
        <v>22.36</v>
      </c>
      <c r="H38" s="53">
        <f>H37*12%</f>
        <v>71.86</v>
      </c>
      <c r="I38" s="53">
        <f>I37*12%</f>
        <v>0.72</v>
      </c>
    </row>
    <row r="39" spans="1:9" ht="15.6" x14ac:dyDescent="0.3">
      <c r="A39" s="70" t="s">
        <v>46</v>
      </c>
      <c r="B39" s="120" t="s">
        <v>27</v>
      </c>
      <c r="C39" s="509"/>
      <c r="D39" s="509"/>
      <c r="E39" s="509"/>
      <c r="F39" s="117"/>
      <c r="G39" s="54">
        <f>G37+G38</f>
        <v>208.73</v>
      </c>
      <c r="H39" s="54">
        <f>H37+H38</f>
        <v>670.68</v>
      </c>
      <c r="I39" s="54">
        <f>I38+I37</f>
        <v>6.68</v>
      </c>
    </row>
    <row r="40" spans="1:9" ht="15.6" x14ac:dyDescent="0.3">
      <c r="A40" s="499" t="s">
        <v>47</v>
      </c>
      <c r="B40" s="994" t="s">
        <v>28</v>
      </c>
      <c r="C40" s="994"/>
      <c r="D40" s="994"/>
      <c r="E40" s="995"/>
      <c r="F40" s="117">
        <v>0.2</v>
      </c>
      <c r="G40" s="53">
        <f>G39*F40</f>
        <v>41.75</v>
      </c>
      <c r="H40" s="53">
        <f>H39*F40</f>
        <v>134.13999999999999</v>
      </c>
      <c r="I40" s="53">
        <f>I39*F40</f>
        <v>1.34</v>
      </c>
    </row>
    <row r="41" spans="1:9" ht="15.6" x14ac:dyDescent="0.3">
      <c r="A41" s="70" t="s">
        <v>48</v>
      </c>
      <c r="B41" s="913" t="s">
        <v>29</v>
      </c>
      <c r="C41" s="914"/>
      <c r="D41" s="914"/>
      <c r="E41" s="914"/>
      <c r="F41" s="507"/>
      <c r="G41" s="54">
        <f>G40+G39</f>
        <v>250.48</v>
      </c>
      <c r="H41" s="54">
        <f>H40+H39</f>
        <v>804.82</v>
      </c>
      <c r="I41" s="54">
        <f>I40+I39</f>
        <v>8.02</v>
      </c>
    </row>
    <row r="42" spans="1:9" ht="15.6" x14ac:dyDescent="0.3">
      <c r="A42" s="164"/>
      <c r="B42" s="171"/>
      <c r="C42" s="171"/>
      <c r="D42" s="171"/>
      <c r="E42" s="171"/>
      <c r="F42" s="501"/>
      <c r="G42" s="501"/>
      <c r="H42" s="165"/>
    </row>
    <row r="43" spans="1:9" ht="15.6" x14ac:dyDescent="0.3">
      <c r="A43" s="105"/>
      <c r="B43" s="166"/>
      <c r="C43" s="105"/>
      <c r="D43" s="105"/>
      <c r="E43" s="105"/>
      <c r="F43" s="105"/>
      <c r="G43" s="105"/>
      <c r="H43" s="173"/>
    </row>
    <row r="44" spans="1:9" ht="15.6" x14ac:dyDescent="0.3">
      <c r="A44" s="105" t="s">
        <v>90</v>
      </c>
      <c r="B44" s="166"/>
      <c r="C44" s="105"/>
      <c r="D44" s="105"/>
      <c r="E44" s="1053" t="s">
        <v>222</v>
      </c>
      <c r="F44" s="1053"/>
      <c r="G44" s="1053"/>
      <c r="H44" s="173"/>
    </row>
    <row r="45" spans="1:9" ht="15.6" x14ac:dyDescent="0.3">
      <c r="A45" s="105"/>
      <c r="B45" s="166"/>
      <c r="C45" s="105"/>
      <c r="D45" s="105"/>
      <c r="E45" s="105"/>
      <c r="F45" s="105"/>
      <c r="G45" s="105"/>
      <c r="H45" s="173"/>
    </row>
    <row r="46" spans="1:9" ht="15.6" x14ac:dyDescent="0.3">
      <c r="A46" s="105" t="s">
        <v>219</v>
      </c>
      <c r="B46" s="105"/>
      <c r="C46" s="105"/>
      <c r="D46" s="105"/>
      <c r="E46" s="105"/>
      <c r="F46" s="105"/>
      <c r="G46" s="105"/>
      <c r="H46" s="166"/>
    </row>
    <row r="47" spans="1:9" ht="15.6" x14ac:dyDescent="0.3">
      <c r="A47" s="105" t="s">
        <v>217</v>
      </c>
      <c r="B47" s="105"/>
      <c r="C47" s="105"/>
      <c r="D47" s="105"/>
      <c r="E47" s="105" t="s">
        <v>73</v>
      </c>
      <c r="F47" s="105" t="s">
        <v>220</v>
      </c>
      <c r="G47" s="105"/>
      <c r="H47" s="166"/>
    </row>
  </sheetData>
  <mergeCells count="30">
    <mergeCell ref="H27:H30"/>
    <mergeCell ref="E44:G44"/>
    <mergeCell ref="I27:I29"/>
    <mergeCell ref="B37:E37"/>
    <mergeCell ref="B40:E40"/>
    <mergeCell ref="B41:E41"/>
    <mergeCell ref="B31:E31"/>
    <mergeCell ref="B33:E33"/>
    <mergeCell ref="B34:E34"/>
    <mergeCell ref="B30:E30"/>
    <mergeCell ref="A27:A30"/>
    <mergeCell ref="F27:F30"/>
    <mergeCell ref="G27:G30"/>
    <mergeCell ref="B22:E22"/>
    <mergeCell ref="B24:E24"/>
    <mergeCell ref="B25:E25"/>
    <mergeCell ref="B12:J12"/>
    <mergeCell ref="A8:H8"/>
    <mergeCell ref="A9:H9"/>
    <mergeCell ref="A10:I10"/>
    <mergeCell ref="B26:E26"/>
    <mergeCell ref="F14:G14"/>
    <mergeCell ref="F15:G15"/>
    <mergeCell ref="B23:E23"/>
    <mergeCell ref="B16:E16"/>
    <mergeCell ref="B17:E17"/>
    <mergeCell ref="B18:E18"/>
    <mergeCell ref="B19:E19"/>
    <mergeCell ref="B20:E20"/>
    <mergeCell ref="B21:E21"/>
  </mergeCells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63"/>
  <sheetViews>
    <sheetView topLeftCell="A6" workbookViewId="0">
      <selection activeCell="A13" sqref="A13:XFD13"/>
    </sheetView>
  </sheetViews>
  <sheetFormatPr defaultRowHeight="14.4" x14ac:dyDescent="0.3"/>
  <cols>
    <col min="1" max="1" width="5.6640625" style="231" customWidth="1"/>
    <col min="2" max="2" width="8" customWidth="1"/>
    <col min="3" max="3" width="8.5546875" customWidth="1"/>
    <col min="4" max="4" width="6.6640625" customWidth="1"/>
    <col min="5" max="5" width="7.33203125" customWidth="1"/>
    <col min="6" max="6" width="0.109375" hidden="1" customWidth="1"/>
    <col min="7" max="7" width="10" customWidth="1"/>
    <col min="8" max="8" width="6.6640625" style="63" customWidth="1"/>
    <col min="9" max="9" width="11.33203125" customWidth="1"/>
    <col min="10" max="10" width="9.5546875" hidden="1" customWidth="1"/>
    <col min="11" max="12" width="10" customWidth="1"/>
    <col min="13" max="13" width="8.33203125" customWidth="1"/>
  </cols>
  <sheetData>
    <row r="1" spans="1:13" s="63" customFormat="1" ht="18" x14ac:dyDescent="0.35">
      <c r="A1" s="899" t="s">
        <v>26</v>
      </c>
      <c r="B1" s="899"/>
      <c r="C1" s="232"/>
      <c r="D1" s="269"/>
      <c r="E1" s="4"/>
      <c r="F1" s="4"/>
      <c r="G1" s="4"/>
      <c r="H1" s="327" t="s">
        <v>53</v>
      </c>
      <c r="I1" s="269"/>
      <c r="J1" s="4"/>
      <c r="K1" s="8"/>
      <c r="L1" s="8"/>
      <c r="M1" s="8"/>
    </row>
    <row r="2" spans="1:13" s="63" customFormat="1" ht="18.75" customHeight="1" x14ac:dyDescent="0.35">
      <c r="A2" s="288" t="s">
        <v>51</v>
      </c>
      <c r="B2" s="288"/>
      <c r="C2" s="288"/>
      <c r="E2" s="3"/>
      <c r="F2" s="3"/>
      <c r="G2" s="6"/>
      <c r="H2" s="629" t="s">
        <v>132</v>
      </c>
      <c r="I2" s="271"/>
      <c r="J2" s="33"/>
      <c r="K2" s="33"/>
      <c r="L2" s="33"/>
      <c r="M2" s="6"/>
    </row>
    <row r="3" spans="1:13" s="63" customFormat="1" ht="18" x14ac:dyDescent="0.35">
      <c r="A3" s="900" t="s">
        <v>52</v>
      </c>
      <c r="B3" s="900"/>
      <c r="C3" s="900"/>
      <c r="D3" s="900"/>
      <c r="E3" s="4"/>
      <c r="F3" s="4"/>
      <c r="G3" s="4"/>
      <c r="H3" s="328" t="s">
        <v>52</v>
      </c>
      <c r="I3" s="271"/>
      <c r="J3" s="4"/>
      <c r="K3" s="4"/>
      <c r="L3" s="4"/>
      <c r="M3" s="8"/>
    </row>
    <row r="4" spans="1:13" s="63" customFormat="1" ht="18" x14ac:dyDescent="0.35">
      <c r="A4" s="900" t="s">
        <v>189</v>
      </c>
      <c r="B4" s="900"/>
      <c r="C4" s="900"/>
      <c r="D4" s="900"/>
      <c r="E4" s="5"/>
      <c r="F4" s="5"/>
      <c r="G4" s="42"/>
      <c r="H4" s="629" t="s">
        <v>232</v>
      </c>
      <c r="I4" s="271"/>
      <c r="J4" s="42"/>
      <c r="K4" s="9"/>
      <c r="L4" s="9"/>
      <c r="M4" s="9"/>
    </row>
    <row r="5" spans="1:13" s="63" customFormat="1" ht="18" x14ac:dyDescent="0.35">
      <c r="A5" s="900" t="s">
        <v>226</v>
      </c>
      <c r="B5" s="900"/>
      <c r="C5" s="900"/>
      <c r="D5" s="900"/>
      <c r="E5" s="2"/>
      <c r="F5" s="2"/>
      <c r="G5" s="2"/>
      <c r="H5" s="629" t="s">
        <v>226</v>
      </c>
      <c r="I5" s="271"/>
      <c r="J5" s="2"/>
    </row>
    <row r="6" spans="1:13" ht="18" x14ac:dyDescent="0.35">
      <c r="A6" s="230"/>
      <c r="B6" s="49"/>
      <c r="C6" s="49"/>
      <c r="E6" s="2"/>
      <c r="F6" s="2"/>
      <c r="G6" s="2"/>
      <c r="H6" s="329"/>
      <c r="I6" s="48"/>
      <c r="J6" s="2"/>
    </row>
    <row r="7" spans="1:13" ht="8.25" hidden="1" customHeight="1" x14ac:dyDescent="0.35">
      <c r="A7" s="230"/>
      <c r="B7" s="49"/>
      <c r="C7" s="49"/>
      <c r="E7" s="2"/>
      <c r="F7" s="2"/>
      <c r="G7" s="2"/>
      <c r="H7" s="329"/>
      <c r="I7" s="48"/>
      <c r="J7" s="2"/>
    </row>
    <row r="8" spans="1:13" s="318" customFormat="1" ht="17.399999999999999" x14ac:dyDescent="0.35">
      <c r="A8" s="875" t="s">
        <v>0</v>
      </c>
      <c r="B8" s="875"/>
      <c r="C8" s="875"/>
      <c r="D8" s="875"/>
      <c r="E8" s="875"/>
      <c r="F8" s="875"/>
      <c r="G8" s="875"/>
      <c r="H8" s="875"/>
      <c r="I8" s="875"/>
      <c r="J8" s="875"/>
      <c r="K8" s="317"/>
      <c r="L8" s="317"/>
    </row>
    <row r="9" spans="1:13" s="318" customFormat="1" ht="17.399999999999999" x14ac:dyDescent="0.35">
      <c r="A9" s="875" t="s">
        <v>1</v>
      </c>
      <c r="B9" s="875"/>
      <c r="C9" s="875"/>
      <c r="D9" s="875"/>
      <c r="E9" s="875"/>
      <c r="F9" s="875"/>
      <c r="G9" s="875"/>
      <c r="H9" s="875"/>
      <c r="I9" s="875"/>
      <c r="J9" s="875"/>
      <c r="K9" s="317"/>
      <c r="L9" s="317"/>
    </row>
    <row r="10" spans="1:13" s="318" customFormat="1" ht="16.5" customHeight="1" x14ac:dyDescent="0.35">
      <c r="A10" s="875" t="s">
        <v>236</v>
      </c>
      <c r="B10" s="875"/>
      <c r="C10" s="875"/>
      <c r="D10" s="875"/>
      <c r="E10" s="875"/>
      <c r="F10" s="875"/>
      <c r="G10" s="875"/>
      <c r="H10" s="875"/>
      <c r="I10" s="875"/>
      <c r="J10" s="875"/>
      <c r="K10" s="317"/>
      <c r="L10" s="317"/>
    </row>
    <row r="11" spans="1:13" s="318" customFormat="1" ht="0.75" hidden="1" customHeight="1" x14ac:dyDescent="0.35">
      <c r="A11" s="319"/>
      <c r="E11" s="291"/>
      <c r="F11" s="291"/>
      <c r="G11" s="320"/>
      <c r="H11" s="166"/>
      <c r="I11" s="320"/>
      <c r="J11" s="320"/>
    </row>
    <row r="12" spans="1:13" s="318" customFormat="1" ht="17.399999999999999" x14ac:dyDescent="0.35">
      <c r="A12" s="875" t="s">
        <v>108</v>
      </c>
      <c r="B12" s="875"/>
      <c r="C12" s="875"/>
      <c r="D12" s="875"/>
      <c r="E12" s="875"/>
      <c r="F12" s="875"/>
      <c r="G12" s="875"/>
      <c r="H12" s="875"/>
      <c r="I12" s="875"/>
      <c r="J12" s="875"/>
      <c r="K12" s="317"/>
      <c r="L12" s="317"/>
    </row>
    <row r="13" spans="1:13" s="63" customFormat="1" x14ac:dyDescent="0.3">
      <c r="B13" s="876" t="s">
        <v>229</v>
      </c>
      <c r="C13" s="876"/>
      <c r="D13" s="876"/>
      <c r="E13" s="876"/>
      <c r="F13" s="876"/>
      <c r="G13" s="876"/>
      <c r="H13" s="876"/>
      <c r="I13" s="876"/>
      <c r="J13" s="876"/>
    </row>
    <row r="14" spans="1:13" s="63" customFormat="1" ht="11.25" customHeight="1" x14ac:dyDescent="0.3">
      <c r="B14" s="630"/>
      <c r="C14" s="630"/>
      <c r="D14" s="630"/>
      <c r="E14" s="630"/>
      <c r="F14" s="630"/>
      <c r="G14" s="630"/>
      <c r="H14" s="630"/>
      <c r="I14" s="630"/>
      <c r="J14" s="630"/>
    </row>
    <row r="15" spans="1:13" s="63" customFormat="1" x14ac:dyDescent="0.3">
      <c r="A15" s="321"/>
      <c r="B15" s="321"/>
      <c r="C15" s="321"/>
      <c r="D15" s="321"/>
      <c r="E15" s="321"/>
      <c r="F15" s="321"/>
      <c r="G15" s="450"/>
      <c r="H15" s="906" t="s">
        <v>206</v>
      </c>
      <c r="I15" s="907"/>
      <c r="J15" s="907"/>
      <c r="K15" s="453" t="s">
        <v>288</v>
      </c>
      <c r="L15" s="396"/>
    </row>
    <row r="16" spans="1:13" s="325" customFormat="1" x14ac:dyDescent="0.3">
      <c r="A16" s="324"/>
      <c r="G16" s="451"/>
      <c r="H16" s="908" t="s">
        <v>238</v>
      </c>
      <c r="I16" s="908"/>
      <c r="J16" s="908"/>
      <c r="K16" s="452" t="s">
        <v>270</v>
      </c>
      <c r="L16" s="396"/>
      <c r="M16" s="326"/>
    </row>
    <row r="17" spans="1:22" s="316" customFormat="1" ht="28.8" x14ac:dyDescent="0.3">
      <c r="A17" s="314" t="s">
        <v>75</v>
      </c>
      <c r="B17" s="904" t="s">
        <v>2</v>
      </c>
      <c r="C17" s="905"/>
      <c r="D17" s="905"/>
      <c r="E17" s="905"/>
      <c r="F17" s="905"/>
      <c r="G17" s="905"/>
      <c r="H17" s="315" t="s">
        <v>109</v>
      </c>
      <c r="I17" s="315" t="s">
        <v>155</v>
      </c>
      <c r="J17" s="323" t="s">
        <v>123</v>
      </c>
      <c r="K17" s="330" t="s">
        <v>129</v>
      </c>
      <c r="L17" s="454"/>
    </row>
    <row r="18" spans="1:22" ht="15.6" x14ac:dyDescent="0.3">
      <c r="A18" s="202"/>
      <c r="B18" s="929" t="s">
        <v>30</v>
      </c>
      <c r="C18" s="929"/>
      <c r="D18" s="929"/>
      <c r="E18" s="929"/>
      <c r="F18" s="929"/>
      <c r="G18" s="929"/>
      <c r="H18" s="331"/>
      <c r="I18" s="54">
        <f>I19+I23</f>
        <v>148.93</v>
      </c>
      <c r="J18" s="322">
        <f>J19+J23</f>
        <v>143.58000000000001</v>
      </c>
      <c r="K18" s="311"/>
      <c r="L18" s="455"/>
      <c r="M18" s="43"/>
    </row>
    <row r="19" spans="1:22" ht="15.6" x14ac:dyDescent="0.3">
      <c r="A19" s="111" t="s">
        <v>3</v>
      </c>
      <c r="B19" s="915" t="s">
        <v>39</v>
      </c>
      <c r="C19" s="915"/>
      <c r="D19" s="915"/>
      <c r="E19" s="915"/>
      <c r="F19" s="915"/>
      <c r="G19" s="915"/>
      <c r="H19" s="332"/>
      <c r="I19" s="258">
        <f>I20+I21+I22</f>
        <v>122.07</v>
      </c>
      <c r="J19" s="64">
        <f>J20+J21+J22</f>
        <v>117.69</v>
      </c>
      <c r="K19" s="312"/>
      <c r="L19" s="109"/>
      <c r="M19" s="43"/>
    </row>
    <row r="20" spans="1:22" ht="15.6" x14ac:dyDescent="0.3">
      <c r="A20" s="113" t="s">
        <v>16</v>
      </c>
      <c r="B20" s="915" t="s">
        <v>37</v>
      </c>
      <c r="C20" s="915"/>
      <c r="D20" s="915"/>
      <c r="E20" s="915"/>
      <c r="F20" s="915"/>
      <c r="G20" s="915"/>
      <c r="H20" s="333"/>
      <c r="I20" s="565">
        <v>69.75</v>
      </c>
      <c r="J20" s="114">
        <v>67.25</v>
      </c>
      <c r="K20" s="122"/>
      <c r="L20" s="115"/>
      <c r="M20" s="43"/>
    </row>
    <row r="21" spans="1:22" ht="15.6" x14ac:dyDescent="0.3">
      <c r="A21" s="116" t="s">
        <v>15</v>
      </c>
      <c r="B21" s="925" t="s">
        <v>38</v>
      </c>
      <c r="C21" s="926"/>
      <c r="D21" s="926"/>
      <c r="E21" s="926"/>
      <c r="F21" s="926"/>
      <c r="G21" s="927"/>
      <c r="H21" s="334">
        <v>0.5</v>
      </c>
      <c r="I21" s="520">
        <f>I20*H21</f>
        <v>34.880000000000003</v>
      </c>
      <c r="J21" s="53">
        <f>J20*H21</f>
        <v>33.630000000000003</v>
      </c>
      <c r="K21" s="312"/>
      <c r="L21" s="109"/>
      <c r="M21" s="43"/>
    </row>
    <row r="22" spans="1:22" ht="15.6" x14ac:dyDescent="0.3">
      <c r="A22" s="116" t="s">
        <v>17</v>
      </c>
      <c r="B22" s="925" t="s">
        <v>80</v>
      </c>
      <c r="C22" s="926"/>
      <c r="D22" s="926"/>
      <c r="E22" s="926"/>
      <c r="F22" s="926"/>
      <c r="G22" s="927"/>
      <c r="H22" s="334">
        <v>0.25</v>
      </c>
      <c r="I22" s="520">
        <f>I20*H22</f>
        <v>17.440000000000001</v>
      </c>
      <c r="J22" s="53">
        <f>J20*H22</f>
        <v>16.809999999999999</v>
      </c>
      <c r="K22" s="312"/>
      <c r="L22" s="109"/>
      <c r="M22" s="43"/>
    </row>
    <row r="23" spans="1:22" ht="15.6" x14ac:dyDescent="0.3">
      <c r="A23" s="118"/>
      <c r="B23" s="930" t="s">
        <v>4</v>
      </c>
      <c r="C23" s="930"/>
      <c r="D23" s="930"/>
      <c r="E23" s="930"/>
      <c r="F23" s="931"/>
      <c r="G23" s="931"/>
      <c r="H23" s="334">
        <v>0.22</v>
      </c>
      <c r="I23" s="53">
        <f>I19*H23</f>
        <v>26.86</v>
      </c>
      <c r="J23" s="53">
        <f>J19*H23</f>
        <v>25.89</v>
      </c>
      <c r="K23" s="311"/>
      <c r="L23" s="455"/>
      <c r="M23" s="43"/>
    </row>
    <row r="24" spans="1:22" s="344" customFormat="1" ht="29.25" customHeight="1" x14ac:dyDescent="0.3">
      <c r="A24" s="80" t="s">
        <v>54</v>
      </c>
      <c r="B24" s="938" t="s">
        <v>5</v>
      </c>
      <c r="C24" s="939"/>
      <c r="D24" s="939"/>
      <c r="E24" s="939"/>
      <c r="F24" s="939"/>
      <c r="G24" s="940"/>
      <c r="H24" s="343"/>
      <c r="I24" s="77"/>
      <c r="J24" s="77">
        <v>9.08</v>
      </c>
      <c r="K24" s="704">
        <v>0.2</v>
      </c>
      <c r="L24" s="87"/>
      <c r="M24" s="342"/>
    </row>
    <row r="25" spans="1:22" ht="15.6" x14ac:dyDescent="0.3">
      <c r="A25" s="82" t="s">
        <v>49</v>
      </c>
      <c r="B25" s="842" t="s">
        <v>71</v>
      </c>
      <c r="C25" s="843"/>
      <c r="D25" s="843"/>
      <c r="E25" s="843"/>
      <c r="F25" s="843"/>
      <c r="G25" s="844"/>
      <c r="H25" s="567"/>
      <c r="I25" s="77"/>
      <c r="J25" s="77">
        <f>J33+J31</f>
        <v>67.05</v>
      </c>
      <c r="K25" s="77">
        <f>K34+K30</f>
        <v>11.58</v>
      </c>
      <c r="L25" s="165"/>
      <c r="M25" s="43"/>
    </row>
    <row r="26" spans="1:22" ht="0.75" hidden="1" customHeight="1" x14ac:dyDescent="0.3">
      <c r="A26" s="901" t="s">
        <v>33</v>
      </c>
      <c r="B26" s="250" t="s">
        <v>115</v>
      </c>
      <c r="C26" s="38"/>
      <c r="D26" s="38"/>
      <c r="E26" s="38"/>
      <c r="F26" s="38"/>
      <c r="G26" s="38"/>
      <c r="H26" s="335"/>
      <c r="I26" s="259"/>
      <c r="J26" s="266"/>
      <c r="K26" s="924"/>
      <c r="L26" s="456"/>
      <c r="M26" s="43"/>
    </row>
    <row r="27" spans="1:22" ht="13.5" hidden="1" customHeight="1" x14ac:dyDescent="0.3">
      <c r="A27" s="902"/>
      <c r="B27" s="236">
        <v>16.7</v>
      </c>
      <c r="C27" s="236"/>
      <c r="D27" s="262">
        <v>27.9</v>
      </c>
      <c r="E27" s="39">
        <v>8</v>
      </c>
      <c r="F27" s="39"/>
      <c r="G27" s="279"/>
      <c r="H27" s="335"/>
      <c r="I27" s="30"/>
      <c r="J27" s="267"/>
      <c r="K27" s="924"/>
      <c r="L27" s="456"/>
      <c r="M27" s="43"/>
    </row>
    <row r="28" spans="1:22" ht="12.75" hidden="1" customHeight="1" x14ac:dyDescent="0.3">
      <c r="A28" s="903"/>
      <c r="B28" s="277" t="s">
        <v>10</v>
      </c>
      <c r="C28" s="277"/>
      <c r="D28" s="287" t="s">
        <v>120</v>
      </c>
      <c r="E28" s="287" t="s">
        <v>11</v>
      </c>
      <c r="F28" s="287"/>
      <c r="G28" s="279"/>
      <c r="H28" s="335"/>
      <c r="I28" s="30"/>
      <c r="J28" s="267"/>
      <c r="K28" s="924"/>
      <c r="L28" s="456"/>
      <c r="M28" s="43"/>
    </row>
    <row r="29" spans="1:22" ht="15.75" hidden="1" customHeight="1" x14ac:dyDescent="0.3">
      <c r="A29" s="56"/>
      <c r="B29" s="261"/>
      <c r="C29" s="260"/>
      <c r="D29" s="260"/>
      <c r="E29" s="260"/>
      <c r="F29" s="260"/>
      <c r="G29" s="260"/>
      <c r="H29" s="335"/>
      <c r="I29" s="268"/>
      <c r="J29" s="30"/>
      <c r="K29" s="30"/>
      <c r="L29" s="456"/>
      <c r="M29" s="43"/>
    </row>
    <row r="30" spans="1:22" ht="15.6" x14ac:dyDescent="0.3">
      <c r="A30" s="56" t="s">
        <v>33</v>
      </c>
      <c r="B30" s="437" t="s">
        <v>274</v>
      </c>
      <c r="C30" s="38"/>
      <c r="D30" s="38"/>
      <c r="E30" s="38"/>
      <c r="F30" s="38"/>
      <c r="G30" s="38"/>
      <c r="H30" s="896"/>
      <c r="I30" s="893"/>
      <c r="J30" s="30"/>
      <c r="K30" s="890">
        <f>B31*D31</f>
        <v>11.14</v>
      </c>
      <c r="L30" s="456"/>
      <c r="M30" s="43"/>
    </row>
    <row r="31" spans="1:22" ht="16.5" customHeight="1" x14ac:dyDescent="0.3">
      <c r="A31" s="56"/>
      <c r="B31" s="262">
        <v>42.5</v>
      </c>
      <c r="C31" s="39">
        <v>26.2</v>
      </c>
      <c r="D31" s="39">
        <v>0.26200000000000001</v>
      </c>
      <c r="E31" s="941"/>
      <c r="F31" s="942"/>
      <c r="G31" s="943"/>
      <c r="H31" s="897"/>
      <c r="I31" s="894"/>
      <c r="J31" s="30">
        <v>60.16</v>
      </c>
      <c r="K31" s="891"/>
      <c r="L31" s="456"/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1:22" s="58" customFormat="1" x14ac:dyDescent="0.3">
      <c r="A32" s="390"/>
      <c r="B32" s="264" t="s">
        <v>10</v>
      </c>
      <c r="C32" s="264" t="s">
        <v>63</v>
      </c>
      <c r="D32" s="264" t="s">
        <v>128</v>
      </c>
      <c r="E32" s="944"/>
      <c r="F32" s="945"/>
      <c r="G32" s="946"/>
      <c r="H32" s="898"/>
      <c r="I32" s="895"/>
      <c r="J32" s="391"/>
      <c r="K32" s="892"/>
      <c r="L32" s="456"/>
    </row>
    <row r="33" spans="1:18" ht="18.75" customHeight="1" x14ac:dyDescent="0.3">
      <c r="A33" s="56" t="s">
        <v>34</v>
      </c>
      <c r="B33" s="934" t="s">
        <v>156</v>
      </c>
      <c r="C33" s="935"/>
      <c r="D33" s="936"/>
      <c r="E33" s="936"/>
      <c r="F33" s="936"/>
      <c r="G33" s="937"/>
      <c r="H33" s="335"/>
      <c r="I33" s="268"/>
      <c r="J33" s="30">
        <v>6.89</v>
      </c>
      <c r="K33" s="571"/>
      <c r="L33" s="456"/>
      <c r="M33" s="58"/>
      <c r="N33" s="58"/>
      <c r="O33" s="58"/>
      <c r="P33" s="58"/>
      <c r="Q33" s="58"/>
      <c r="R33" s="58"/>
    </row>
    <row r="34" spans="1:18" ht="17.25" customHeight="1" x14ac:dyDescent="0.3">
      <c r="A34" s="56"/>
      <c r="B34" s="262">
        <v>61</v>
      </c>
      <c r="C34" s="640">
        <v>7.1999999999999998E-3</v>
      </c>
      <c r="D34" s="941"/>
      <c r="E34" s="942"/>
      <c r="F34" s="289"/>
      <c r="G34" s="290"/>
      <c r="H34" s="335"/>
      <c r="I34" s="268"/>
      <c r="J34" s="30"/>
      <c r="K34" s="571">
        <f>B34*C34</f>
        <v>0.44</v>
      </c>
      <c r="L34" s="456"/>
      <c r="M34" s="58"/>
      <c r="N34" s="58"/>
      <c r="O34" s="58"/>
      <c r="P34" s="58"/>
      <c r="Q34" s="58"/>
      <c r="R34" s="58"/>
    </row>
    <row r="35" spans="1:18" ht="15" customHeight="1" x14ac:dyDescent="0.3">
      <c r="A35" s="56"/>
      <c r="B35" s="277" t="s">
        <v>10</v>
      </c>
      <c r="C35" s="340" t="s">
        <v>128</v>
      </c>
      <c r="D35" s="922"/>
      <c r="E35" s="923"/>
      <c r="F35" s="289"/>
      <c r="G35" s="290"/>
      <c r="H35" s="335"/>
      <c r="I35" s="268"/>
      <c r="J35" s="30"/>
      <c r="K35" s="30"/>
      <c r="L35" s="456"/>
      <c r="M35" s="58"/>
      <c r="N35" s="58"/>
      <c r="O35" s="58"/>
      <c r="P35" s="58"/>
      <c r="Q35" s="58"/>
      <c r="R35" s="58"/>
    </row>
    <row r="36" spans="1:18" ht="15.6" x14ac:dyDescent="0.3">
      <c r="A36" s="70" t="s">
        <v>42</v>
      </c>
      <c r="B36" s="913" t="s">
        <v>190</v>
      </c>
      <c r="C36" s="914"/>
      <c r="D36" s="932"/>
      <c r="E36" s="914"/>
      <c r="F36" s="914"/>
      <c r="G36" s="933"/>
      <c r="H36" s="331"/>
      <c r="I36" s="54">
        <f>I25+I24+I18</f>
        <v>148.93</v>
      </c>
      <c r="J36" s="54">
        <f>J25+J24+J18</f>
        <v>219.71</v>
      </c>
      <c r="K36" s="54">
        <f>K24+K25</f>
        <v>11.78</v>
      </c>
      <c r="L36" s="139"/>
      <c r="M36" s="43"/>
    </row>
    <row r="37" spans="1:18" ht="15.6" x14ac:dyDescent="0.3">
      <c r="A37" s="70" t="s">
        <v>43</v>
      </c>
      <c r="B37" s="197" t="s">
        <v>98</v>
      </c>
      <c r="C37" s="281"/>
      <c r="D37" s="198"/>
      <c r="E37" s="198"/>
      <c r="F37" s="281"/>
      <c r="G37" s="199"/>
      <c r="H37" s="641">
        <v>0.6</v>
      </c>
      <c r="I37" s="55">
        <f>I19*H37</f>
        <v>73.239999999999995</v>
      </c>
      <c r="J37" s="55">
        <f>J38+J48</f>
        <v>113.33</v>
      </c>
      <c r="K37" s="312"/>
      <c r="L37" s="109"/>
      <c r="M37" s="43"/>
    </row>
    <row r="38" spans="1:18" ht="15.6" x14ac:dyDescent="0.3">
      <c r="A38" s="124" t="s">
        <v>92</v>
      </c>
      <c r="B38" s="925" t="s">
        <v>94</v>
      </c>
      <c r="C38" s="926"/>
      <c r="D38" s="926"/>
      <c r="E38" s="926"/>
      <c r="F38" s="926"/>
      <c r="G38" s="927"/>
      <c r="H38" s="336">
        <v>0.20899999999999999</v>
      </c>
      <c r="I38" s="53">
        <f>I19*20.9%</f>
        <v>25.51</v>
      </c>
      <c r="J38" s="53">
        <f t="shared" ref="J38:J47" si="0">J19*61%</f>
        <v>71.790000000000006</v>
      </c>
      <c r="K38" s="312"/>
      <c r="L38" s="109"/>
      <c r="M38" s="43"/>
    </row>
    <row r="39" spans="1:18" ht="0.75" hidden="1" customHeight="1" x14ac:dyDescent="0.3">
      <c r="A39" s="126"/>
      <c r="B39" s="127"/>
      <c r="C39" s="280"/>
      <c r="D39" s="921"/>
      <c r="E39" s="921"/>
      <c r="F39" s="921"/>
      <c r="G39" s="921"/>
      <c r="H39" s="928"/>
      <c r="I39" s="53">
        <f t="shared" ref="I39" si="1">I20*61%</f>
        <v>42.55</v>
      </c>
      <c r="J39" s="53">
        <f t="shared" si="0"/>
        <v>41.02</v>
      </c>
      <c r="K39" s="312"/>
      <c r="L39" s="109"/>
      <c r="M39" s="43"/>
    </row>
    <row r="40" spans="1:18" ht="15.6" hidden="1" x14ac:dyDescent="0.3">
      <c r="A40" s="126"/>
      <c r="B40" s="128"/>
      <c r="C40" s="280"/>
      <c r="D40" s="921"/>
      <c r="E40" s="921"/>
      <c r="F40" s="921"/>
      <c r="G40" s="921"/>
      <c r="H40" s="921"/>
      <c r="I40" s="53">
        <f t="shared" ref="I40" si="2">I21*61%</f>
        <v>21.28</v>
      </c>
      <c r="J40" s="53">
        <f t="shared" si="0"/>
        <v>20.51</v>
      </c>
      <c r="K40" s="312"/>
      <c r="L40" s="109"/>
      <c r="M40" s="43"/>
    </row>
    <row r="41" spans="1:18" ht="15.6" hidden="1" x14ac:dyDescent="0.3">
      <c r="A41" s="126"/>
      <c r="B41" s="921"/>
      <c r="C41" s="921"/>
      <c r="D41" s="921"/>
      <c r="E41" s="921"/>
      <c r="F41" s="921"/>
      <c r="G41" s="921"/>
      <c r="H41" s="921"/>
      <c r="I41" s="53">
        <f t="shared" ref="I41" si="3">I22*61%</f>
        <v>10.64</v>
      </c>
      <c r="J41" s="53">
        <f t="shared" si="0"/>
        <v>10.25</v>
      </c>
      <c r="K41" s="312"/>
      <c r="L41" s="109"/>
      <c r="M41" s="43"/>
    </row>
    <row r="42" spans="1:18" ht="15.6" hidden="1" x14ac:dyDescent="0.3">
      <c r="A42" s="126"/>
      <c r="B42" s="129"/>
      <c r="C42" s="129"/>
      <c r="D42" s="129"/>
      <c r="E42" s="130"/>
      <c r="F42" s="130"/>
      <c r="G42" s="129"/>
      <c r="H42" s="337"/>
      <c r="I42" s="53">
        <f t="shared" ref="I42" si="4">I23*61%</f>
        <v>16.38</v>
      </c>
      <c r="J42" s="53">
        <f t="shared" si="0"/>
        <v>15.79</v>
      </c>
      <c r="K42" s="312"/>
      <c r="L42" s="109"/>
      <c r="M42" s="43"/>
    </row>
    <row r="43" spans="1:18" ht="15.6" hidden="1" x14ac:dyDescent="0.3">
      <c r="A43" s="126"/>
      <c r="B43" s="128"/>
      <c r="C43" s="280"/>
      <c r="D43" s="128"/>
      <c r="E43" s="921"/>
      <c r="F43" s="921"/>
      <c r="G43" s="921"/>
      <c r="H43" s="921"/>
      <c r="I43" s="53">
        <f t="shared" ref="I43" si="5">I24*61%</f>
        <v>0</v>
      </c>
      <c r="J43" s="53">
        <f t="shared" si="0"/>
        <v>5.54</v>
      </c>
      <c r="K43" s="312"/>
      <c r="L43" s="109"/>
      <c r="M43" s="43"/>
    </row>
    <row r="44" spans="1:18" ht="15.6" hidden="1" x14ac:dyDescent="0.3">
      <c r="A44" s="126"/>
      <c r="B44" s="921"/>
      <c r="C44" s="921"/>
      <c r="D44" s="921"/>
      <c r="E44" s="921"/>
      <c r="F44" s="921"/>
      <c r="G44" s="921"/>
      <c r="H44" s="921"/>
      <c r="I44" s="53">
        <f t="shared" ref="I44" si="6">I25*61%</f>
        <v>0</v>
      </c>
      <c r="J44" s="53">
        <f t="shared" si="0"/>
        <v>40.9</v>
      </c>
      <c r="K44" s="312"/>
      <c r="L44" s="109"/>
      <c r="M44" s="43"/>
    </row>
    <row r="45" spans="1:18" ht="14.25" hidden="1" customHeight="1" x14ac:dyDescent="0.3">
      <c r="A45" s="126"/>
      <c r="B45" s="128"/>
      <c r="C45" s="280"/>
      <c r="D45" s="128"/>
      <c r="E45" s="131"/>
      <c r="F45" s="131"/>
      <c r="G45" s="128"/>
      <c r="H45" s="337"/>
      <c r="I45" s="53">
        <f>I26*61%</f>
        <v>0</v>
      </c>
      <c r="J45" s="53">
        <f t="shared" si="0"/>
        <v>0</v>
      </c>
      <c r="K45" s="311"/>
      <c r="L45" s="455"/>
      <c r="M45" s="43"/>
    </row>
    <row r="46" spans="1:18" ht="0.75" hidden="1" customHeight="1" x14ac:dyDescent="0.3">
      <c r="A46" s="201"/>
      <c r="B46" s="909" t="s">
        <v>4</v>
      </c>
      <c r="C46" s="909"/>
      <c r="D46" s="910"/>
      <c r="E46" s="910"/>
      <c r="F46" s="910"/>
      <c r="G46" s="910"/>
      <c r="H46" s="911"/>
      <c r="I46" s="53">
        <f>I27*61%</f>
        <v>0</v>
      </c>
      <c r="J46" s="53">
        <f t="shared" si="0"/>
        <v>0</v>
      </c>
      <c r="K46" s="311"/>
      <c r="L46" s="455"/>
      <c r="M46" s="43"/>
    </row>
    <row r="47" spans="1:18" ht="15" hidden="1" customHeight="1" x14ac:dyDescent="0.3">
      <c r="A47" s="201"/>
      <c r="B47" s="132">
        <f>G45</f>
        <v>0</v>
      </c>
      <c r="C47" s="132"/>
      <c r="D47" s="133">
        <v>0.22</v>
      </c>
      <c r="E47" s="134" t="s">
        <v>13</v>
      </c>
      <c r="F47" s="134"/>
      <c r="G47" s="135">
        <f>B47*D47</f>
        <v>0</v>
      </c>
      <c r="H47" s="338"/>
      <c r="I47" s="53">
        <f>I28*61%</f>
        <v>0</v>
      </c>
      <c r="J47" s="53">
        <f t="shared" si="0"/>
        <v>0</v>
      </c>
      <c r="K47" s="311"/>
      <c r="L47" s="455"/>
      <c r="M47" s="43"/>
    </row>
    <row r="48" spans="1:18" ht="15" customHeight="1" x14ac:dyDescent="0.3">
      <c r="A48" s="196" t="s">
        <v>93</v>
      </c>
      <c r="B48" s="200" t="s">
        <v>95</v>
      </c>
      <c r="C48" s="200"/>
      <c r="D48" s="222"/>
      <c r="E48" s="223"/>
      <c r="F48" s="223"/>
      <c r="G48" s="224"/>
      <c r="H48" s="336">
        <v>0.39100000000000001</v>
      </c>
      <c r="I48" s="53">
        <f>I19*39.1%</f>
        <v>47.73</v>
      </c>
      <c r="J48" s="53">
        <f>J19*35.3%</f>
        <v>41.54</v>
      </c>
      <c r="K48" s="311"/>
      <c r="L48" s="455"/>
      <c r="M48" s="43"/>
    </row>
    <row r="49" spans="1:19" s="229" customFormat="1" ht="15" hidden="1" customHeight="1" x14ac:dyDescent="0.3">
      <c r="A49" s="72" t="s">
        <v>45</v>
      </c>
      <c r="B49" s="35" t="s">
        <v>96</v>
      </c>
      <c r="C49" s="286"/>
      <c r="D49" s="225"/>
      <c r="E49" s="226"/>
      <c r="F49" s="226"/>
      <c r="G49" s="227"/>
      <c r="H49" s="247"/>
      <c r="I49" s="55"/>
      <c r="J49" s="55"/>
      <c r="K49" s="313"/>
      <c r="L49" s="383"/>
      <c r="M49" s="145"/>
    </row>
    <row r="50" spans="1:19" ht="15.6" x14ac:dyDescent="0.3">
      <c r="A50" s="70" t="s">
        <v>44</v>
      </c>
      <c r="B50" s="913" t="s">
        <v>24</v>
      </c>
      <c r="C50" s="914"/>
      <c r="D50" s="914"/>
      <c r="E50" s="914"/>
      <c r="F50" s="914"/>
      <c r="G50" s="914"/>
      <c r="H50" s="331"/>
      <c r="I50" s="54">
        <f>I36+I37</f>
        <v>222.17</v>
      </c>
      <c r="J50" s="54">
        <f>J36+J37</f>
        <v>333.04</v>
      </c>
      <c r="K50" s="313">
        <f>K36</f>
        <v>11.78</v>
      </c>
      <c r="L50" s="383"/>
      <c r="M50" s="43"/>
    </row>
    <row r="51" spans="1:19" ht="15.6" x14ac:dyDescent="0.3">
      <c r="A51" s="196" t="s">
        <v>45</v>
      </c>
      <c r="B51" s="915" t="s">
        <v>21</v>
      </c>
      <c r="C51" s="915"/>
      <c r="D51" s="915"/>
      <c r="E51" s="915"/>
      <c r="F51" s="915"/>
      <c r="G51" s="915"/>
      <c r="H51" s="334">
        <v>0.12</v>
      </c>
      <c r="I51" s="53">
        <f>I50*12%</f>
        <v>26.66</v>
      </c>
      <c r="J51" s="53">
        <f>J50*12%</f>
        <v>39.96</v>
      </c>
      <c r="K51" s="53">
        <f>K50*12%</f>
        <v>1.41</v>
      </c>
      <c r="L51" s="384"/>
      <c r="M51" s="43"/>
    </row>
    <row r="52" spans="1:19" ht="15.6" x14ac:dyDescent="0.3">
      <c r="A52" s="70" t="s">
        <v>46</v>
      </c>
      <c r="B52" s="916" t="s">
        <v>40</v>
      </c>
      <c r="C52" s="917"/>
      <c r="D52" s="917"/>
      <c r="E52" s="917"/>
      <c r="F52" s="917"/>
      <c r="G52" s="917"/>
      <c r="H52" s="331"/>
      <c r="I52" s="136">
        <f>I51+I50</f>
        <v>248.83</v>
      </c>
      <c r="J52" s="136">
        <f>J51+J50</f>
        <v>373</v>
      </c>
      <c r="K52" s="136">
        <f>K51+K50</f>
        <v>13.19</v>
      </c>
      <c r="L52" s="139"/>
      <c r="M52" s="43"/>
    </row>
    <row r="53" spans="1:19" ht="15.6" x14ac:dyDescent="0.3">
      <c r="A53" s="196" t="s">
        <v>47</v>
      </c>
      <c r="B53" s="918" t="s">
        <v>28</v>
      </c>
      <c r="C53" s="918"/>
      <c r="D53" s="918"/>
      <c r="E53" s="918"/>
      <c r="F53" s="918"/>
      <c r="G53" s="918"/>
      <c r="H53" s="334">
        <v>0.2</v>
      </c>
      <c r="I53" s="53">
        <f>I52*H53</f>
        <v>49.77</v>
      </c>
      <c r="J53" s="53">
        <f>J52*H53</f>
        <v>74.599999999999994</v>
      </c>
      <c r="K53" s="53">
        <f>K52*H53</f>
        <v>2.64</v>
      </c>
      <c r="L53" s="384"/>
      <c r="M53" s="43"/>
    </row>
    <row r="54" spans="1:19" ht="15.6" x14ac:dyDescent="0.3">
      <c r="A54" s="70" t="s">
        <v>48</v>
      </c>
      <c r="B54" s="919" t="s">
        <v>41</v>
      </c>
      <c r="C54" s="919"/>
      <c r="D54" s="919"/>
      <c r="E54" s="919"/>
      <c r="F54" s="919"/>
      <c r="G54" s="919"/>
      <c r="H54" s="331"/>
      <c r="I54" s="54">
        <f>I53+I52</f>
        <v>298.60000000000002</v>
      </c>
      <c r="J54" s="54">
        <f>J53+J52</f>
        <v>447.6</v>
      </c>
      <c r="K54" s="54">
        <f>K53+K52</f>
        <v>15.83</v>
      </c>
      <c r="L54" s="139"/>
      <c r="M54" s="43"/>
    </row>
    <row r="55" spans="1:19" ht="15.6" x14ac:dyDescent="0.3">
      <c r="A55" s="123"/>
      <c r="B55" s="137"/>
      <c r="C55" s="137"/>
      <c r="D55" s="137"/>
      <c r="E55" s="137"/>
      <c r="F55" s="137"/>
      <c r="G55" s="137"/>
      <c r="H55" s="339"/>
      <c r="I55" s="138"/>
      <c r="J55" s="139"/>
      <c r="K55" s="43"/>
      <c r="L55" s="43"/>
      <c r="M55" s="43"/>
    </row>
    <row r="56" spans="1:19" ht="15.6" x14ac:dyDescent="0.3">
      <c r="A56" s="123"/>
      <c r="B56" s="137"/>
      <c r="C56" s="137"/>
      <c r="D56" s="137"/>
      <c r="E56" s="137"/>
      <c r="F56" s="137"/>
      <c r="G56" s="137"/>
      <c r="H56" s="339"/>
      <c r="I56" s="138"/>
      <c r="J56" s="139"/>
      <c r="K56" s="43"/>
      <c r="L56" s="43"/>
      <c r="M56" s="43"/>
    </row>
    <row r="57" spans="1:19" s="105" customFormat="1" ht="24" customHeight="1" x14ac:dyDescent="0.3">
      <c r="A57" s="232"/>
      <c r="H57" s="166"/>
    </row>
    <row r="58" spans="1:19" s="105" customFormat="1" ht="15.6" x14ac:dyDescent="0.3">
      <c r="A58" s="232"/>
      <c r="B58" s="105" t="s">
        <v>90</v>
      </c>
      <c r="G58" s="327" t="s">
        <v>191</v>
      </c>
      <c r="H58" s="327"/>
      <c r="J58" s="105" t="s">
        <v>91</v>
      </c>
    </row>
    <row r="59" spans="1:19" s="105" customFormat="1" ht="15.6" x14ac:dyDescent="0.3">
      <c r="A59" s="232"/>
      <c r="H59" s="166"/>
    </row>
    <row r="60" spans="1:19" s="105" customFormat="1" ht="15.6" x14ac:dyDescent="0.3">
      <c r="B60" s="269" t="s">
        <v>211</v>
      </c>
      <c r="C60" s="269"/>
      <c r="D60" s="269"/>
      <c r="H60" s="166"/>
      <c r="S60" s="107"/>
    </row>
    <row r="61" spans="1:19" s="105" customFormat="1" ht="15.6" x14ac:dyDescent="0.3">
      <c r="B61" s="920" t="s">
        <v>212</v>
      </c>
      <c r="C61" s="920"/>
      <c r="D61" s="920"/>
      <c r="G61" s="621" t="s">
        <v>76</v>
      </c>
      <c r="H61" s="166" t="s">
        <v>233</v>
      </c>
      <c r="S61" s="107"/>
    </row>
    <row r="62" spans="1:19" ht="15.6" x14ac:dyDescent="0.3">
      <c r="B62" s="43"/>
      <c r="C62" s="43"/>
      <c r="D62" s="43"/>
      <c r="E62" s="43"/>
      <c r="F62" s="43"/>
      <c r="G62" s="43"/>
      <c r="I62" s="43"/>
      <c r="J62" s="43"/>
      <c r="K62" s="43"/>
      <c r="L62" s="43"/>
    </row>
    <row r="63" spans="1:19" ht="15.6" x14ac:dyDescent="0.3">
      <c r="B63" s="912"/>
      <c r="C63" s="912"/>
      <c r="D63" s="912"/>
      <c r="E63" s="52"/>
      <c r="F63" s="282"/>
      <c r="G63" s="51"/>
      <c r="H63" s="912"/>
      <c r="I63" s="912"/>
      <c r="J63" s="912"/>
      <c r="K63" s="912"/>
      <c r="L63" s="438"/>
    </row>
  </sheetData>
  <mergeCells count="46">
    <mergeCell ref="K26:K28"/>
    <mergeCell ref="B38:G38"/>
    <mergeCell ref="D39:H39"/>
    <mergeCell ref="B18:G18"/>
    <mergeCell ref="B19:G19"/>
    <mergeCell ref="B20:G20"/>
    <mergeCell ref="B21:G21"/>
    <mergeCell ref="B23:G23"/>
    <mergeCell ref="B22:G22"/>
    <mergeCell ref="B36:G36"/>
    <mergeCell ref="B25:G25"/>
    <mergeCell ref="B33:G33"/>
    <mergeCell ref="B24:G24"/>
    <mergeCell ref="E31:G31"/>
    <mergeCell ref="E32:G32"/>
    <mergeCell ref="D34:E34"/>
    <mergeCell ref="D40:H40"/>
    <mergeCell ref="B41:H41"/>
    <mergeCell ref="E43:H43"/>
    <mergeCell ref="B44:H44"/>
    <mergeCell ref="D35:E35"/>
    <mergeCell ref="B46:H46"/>
    <mergeCell ref="B63:D63"/>
    <mergeCell ref="H63:K63"/>
    <mergeCell ref="B50:G50"/>
    <mergeCell ref="B51:G51"/>
    <mergeCell ref="B52:G52"/>
    <mergeCell ref="B53:G53"/>
    <mergeCell ref="B54:G54"/>
    <mergeCell ref="B61:D61"/>
    <mergeCell ref="K30:K32"/>
    <mergeCell ref="I30:I32"/>
    <mergeCell ref="H30:H32"/>
    <mergeCell ref="A1:B1"/>
    <mergeCell ref="A3:D3"/>
    <mergeCell ref="A4:D4"/>
    <mergeCell ref="A5:D5"/>
    <mergeCell ref="A8:J8"/>
    <mergeCell ref="A26:A28"/>
    <mergeCell ref="A9:J9"/>
    <mergeCell ref="A10:J10"/>
    <mergeCell ref="A12:J12"/>
    <mergeCell ref="B17:G17"/>
    <mergeCell ref="H15:J15"/>
    <mergeCell ref="H16:J16"/>
    <mergeCell ref="B13:J13"/>
  </mergeCells>
  <pageMargins left="1.0236220472440944" right="0.43307086614173229" top="0.35433070866141736" bottom="0.55118110236220474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47"/>
  <sheetViews>
    <sheetView workbookViewId="0">
      <selection activeCell="N39" sqref="N39"/>
    </sheetView>
  </sheetViews>
  <sheetFormatPr defaultRowHeight="14.4" x14ac:dyDescent="0.3"/>
  <cols>
    <col min="1" max="1" width="5.6640625" customWidth="1"/>
    <col min="5" max="5" width="17.5546875" customWidth="1"/>
    <col min="7" max="7" width="10.109375" customWidth="1"/>
    <col min="8" max="8" width="10" customWidth="1"/>
    <col min="9" max="9" width="9.109375" style="1"/>
  </cols>
  <sheetData>
    <row r="1" spans="1:10" ht="18" x14ac:dyDescent="0.35">
      <c r="A1" s="269" t="s">
        <v>26</v>
      </c>
      <c r="B1" s="63"/>
      <c r="C1" s="4"/>
      <c r="D1" s="4"/>
      <c r="E1" s="4"/>
      <c r="F1" s="269" t="s">
        <v>53</v>
      </c>
      <c r="G1" s="269"/>
      <c r="H1" s="45"/>
    </row>
    <row r="2" spans="1:10" ht="18" x14ac:dyDescent="0.35">
      <c r="A2" s="270" t="s">
        <v>51</v>
      </c>
      <c r="B2" s="63"/>
      <c r="C2" s="3"/>
      <c r="D2" s="6"/>
      <c r="E2" s="6"/>
      <c r="F2" s="271" t="s">
        <v>132</v>
      </c>
      <c r="G2" s="271"/>
      <c r="H2" s="50"/>
    </row>
    <row r="3" spans="1:10" ht="18" x14ac:dyDescent="0.35">
      <c r="A3" s="270" t="s">
        <v>52</v>
      </c>
      <c r="B3" s="63"/>
      <c r="C3" s="4"/>
      <c r="D3" s="5"/>
      <c r="E3" s="4"/>
      <c r="F3" s="271" t="s">
        <v>52</v>
      </c>
      <c r="G3" s="271"/>
      <c r="H3" s="45"/>
    </row>
    <row r="4" spans="1:10" ht="18" x14ac:dyDescent="0.35">
      <c r="A4" s="270" t="s">
        <v>196</v>
      </c>
      <c r="B4" s="63"/>
      <c r="C4" s="5"/>
      <c r="D4" s="5"/>
      <c r="E4" s="5"/>
      <c r="F4" s="271" t="s">
        <v>254</v>
      </c>
      <c r="G4" s="271"/>
      <c r="H4" s="42"/>
    </row>
    <row r="5" spans="1:10" ht="18" x14ac:dyDescent="0.35">
      <c r="A5" s="270" t="s">
        <v>226</v>
      </c>
      <c r="B5" s="63"/>
      <c r="C5" s="2"/>
      <c r="D5" s="2"/>
      <c r="E5" s="2"/>
      <c r="F5" s="271" t="s">
        <v>234</v>
      </c>
      <c r="G5" s="271"/>
      <c r="H5" s="63"/>
    </row>
    <row r="6" spans="1:10" ht="21.75" customHeight="1" x14ac:dyDescent="0.35">
      <c r="A6" s="270"/>
      <c r="B6" s="63"/>
      <c r="C6" s="2"/>
      <c r="D6" s="2"/>
      <c r="E6" s="2"/>
      <c r="F6" s="271"/>
      <c r="G6" s="271"/>
      <c r="H6" s="63"/>
    </row>
    <row r="7" spans="1:10" s="318" customFormat="1" ht="18.600000000000001" customHeight="1" x14ac:dyDescent="0.35">
      <c r="A7" s="875" t="s">
        <v>0</v>
      </c>
      <c r="B7" s="875"/>
      <c r="C7" s="875"/>
      <c r="D7" s="875"/>
      <c r="E7" s="875"/>
      <c r="F7" s="875"/>
      <c r="G7" s="875"/>
      <c r="H7" s="875"/>
      <c r="I7" s="663"/>
    </row>
    <row r="8" spans="1:10" s="318" customFormat="1" ht="15" customHeight="1" x14ac:dyDescent="0.35">
      <c r="A8" s="875" t="s">
        <v>266</v>
      </c>
      <c r="B8" s="875"/>
      <c r="C8" s="875"/>
      <c r="D8" s="875"/>
      <c r="E8" s="875"/>
      <c r="F8" s="875"/>
      <c r="G8" s="875"/>
      <c r="H8" s="875"/>
      <c r="I8" s="663"/>
    </row>
    <row r="9" spans="1:10" s="318" customFormat="1" ht="15" customHeight="1" x14ac:dyDescent="0.35">
      <c r="A9" s="875" t="s">
        <v>140</v>
      </c>
      <c r="B9" s="875"/>
      <c r="C9" s="875"/>
      <c r="D9" s="875"/>
      <c r="E9" s="875"/>
      <c r="F9" s="875"/>
      <c r="G9" s="875"/>
      <c r="H9" s="875"/>
      <c r="I9" s="663"/>
    </row>
    <row r="10" spans="1:10" s="63" customFormat="1" ht="15" customHeight="1" x14ac:dyDescent="0.3">
      <c r="B10" s="1028" t="s">
        <v>247</v>
      </c>
      <c r="C10" s="1028"/>
      <c r="D10" s="1028"/>
      <c r="E10" s="1028"/>
      <c r="F10" s="1028"/>
      <c r="G10" s="1028"/>
      <c r="H10" s="1028"/>
      <c r="I10" s="1028"/>
      <c r="J10" s="1028"/>
    </row>
    <row r="11" spans="1:10" s="63" customFormat="1" ht="12.75" customHeight="1" x14ac:dyDescent="0.3">
      <c r="B11" s="701"/>
      <c r="C11" s="701"/>
      <c r="D11" s="701"/>
      <c r="E11" s="701"/>
      <c r="F11" s="701"/>
      <c r="G11" s="701"/>
      <c r="H11" s="701"/>
      <c r="I11" s="701"/>
      <c r="J11" s="701"/>
    </row>
    <row r="12" spans="1:10" s="443" customFormat="1" ht="13.8" x14ac:dyDescent="0.3">
      <c r="A12" s="442"/>
      <c r="B12" s="442"/>
      <c r="C12" s="442"/>
      <c r="D12" s="442"/>
      <c r="E12" s="442"/>
      <c r="F12" s="1094" t="s">
        <v>284</v>
      </c>
      <c r="G12" s="1095"/>
      <c r="H12" s="483" t="s">
        <v>288</v>
      </c>
      <c r="I12" s="441"/>
    </row>
    <row r="13" spans="1:10" s="440" customFormat="1" ht="15" customHeight="1" x14ac:dyDescent="0.3">
      <c r="F13" s="1038" t="s">
        <v>246</v>
      </c>
      <c r="G13" s="1039"/>
      <c r="H13" s="484" t="s">
        <v>270</v>
      </c>
      <c r="I13" s="441"/>
    </row>
    <row r="14" spans="1:10" ht="31.2" x14ac:dyDescent="0.3">
      <c r="A14" s="346" t="s">
        <v>75</v>
      </c>
      <c r="B14" s="880" t="s">
        <v>2</v>
      </c>
      <c r="C14" s="881"/>
      <c r="D14" s="881"/>
      <c r="E14" s="1025"/>
      <c r="F14" s="445" t="s">
        <v>109</v>
      </c>
      <c r="G14" s="445" t="s">
        <v>117</v>
      </c>
      <c r="H14" s="695" t="s">
        <v>257</v>
      </c>
      <c r="I14" s="446" t="s">
        <v>145</v>
      </c>
    </row>
    <row r="15" spans="1:10" ht="15.6" x14ac:dyDescent="0.3">
      <c r="A15" s="70"/>
      <c r="B15" s="913" t="s">
        <v>30</v>
      </c>
      <c r="C15" s="914"/>
      <c r="D15" s="914"/>
      <c r="E15" s="914"/>
      <c r="F15" s="417"/>
      <c r="G15" s="54">
        <f>G16+G21</f>
        <v>283.51</v>
      </c>
      <c r="H15" s="54">
        <f>H16+H21</f>
        <v>283.51</v>
      </c>
      <c r="I15" s="29"/>
    </row>
    <row r="16" spans="1:10" ht="15.6" x14ac:dyDescent="0.3">
      <c r="A16" s="116" t="s">
        <v>3</v>
      </c>
      <c r="B16" s="996" t="s">
        <v>39</v>
      </c>
      <c r="C16" s="997"/>
      <c r="D16" s="997"/>
      <c r="E16" s="998"/>
      <c r="F16" s="153"/>
      <c r="G16" s="520">
        <f>G17+G18+G19+G20</f>
        <v>137.22999999999999</v>
      </c>
      <c r="H16" s="520">
        <f>H17+H18+H19+H20</f>
        <v>137.22999999999999</v>
      </c>
      <c r="I16" s="29"/>
    </row>
    <row r="17" spans="1:18" ht="15.6" x14ac:dyDescent="0.3">
      <c r="A17" s="116" t="s">
        <v>16</v>
      </c>
      <c r="B17" s="918" t="s">
        <v>37</v>
      </c>
      <c r="C17" s="918"/>
      <c r="D17" s="918"/>
      <c r="E17" s="918"/>
      <c r="F17" s="153"/>
      <c r="G17" s="596">
        <v>76.66</v>
      </c>
      <c r="H17" s="596">
        <v>76.66</v>
      </c>
      <c r="I17" s="29"/>
      <c r="K17" s="18"/>
    </row>
    <row r="18" spans="1:18" ht="15.6" x14ac:dyDescent="0.3">
      <c r="A18" s="154" t="s">
        <v>15</v>
      </c>
      <c r="B18" s="1012" t="s">
        <v>142</v>
      </c>
      <c r="C18" s="1013"/>
      <c r="D18" s="1013"/>
      <c r="E18" s="1014"/>
      <c r="F18" s="155">
        <v>0.04</v>
      </c>
      <c r="G18" s="595">
        <f>G17*4%</f>
        <v>3.07</v>
      </c>
      <c r="H18" s="595">
        <f>H17*4%</f>
        <v>3.07</v>
      </c>
      <c r="I18" s="29"/>
    </row>
    <row r="19" spans="1:18" ht="15.6" x14ac:dyDescent="0.3">
      <c r="A19" s="154" t="s">
        <v>17</v>
      </c>
      <c r="B19" s="961" t="s">
        <v>38</v>
      </c>
      <c r="C19" s="961"/>
      <c r="D19" s="961"/>
      <c r="E19" s="961"/>
      <c r="F19" s="155">
        <v>0.5</v>
      </c>
      <c r="G19" s="595">
        <f>G17*50%</f>
        <v>38.33</v>
      </c>
      <c r="H19" s="595">
        <f>H17*50%</f>
        <v>38.33</v>
      </c>
      <c r="I19" s="29"/>
    </row>
    <row r="20" spans="1:18" ht="15.6" x14ac:dyDescent="0.3">
      <c r="A20" s="154" t="s">
        <v>18</v>
      </c>
      <c r="B20" s="1012" t="s">
        <v>148</v>
      </c>
      <c r="C20" s="1013"/>
      <c r="D20" s="1013"/>
      <c r="E20" s="1014"/>
      <c r="F20" s="155">
        <v>0.25</v>
      </c>
      <c r="G20" s="595">
        <f>G17*25%</f>
        <v>19.170000000000002</v>
      </c>
      <c r="H20" s="595">
        <f>H17*25%</f>
        <v>19.170000000000002</v>
      </c>
      <c r="I20" s="29"/>
    </row>
    <row r="21" spans="1:18" ht="29.25" customHeight="1" x14ac:dyDescent="0.3">
      <c r="A21" s="154" t="s">
        <v>54</v>
      </c>
      <c r="B21" s="1017" t="s">
        <v>202</v>
      </c>
      <c r="C21" s="1018"/>
      <c r="D21" s="1018"/>
      <c r="E21" s="1019"/>
      <c r="F21" s="155"/>
      <c r="G21" s="521">
        <v>146.28</v>
      </c>
      <c r="H21" s="521">
        <v>146.28</v>
      </c>
      <c r="I21" s="29"/>
    </row>
    <row r="22" spans="1:18" s="716" customFormat="1" ht="16.5" customHeight="1" x14ac:dyDescent="0.3">
      <c r="A22" s="118"/>
      <c r="B22" s="1096" t="s">
        <v>4</v>
      </c>
      <c r="C22" s="1096"/>
      <c r="D22" s="1096"/>
      <c r="E22" s="1097"/>
      <c r="F22" s="117">
        <v>0.22</v>
      </c>
      <c r="G22" s="77">
        <f>G15*F22</f>
        <v>62.37</v>
      </c>
      <c r="H22" s="77">
        <f>H15*F22</f>
        <v>62.37</v>
      </c>
      <c r="I22" s="56"/>
    </row>
    <row r="23" spans="1:18" s="620" customFormat="1" ht="18.75" customHeight="1" x14ac:dyDescent="0.3">
      <c r="A23" s="185" t="s">
        <v>49</v>
      </c>
      <c r="B23" s="1098" t="s">
        <v>210</v>
      </c>
      <c r="C23" s="1099"/>
      <c r="D23" s="1099"/>
      <c r="E23" s="1100"/>
      <c r="F23" s="81"/>
      <c r="G23" s="55">
        <f>G15+G22</f>
        <v>345.88</v>
      </c>
      <c r="H23" s="55">
        <f>H15+H22</f>
        <v>345.88</v>
      </c>
      <c r="I23" s="34"/>
    </row>
    <row r="24" spans="1:18" ht="15.6" x14ac:dyDescent="0.3">
      <c r="A24" s="82" t="s">
        <v>49</v>
      </c>
      <c r="B24" s="842" t="s">
        <v>77</v>
      </c>
      <c r="C24" s="843"/>
      <c r="D24" s="843"/>
      <c r="E24" s="844"/>
      <c r="F24" s="606"/>
      <c r="G24" s="77"/>
      <c r="H24" s="77">
        <f>H25+H29</f>
        <v>863.42</v>
      </c>
      <c r="I24" s="77">
        <f>I25+I29</f>
        <v>16.5</v>
      </c>
    </row>
    <row r="25" spans="1:18" ht="15.6" x14ac:dyDescent="0.3">
      <c r="A25" s="955" t="s">
        <v>33</v>
      </c>
      <c r="B25" s="424" t="s">
        <v>174</v>
      </c>
      <c r="C25" s="425"/>
      <c r="D25" s="425"/>
      <c r="E25" s="425"/>
      <c r="F25" s="1040"/>
      <c r="G25" s="947"/>
      <c r="H25" s="871">
        <v>850</v>
      </c>
      <c r="I25" s="871">
        <f>B26*C26</f>
        <v>16.239999999999998</v>
      </c>
      <c r="K25" s="535"/>
      <c r="L25" s="535"/>
      <c r="M25" s="535"/>
      <c r="N25" s="535"/>
      <c r="O25" s="535"/>
      <c r="P25" s="535"/>
      <c r="Q25" s="535"/>
      <c r="R25" s="535"/>
    </row>
    <row r="26" spans="1:18" ht="17.25" customHeight="1" x14ac:dyDescent="0.3">
      <c r="A26" s="956"/>
      <c r="B26" s="221">
        <v>42.5</v>
      </c>
      <c r="C26" s="122">
        <v>0.38200000000000001</v>
      </c>
      <c r="D26" s="694"/>
      <c r="E26" s="115"/>
      <c r="F26" s="1041"/>
      <c r="G26" s="948"/>
      <c r="H26" s="872"/>
      <c r="I26" s="872"/>
      <c r="K26" s="828"/>
      <c r="L26" s="535"/>
      <c r="M26" s="535"/>
      <c r="N26" s="535"/>
      <c r="O26" s="535"/>
      <c r="P26" s="535"/>
      <c r="Q26" s="535"/>
      <c r="R26" s="535"/>
    </row>
    <row r="27" spans="1:18" s="58" customFormat="1" ht="12.75" customHeight="1" x14ac:dyDescent="0.3">
      <c r="A27" s="956"/>
      <c r="B27" s="389" t="s">
        <v>10</v>
      </c>
      <c r="C27" s="389" t="s">
        <v>147</v>
      </c>
      <c r="D27" s="389"/>
      <c r="E27" s="389"/>
      <c r="F27" s="1041"/>
      <c r="G27" s="948"/>
      <c r="H27" s="872"/>
      <c r="I27" s="872"/>
      <c r="K27" s="828"/>
      <c r="L27" s="828"/>
      <c r="M27" s="828"/>
      <c r="N27" s="828"/>
      <c r="O27" s="828"/>
      <c r="P27" s="828"/>
      <c r="Q27" s="828"/>
      <c r="R27" s="828"/>
    </row>
    <row r="28" spans="1:18" s="58" customFormat="1" ht="54" customHeight="1" x14ac:dyDescent="0.3">
      <c r="A28" s="957"/>
      <c r="B28" s="1101" t="s">
        <v>293</v>
      </c>
      <c r="C28" s="1102"/>
      <c r="D28" s="1102"/>
      <c r="E28" s="1103"/>
      <c r="F28" s="1042"/>
      <c r="G28" s="988"/>
      <c r="H28" s="873"/>
      <c r="I28" s="873"/>
      <c r="K28" s="828"/>
      <c r="L28" s="828"/>
      <c r="M28" s="828"/>
      <c r="N28" s="828"/>
      <c r="O28" s="828"/>
      <c r="P28" s="828"/>
      <c r="Q28" s="828"/>
      <c r="R28" s="828"/>
    </row>
    <row r="29" spans="1:18" ht="15.6" x14ac:dyDescent="0.3">
      <c r="A29" s="605" t="s">
        <v>34</v>
      </c>
      <c r="B29" s="925" t="s">
        <v>264</v>
      </c>
      <c r="C29" s="926"/>
      <c r="D29" s="926"/>
      <c r="E29" s="927"/>
      <c r="F29" s="429"/>
      <c r="G29" s="430"/>
      <c r="H29" s="595">
        <f>ROUND(20*0.011*61,2)</f>
        <v>13.42</v>
      </c>
      <c r="I29" s="362">
        <f>ROUND(38.2/100*0.011*61,2)</f>
        <v>0.26</v>
      </c>
      <c r="K29" s="828"/>
      <c r="L29" s="535"/>
      <c r="M29" s="535"/>
      <c r="N29" s="535"/>
      <c r="O29" s="535"/>
      <c r="P29" s="535"/>
      <c r="Q29" s="535"/>
      <c r="R29" s="535"/>
    </row>
    <row r="30" spans="1:18" s="617" customFormat="1" ht="15" customHeight="1" x14ac:dyDescent="0.3">
      <c r="A30" s="577" t="s">
        <v>42</v>
      </c>
      <c r="B30" s="590" t="s">
        <v>146</v>
      </c>
      <c r="C30" s="591"/>
      <c r="D30" s="591"/>
      <c r="E30" s="592"/>
      <c r="F30" s="612"/>
      <c r="G30" s="594"/>
      <c r="H30" s="712">
        <v>7.77</v>
      </c>
      <c r="I30" s="718">
        <v>2.12</v>
      </c>
      <c r="K30" s="829"/>
      <c r="L30" s="830"/>
      <c r="M30" s="830"/>
      <c r="N30" s="830"/>
      <c r="O30" s="830"/>
      <c r="P30" s="830"/>
      <c r="Q30" s="830"/>
      <c r="R30" s="830"/>
    </row>
    <row r="31" spans="1:18" s="617" customFormat="1" ht="0.75" hidden="1" customHeight="1" x14ac:dyDescent="0.3">
      <c r="A31" s="577"/>
      <c r="B31" s="675" t="s">
        <v>56</v>
      </c>
      <c r="C31" s="676"/>
      <c r="D31" s="676"/>
      <c r="E31" s="677"/>
      <c r="F31" s="682"/>
      <c r="G31" s="678"/>
      <c r="H31" s="678"/>
      <c r="I31" s="39"/>
      <c r="K31" s="829"/>
      <c r="L31" s="829"/>
      <c r="M31" s="829"/>
      <c r="N31" s="829"/>
      <c r="O31" s="829"/>
      <c r="P31" s="830"/>
      <c r="Q31" s="830"/>
      <c r="R31" s="830"/>
    </row>
    <row r="32" spans="1:18" ht="15.6" x14ac:dyDescent="0.3">
      <c r="A32" s="70" t="s">
        <v>43</v>
      </c>
      <c r="B32" s="913" t="s">
        <v>36</v>
      </c>
      <c r="C32" s="914"/>
      <c r="D32" s="914"/>
      <c r="E32" s="933"/>
      <c r="F32" s="417"/>
      <c r="G32" s="54">
        <f>G22+G15</f>
        <v>345.88</v>
      </c>
      <c r="H32" s="54">
        <f>H23+H24+H30</f>
        <v>1217.07</v>
      </c>
      <c r="I32" s="313">
        <f>I24+I30</f>
        <v>18.62</v>
      </c>
      <c r="K32" s="828"/>
      <c r="L32" s="535"/>
      <c r="M32" s="535"/>
      <c r="N32" s="535"/>
      <c r="O32" s="535"/>
      <c r="P32" s="535"/>
      <c r="Q32" s="535"/>
      <c r="R32" s="535"/>
    </row>
    <row r="33" spans="1:18" ht="15.6" x14ac:dyDescent="0.3">
      <c r="A33" s="398">
        <v>6</v>
      </c>
      <c r="B33" s="836" t="s">
        <v>102</v>
      </c>
      <c r="C33" s="837"/>
      <c r="D33" s="837"/>
      <c r="E33" s="838"/>
      <c r="F33" s="91">
        <v>0.6</v>
      </c>
      <c r="G33" s="55">
        <f>G15*F33</f>
        <v>170.11</v>
      </c>
      <c r="H33" s="55">
        <f>H15*F33</f>
        <v>170.11</v>
      </c>
      <c r="I33" s="39"/>
      <c r="K33" s="535"/>
      <c r="L33" s="535"/>
      <c r="M33" s="535"/>
      <c r="N33" s="535"/>
      <c r="O33" s="535"/>
      <c r="P33" s="535"/>
      <c r="Q33" s="535"/>
      <c r="R33" s="535"/>
    </row>
    <row r="34" spans="1:18" ht="15.6" x14ac:dyDescent="0.3">
      <c r="A34" s="90" t="s">
        <v>92</v>
      </c>
      <c r="B34" s="421" t="s">
        <v>105</v>
      </c>
      <c r="C34" s="422"/>
      <c r="D34" s="422"/>
      <c r="E34" s="419"/>
      <c r="F34" s="91">
        <v>0.20899999999999999</v>
      </c>
      <c r="G34" s="77">
        <f>G15*F34</f>
        <v>59.25</v>
      </c>
      <c r="H34" s="77">
        <f>H15*F34</f>
        <v>59.25</v>
      </c>
      <c r="I34" s="39"/>
      <c r="K34" s="535"/>
      <c r="L34" s="535"/>
      <c r="M34" s="535"/>
      <c r="N34" s="535"/>
      <c r="O34" s="535"/>
      <c r="P34" s="535"/>
      <c r="Q34" s="535"/>
      <c r="R34" s="535"/>
    </row>
    <row r="35" spans="1:18" ht="15.6" x14ac:dyDescent="0.3">
      <c r="A35" s="90" t="s">
        <v>93</v>
      </c>
      <c r="B35" s="421" t="s">
        <v>99</v>
      </c>
      <c r="C35" s="422"/>
      <c r="D35" s="422"/>
      <c r="E35" s="419"/>
      <c r="F35" s="91">
        <v>0.39100000000000001</v>
      </c>
      <c r="G35" s="77">
        <v>110.86</v>
      </c>
      <c r="H35" s="77">
        <v>110.86</v>
      </c>
      <c r="I35" s="39"/>
      <c r="K35" s="535"/>
      <c r="L35" s="535"/>
      <c r="M35" s="535"/>
      <c r="N35" s="535"/>
      <c r="O35" s="535"/>
      <c r="P35" s="535"/>
      <c r="Q35" s="535"/>
      <c r="R35" s="535"/>
    </row>
    <row r="36" spans="1:18" ht="15.6" x14ac:dyDescent="0.3">
      <c r="A36" s="70" t="s">
        <v>44</v>
      </c>
      <c r="B36" s="913" t="s">
        <v>25</v>
      </c>
      <c r="C36" s="914"/>
      <c r="D36" s="914"/>
      <c r="E36" s="933"/>
      <c r="F36" s="417"/>
      <c r="G36" s="54">
        <f>G33+G32</f>
        <v>515.99</v>
      </c>
      <c r="H36" s="54">
        <f>H33+H32</f>
        <v>1387.18</v>
      </c>
      <c r="I36" s="313">
        <f>I32</f>
        <v>18.62</v>
      </c>
    </row>
    <row r="37" spans="1:18" ht="15.6" x14ac:dyDescent="0.3">
      <c r="A37" s="417" t="s">
        <v>45</v>
      </c>
      <c r="B37" s="427" t="s">
        <v>21</v>
      </c>
      <c r="C37" s="428"/>
      <c r="D37" s="428"/>
      <c r="E37" s="428"/>
      <c r="F37" s="117">
        <v>0.12</v>
      </c>
      <c r="G37" s="53">
        <f>G36*12%</f>
        <v>61.92</v>
      </c>
      <c r="H37" s="53">
        <f>H36*12%</f>
        <v>166.46</v>
      </c>
      <c r="I37" s="77">
        <f>I36*12%</f>
        <v>2.23</v>
      </c>
    </row>
    <row r="38" spans="1:18" ht="15.6" x14ac:dyDescent="0.3">
      <c r="A38" s="70" t="s">
        <v>46</v>
      </c>
      <c r="B38" s="120" t="s">
        <v>27</v>
      </c>
      <c r="C38" s="425"/>
      <c r="D38" s="425"/>
      <c r="E38" s="425"/>
      <c r="F38" s="117"/>
      <c r="G38" s="54">
        <f>G37+G36</f>
        <v>577.91</v>
      </c>
      <c r="H38" s="54">
        <f>H37+H36</f>
        <v>1553.64</v>
      </c>
      <c r="I38" s="54">
        <f>I37+I36</f>
        <v>20.85</v>
      </c>
    </row>
    <row r="39" spans="1:18" ht="15.6" x14ac:dyDescent="0.3">
      <c r="A39" s="417" t="s">
        <v>47</v>
      </c>
      <c r="B39" s="994" t="s">
        <v>28</v>
      </c>
      <c r="C39" s="994"/>
      <c r="D39" s="994"/>
      <c r="E39" s="995"/>
      <c r="F39" s="117">
        <v>0.2</v>
      </c>
      <c r="G39" s="53">
        <f>G38*F39</f>
        <v>115.58</v>
      </c>
      <c r="H39" s="53">
        <f>H38*F39</f>
        <v>310.73</v>
      </c>
      <c r="I39" s="53">
        <f>I38*F39</f>
        <v>4.17</v>
      </c>
    </row>
    <row r="40" spans="1:18" ht="15.6" x14ac:dyDescent="0.3">
      <c r="A40" s="70" t="s">
        <v>48</v>
      </c>
      <c r="B40" s="913" t="s">
        <v>29</v>
      </c>
      <c r="C40" s="914"/>
      <c r="D40" s="914"/>
      <c r="E40" s="914"/>
      <c r="F40" s="423"/>
      <c r="G40" s="54">
        <f>G39+G38</f>
        <v>693.49</v>
      </c>
      <c r="H40" s="54">
        <f>H39+H38</f>
        <v>1864.37</v>
      </c>
      <c r="I40" s="54">
        <f>I39+I38</f>
        <v>25.02</v>
      </c>
    </row>
    <row r="41" spans="1:18" ht="15" customHeight="1" x14ac:dyDescent="0.3">
      <c r="A41" s="164"/>
      <c r="B41" s="171"/>
      <c r="C41" s="171"/>
      <c r="D41" s="171"/>
      <c r="E41" s="171"/>
      <c r="F41" s="420"/>
      <c r="G41" s="420"/>
      <c r="H41" s="165"/>
    </row>
    <row r="42" spans="1:18" ht="15.6" x14ac:dyDescent="0.3">
      <c r="A42" s="105" t="s">
        <v>90</v>
      </c>
      <c r="B42" s="166"/>
      <c r="C42" s="105"/>
      <c r="D42" s="105"/>
      <c r="E42" s="105" t="s">
        <v>73</v>
      </c>
      <c r="F42" s="105" t="s">
        <v>186</v>
      </c>
      <c r="G42" s="105"/>
      <c r="H42" s="173"/>
    </row>
    <row r="43" spans="1:18" ht="15.6" x14ac:dyDescent="0.3">
      <c r="A43" s="105"/>
      <c r="B43" s="166"/>
      <c r="C43" s="105"/>
      <c r="D43" s="105"/>
      <c r="E43" s="105"/>
      <c r="F43" s="105"/>
      <c r="G43" s="105"/>
      <c r="H43" s="173"/>
    </row>
    <row r="44" spans="1:18" ht="15.6" x14ac:dyDescent="0.3">
      <c r="A44" s="105" t="s">
        <v>219</v>
      </c>
      <c r="B44" s="105"/>
      <c r="C44" s="105"/>
      <c r="D44" s="105"/>
      <c r="E44" s="105"/>
      <c r="F44" s="105"/>
      <c r="G44" s="105"/>
      <c r="H44" s="166"/>
    </row>
    <row r="45" spans="1:18" ht="15.6" x14ac:dyDescent="0.3">
      <c r="A45" s="105" t="s">
        <v>217</v>
      </c>
      <c r="B45" s="105"/>
      <c r="C45" s="105"/>
      <c r="D45" s="105"/>
      <c r="E45" s="105" t="s">
        <v>73</v>
      </c>
      <c r="F45" s="105" t="s">
        <v>220</v>
      </c>
      <c r="G45" s="105"/>
      <c r="H45" s="166"/>
    </row>
    <row r="47" spans="1:18" ht="15.6" x14ac:dyDescent="0.3">
      <c r="A47" s="105"/>
    </row>
  </sheetData>
  <mergeCells count="29">
    <mergeCell ref="I25:I28"/>
    <mergeCell ref="B40:E40"/>
    <mergeCell ref="B28:E28"/>
    <mergeCell ref="A25:A28"/>
    <mergeCell ref="F25:F28"/>
    <mergeCell ref="G25:G28"/>
    <mergeCell ref="H25:H28"/>
    <mergeCell ref="B32:E32"/>
    <mergeCell ref="B33:E33"/>
    <mergeCell ref="B36:E36"/>
    <mergeCell ref="B39:E39"/>
    <mergeCell ref="B24:E24"/>
    <mergeCell ref="B29:E29"/>
    <mergeCell ref="B16:E16"/>
    <mergeCell ref="B17:E17"/>
    <mergeCell ref="B18:E18"/>
    <mergeCell ref="B19:E19"/>
    <mergeCell ref="B22:E22"/>
    <mergeCell ref="B23:E23"/>
    <mergeCell ref="B20:E20"/>
    <mergeCell ref="B21:E21"/>
    <mergeCell ref="A7:H7"/>
    <mergeCell ref="A8:H8"/>
    <mergeCell ref="A9:H9"/>
    <mergeCell ref="B14:E14"/>
    <mergeCell ref="B15:E15"/>
    <mergeCell ref="F13:G13"/>
    <mergeCell ref="F12:G12"/>
    <mergeCell ref="B10:J10"/>
  </mergeCells>
  <pageMargins left="0.70866141732283472" right="0.31496062992125984" top="0" bottom="0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7"/>
  <sheetViews>
    <sheetView topLeftCell="A32" workbookViewId="0">
      <selection activeCell="O18" sqref="O18"/>
    </sheetView>
  </sheetViews>
  <sheetFormatPr defaultRowHeight="14.4" x14ac:dyDescent="0.3"/>
  <cols>
    <col min="1" max="1" width="5.6640625" customWidth="1"/>
    <col min="2" max="2" width="8.6640625" customWidth="1"/>
    <col min="3" max="3" width="8.5546875" customWidth="1"/>
    <col min="5" max="5" width="17.5546875" customWidth="1"/>
    <col min="6" max="6" width="7.88671875" customWidth="1"/>
    <col min="7" max="7" width="8.5546875" customWidth="1"/>
    <col min="8" max="8" width="10" customWidth="1"/>
    <col min="9" max="9" width="8.33203125" style="1" customWidth="1"/>
  </cols>
  <sheetData>
    <row r="1" spans="1:10" ht="18" x14ac:dyDescent="0.35">
      <c r="A1" s="269" t="s">
        <v>26</v>
      </c>
      <c r="B1" s="63"/>
      <c r="C1" s="4"/>
      <c r="D1" s="4"/>
      <c r="E1" s="4"/>
      <c r="F1" s="269" t="s">
        <v>53</v>
      </c>
      <c r="G1" s="269"/>
      <c r="H1" s="45"/>
    </row>
    <row r="2" spans="1:10" ht="17.25" customHeight="1" x14ac:dyDescent="0.35">
      <c r="A2" s="270" t="s">
        <v>51</v>
      </c>
      <c r="B2" s="63"/>
      <c r="C2" s="3"/>
      <c r="D2" s="6"/>
      <c r="E2" s="6"/>
      <c r="F2" s="271" t="s">
        <v>132</v>
      </c>
      <c r="G2" s="271"/>
      <c r="H2" s="50"/>
    </row>
    <row r="3" spans="1:10" ht="18" x14ac:dyDescent="0.35">
      <c r="A3" s="270" t="s">
        <v>52</v>
      </c>
      <c r="B3" s="63"/>
      <c r="C3" s="4"/>
      <c r="D3" s="5"/>
      <c r="E3" s="4"/>
      <c r="F3" s="271" t="s">
        <v>52</v>
      </c>
      <c r="G3" s="271"/>
      <c r="H3" s="45"/>
    </row>
    <row r="4" spans="1:10" ht="18" x14ac:dyDescent="0.35">
      <c r="A4" s="270" t="s">
        <v>184</v>
      </c>
      <c r="B4" s="63"/>
      <c r="C4" s="5"/>
      <c r="D4" s="5"/>
      <c r="E4" s="5"/>
      <c r="F4" s="271" t="s">
        <v>254</v>
      </c>
      <c r="G4" s="271"/>
      <c r="H4" s="42"/>
    </row>
    <row r="5" spans="1:10" ht="18" x14ac:dyDescent="0.35">
      <c r="A5" s="270" t="s">
        <v>226</v>
      </c>
      <c r="B5" s="63"/>
      <c r="C5" s="2"/>
      <c r="D5" s="2"/>
      <c r="E5" s="2"/>
      <c r="F5" s="271" t="s">
        <v>226</v>
      </c>
      <c r="G5" s="271"/>
      <c r="H5" s="63"/>
    </row>
    <row r="6" spans="1:10" ht="18" x14ac:dyDescent="0.35">
      <c r="A6" s="270"/>
      <c r="B6" s="63"/>
      <c r="C6" s="2"/>
      <c r="D6" s="2"/>
      <c r="E6" s="2"/>
      <c r="F6" s="271"/>
      <c r="G6" s="271"/>
      <c r="H6" s="63"/>
    </row>
    <row r="7" spans="1:10" ht="2.25" hidden="1" customHeight="1" x14ac:dyDescent="0.35">
      <c r="A7" s="49"/>
      <c r="C7" s="2"/>
      <c r="D7" s="2"/>
      <c r="E7" s="2"/>
      <c r="F7" s="48"/>
      <c r="G7" s="48"/>
    </row>
    <row r="8" spans="1:10" s="318" customFormat="1" ht="17.399999999999999" x14ac:dyDescent="0.35">
      <c r="A8" s="875" t="s">
        <v>0</v>
      </c>
      <c r="B8" s="875"/>
      <c r="C8" s="875"/>
      <c r="D8" s="875"/>
      <c r="E8" s="875"/>
      <c r="F8" s="875"/>
      <c r="G8" s="875"/>
      <c r="H8" s="875"/>
      <c r="I8" s="663"/>
    </row>
    <row r="9" spans="1:10" s="663" customFormat="1" ht="14.25" customHeight="1" x14ac:dyDescent="0.35">
      <c r="A9" s="875" t="s">
        <v>267</v>
      </c>
      <c r="B9" s="875"/>
      <c r="C9" s="875"/>
      <c r="D9" s="875"/>
      <c r="E9" s="875"/>
      <c r="F9" s="875"/>
      <c r="G9" s="875"/>
      <c r="H9" s="875"/>
    </row>
    <row r="10" spans="1:10" s="663" customFormat="1" ht="16.5" customHeight="1" x14ac:dyDescent="0.35">
      <c r="A10" s="875" t="s">
        <v>151</v>
      </c>
      <c r="B10" s="875"/>
      <c r="C10" s="875"/>
      <c r="D10" s="875"/>
      <c r="E10" s="875"/>
      <c r="F10" s="875"/>
      <c r="G10" s="875"/>
      <c r="H10" s="875"/>
      <c r="I10" s="875"/>
    </row>
    <row r="11" spans="1:10" s="63" customFormat="1" ht="19.2" customHeight="1" x14ac:dyDescent="0.3">
      <c r="B11" s="1104" t="s">
        <v>247</v>
      </c>
      <c r="C11" s="1104"/>
      <c r="D11" s="1104"/>
      <c r="E11" s="1104"/>
      <c r="F11" s="1104"/>
      <c r="G11" s="1104"/>
      <c r="H11" s="1104"/>
      <c r="I11" s="1104"/>
      <c r="J11" s="1104"/>
    </row>
    <row r="12" spans="1:10" x14ac:dyDescent="0.3">
      <c r="A12" s="442"/>
      <c r="B12" s="442"/>
      <c r="C12" s="442"/>
      <c r="D12" s="442"/>
      <c r="E12" s="442"/>
      <c r="F12" s="1036" t="s">
        <v>152</v>
      </c>
      <c r="G12" s="1037"/>
      <c r="H12" s="447" t="s">
        <v>278</v>
      </c>
      <c r="I12" s="441"/>
    </row>
    <row r="13" spans="1:10" x14ac:dyDescent="0.3">
      <c r="A13" s="440"/>
      <c r="B13" s="440"/>
      <c r="C13" s="440"/>
      <c r="D13" s="440"/>
      <c r="E13" s="440"/>
      <c r="F13" s="1038" t="s">
        <v>246</v>
      </c>
      <c r="G13" s="1039"/>
      <c r="H13" s="448" t="s">
        <v>270</v>
      </c>
      <c r="I13" s="441"/>
    </row>
    <row r="14" spans="1:10" ht="37.5" customHeight="1" x14ac:dyDescent="0.3">
      <c r="A14" s="346" t="s">
        <v>75</v>
      </c>
      <c r="B14" s="880" t="s">
        <v>2</v>
      </c>
      <c r="C14" s="881"/>
      <c r="D14" s="881"/>
      <c r="E14" s="1025"/>
      <c r="F14" s="445" t="s">
        <v>109</v>
      </c>
      <c r="G14" s="498" t="s">
        <v>166</v>
      </c>
      <c r="H14" s="498" t="s">
        <v>125</v>
      </c>
      <c r="I14" s="446" t="s">
        <v>145</v>
      </c>
    </row>
    <row r="15" spans="1:10" ht="15.6" x14ac:dyDescent="0.3">
      <c r="A15" s="70"/>
      <c r="B15" s="913" t="s">
        <v>30</v>
      </c>
      <c r="C15" s="914"/>
      <c r="D15" s="914"/>
      <c r="E15" s="914"/>
      <c r="F15" s="547"/>
      <c r="G15" s="54">
        <f>G16+G21</f>
        <v>299.57</v>
      </c>
      <c r="H15" s="54">
        <f>H16+H21</f>
        <v>299.57</v>
      </c>
      <c r="I15" s="29"/>
      <c r="J15" s="18"/>
    </row>
    <row r="16" spans="1:10" ht="15.6" x14ac:dyDescent="0.3">
      <c r="A16" s="116" t="s">
        <v>3</v>
      </c>
      <c r="B16" s="996" t="s">
        <v>39</v>
      </c>
      <c r="C16" s="997"/>
      <c r="D16" s="997"/>
      <c r="E16" s="998"/>
      <c r="F16" s="153"/>
      <c r="G16" s="53">
        <f>G17+G18+G19+G20</f>
        <v>153.29</v>
      </c>
      <c r="H16" s="53">
        <f>H17+H18+H19+H20</f>
        <v>153.29</v>
      </c>
      <c r="I16" s="29"/>
      <c r="J16" s="18"/>
    </row>
    <row r="17" spans="1:11" ht="15.6" x14ac:dyDescent="0.3">
      <c r="A17" s="116" t="s">
        <v>16</v>
      </c>
      <c r="B17" s="918" t="s">
        <v>37</v>
      </c>
      <c r="C17" s="918"/>
      <c r="D17" s="918"/>
      <c r="E17" s="918"/>
      <c r="F17" s="153"/>
      <c r="G17" s="569">
        <v>85.63</v>
      </c>
      <c r="H17" s="569">
        <v>85.63</v>
      </c>
      <c r="I17" s="29"/>
      <c r="J17" s="18"/>
    </row>
    <row r="18" spans="1:11" ht="15.6" x14ac:dyDescent="0.3">
      <c r="A18" s="154" t="s">
        <v>15</v>
      </c>
      <c r="B18" s="1012" t="s">
        <v>142</v>
      </c>
      <c r="C18" s="1013"/>
      <c r="D18" s="1013"/>
      <c r="E18" s="1014"/>
      <c r="F18" s="155">
        <v>0.04</v>
      </c>
      <c r="G18" s="570">
        <f>G17*4%</f>
        <v>3.43</v>
      </c>
      <c r="H18" s="570">
        <f>H17*4%</f>
        <v>3.43</v>
      </c>
      <c r="I18" s="29"/>
      <c r="J18" s="18"/>
    </row>
    <row r="19" spans="1:11" ht="15.6" x14ac:dyDescent="0.3">
      <c r="A19" s="154" t="s">
        <v>17</v>
      </c>
      <c r="B19" s="961" t="s">
        <v>38</v>
      </c>
      <c r="C19" s="961"/>
      <c r="D19" s="961"/>
      <c r="E19" s="961"/>
      <c r="F19" s="155">
        <v>0.5</v>
      </c>
      <c r="G19" s="570">
        <f>G17*50%</f>
        <v>42.82</v>
      </c>
      <c r="H19" s="570">
        <f>H17*50%</f>
        <v>42.82</v>
      </c>
      <c r="I19" s="29"/>
      <c r="J19" s="18"/>
    </row>
    <row r="20" spans="1:11" ht="15.6" x14ac:dyDescent="0.3">
      <c r="A20" s="154" t="s">
        <v>18</v>
      </c>
      <c r="B20" s="1012" t="s">
        <v>148</v>
      </c>
      <c r="C20" s="1013"/>
      <c r="D20" s="1013"/>
      <c r="E20" s="1014"/>
      <c r="F20" s="155">
        <v>0.25</v>
      </c>
      <c r="G20" s="570">
        <f>G17*25%</f>
        <v>21.41</v>
      </c>
      <c r="H20" s="570">
        <f>H17*25%</f>
        <v>21.41</v>
      </c>
      <c r="I20" s="29"/>
      <c r="J20" s="18"/>
    </row>
    <row r="21" spans="1:11" ht="30" customHeight="1" x14ac:dyDescent="0.3">
      <c r="A21" s="154" t="s">
        <v>54</v>
      </c>
      <c r="B21" s="1017" t="s">
        <v>204</v>
      </c>
      <c r="C21" s="1018"/>
      <c r="D21" s="1018"/>
      <c r="E21" s="1019"/>
      <c r="F21" s="155"/>
      <c r="G21" s="548">
        <v>146.28</v>
      </c>
      <c r="H21" s="548">
        <v>146.28</v>
      </c>
      <c r="I21" s="29"/>
      <c r="J21" s="18"/>
    </row>
    <row r="22" spans="1:11" ht="15.6" x14ac:dyDescent="0.3">
      <c r="A22" s="118"/>
      <c r="B22" s="999" t="s">
        <v>4</v>
      </c>
      <c r="C22" s="999"/>
      <c r="D22" s="999"/>
      <c r="E22" s="1000"/>
      <c r="F22" s="117">
        <v>0.22</v>
      </c>
      <c r="G22" s="77">
        <f>G15*F22</f>
        <v>65.91</v>
      </c>
      <c r="H22" s="77">
        <f>H15*F22</f>
        <v>65.91</v>
      </c>
      <c r="I22" s="29"/>
      <c r="J22" s="18"/>
    </row>
    <row r="23" spans="1:11" ht="15.6" x14ac:dyDescent="0.3">
      <c r="A23" s="185" t="s">
        <v>49</v>
      </c>
      <c r="B23" s="913" t="s">
        <v>201</v>
      </c>
      <c r="C23" s="914"/>
      <c r="D23" s="914"/>
      <c r="E23" s="933"/>
      <c r="F23" s="117"/>
      <c r="G23" s="54">
        <f>G15+G22</f>
        <v>365.48</v>
      </c>
      <c r="H23" s="54">
        <f>H15+H22</f>
        <v>365.48</v>
      </c>
      <c r="I23" s="29"/>
      <c r="J23" s="18"/>
    </row>
    <row r="24" spans="1:11" s="617" customFormat="1" ht="15.6" x14ac:dyDescent="0.3">
      <c r="A24" s="82" t="s">
        <v>42</v>
      </c>
      <c r="B24" s="842" t="s">
        <v>77</v>
      </c>
      <c r="C24" s="843"/>
      <c r="D24" s="843"/>
      <c r="E24" s="844"/>
      <c r="F24" s="606"/>
      <c r="G24" s="77"/>
      <c r="H24" s="77">
        <f>H25+H29</f>
        <v>1269.47</v>
      </c>
      <c r="I24" s="77">
        <f>I25+I29</f>
        <v>15.62</v>
      </c>
      <c r="J24" s="616"/>
    </row>
    <row r="25" spans="1:11" ht="15.6" x14ac:dyDescent="0.3">
      <c r="A25" s="955" t="s">
        <v>57</v>
      </c>
      <c r="B25" s="557" t="s">
        <v>168</v>
      </c>
      <c r="C25" s="558"/>
      <c r="D25" s="558"/>
      <c r="E25" s="558"/>
      <c r="F25" s="1040"/>
      <c r="G25" s="947"/>
      <c r="H25" s="947">
        <v>1250.2</v>
      </c>
      <c r="I25" s="947">
        <f>B26*C26</f>
        <v>15.38</v>
      </c>
      <c r="J25" s="18"/>
    </row>
    <row r="26" spans="1:11" ht="15.6" x14ac:dyDescent="0.3">
      <c r="A26" s="956"/>
      <c r="B26" s="221">
        <v>47.5</v>
      </c>
      <c r="C26" s="687">
        <v>0.32379999999999998</v>
      </c>
      <c r="D26" s="694"/>
      <c r="E26" s="115"/>
      <c r="F26" s="1041"/>
      <c r="G26" s="948"/>
      <c r="H26" s="948"/>
      <c r="I26" s="948"/>
      <c r="J26" s="18"/>
    </row>
    <row r="27" spans="1:11" ht="15" customHeight="1" x14ac:dyDescent="0.3">
      <c r="A27" s="956"/>
      <c r="B27" s="264" t="s">
        <v>10</v>
      </c>
      <c r="C27" s="264" t="s">
        <v>147</v>
      </c>
      <c r="D27" s="57"/>
      <c r="E27" s="389"/>
      <c r="F27" s="1041"/>
      <c r="G27" s="948"/>
      <c r="H27" s="948"/>
      <c r="I27" s="948"/>
      <c r="J27" s="18"/>
      <c r="K27" s="58"/>
    </row>
    <row r="28" spans="1:11" ht="55.95" customHeight="1" x14ac:dyDescent="0.3">
      <c r="A28" s="957"/>
      <c r="B28" s="1105" t="s">
        <v>285</v>
      </c>
      <c r="C28" s="1106"/>
      <c r="D28" s="1106"/>
      <c r="E28" s="1107"/>
      <c r="F28" s="1042"/>
      <c r="G28" s="988"/>
      <c r="H28" s="988"/>
      <c r="I28" s="988"/>
      <c r="J28" s="18"/>
    </row>
    <row r="29" spans="1:11" ht="15" customHeight="1" x14ac:dyDescent="0.3">
      <c r="A29" s="560" t="s">
        <v>58</v>
      </c>
      <c r="B29" s="925" t="s">
        <v>263</v>
      </c>
      <c r="C29" s="926"/>
      <c r="D29" s="926"/>
      <c r="E29" s="927"/>
      <c r="F29" s="559"/>
      <c r="G29" s="564"/>
      <c r="H29" s="564">
        <f>ROUND(26.32*0.012*61,2)</f>
        <v>19.27</v>
      </c>
      <c r="I29" s="122">
        <f>ROUND(32.38/100*0.012*61,2)</f>
        <v>0.24</v>
      </c>
      <c r="J29" s="18"/>
      <c r="K29" s="58"/>
    </row>
    <row r="30" spans="1:11" ht="15.6" x14ac:dyDescent="0.3">
      <c r="A30" s="577">
        <v>5</v>
      </c>
      <c r="B30" s="553" t="s">
        <v>146</v>
      </c>
      <c r="C30" s="554"/>
      <c r="D30" s="554"/>
      <c r="E30" s="555"/>
      <c r="F30" s="559"/>
      <c r="G30" s="564"/>
      <c r="H30" s="712">
        <v>37.590000000000003</v>
      </c>
      <c r="I30" s="721">
        <v>14.61</v>
      </c>
      <c r="J30" s="18"/>
      <c r="K30" s="58"/>
    </row>
    <row r="31" spans="1:11" ht="15.6" x14ac:dyDescent="0.3">
      <c r="A31" s="70">
        <v>6</v>
      </c>
      <c r="B31" s="913" t="s">
        <v>188</v>
      </c>
      <c r="C31" s="914"/>
      <c r="D31" s="914"/>
      <c r="E31" s="933"/>
      <c r="F31" s="547"/>
      <c r="G31" s="54">
        <f>G23</f>
        <v>365.48</v>
      </c>
      <c r="H31" s="54">
        <f>H23+H24+H30</f>
        <v>1672.54</v>
      </c>
      <c r="I31" s="54">
        <f>I24+I30</f>
        <v>30.23</v>
      </c>
      <c r="J31" s="18"/>
      <c r="K31" s="58"/>
    </row>
    <row r="32" spans="1:11" ht="15.6" x14ac:dyDescent="0.3">
      <c r="A32" s="398">
        <v>7</v>
      </c>
      <c r="B32" s="836" t="s">
        <v>102</v>
      </c>
      <c r="C32" s="837"/>
      <c r="D32" s="837"/>
      <c r="E32" s="838"/>
      <c r="F32" s="91">
        <v>0.6</v>
      </c>
      <c r="G32" s="55">
        <f>G15*F32</f>
        <v>179.74</v>
      </c>
      <c r="H32" s="55">
        <f>H15*F32</f>
        <v>179.74</v>
      </c>
      <c r="I32" s="29"/>
      <c r="J32" s="18"/>
    </row>
    <row r="33" spans="1:10" ht="15.6" x14ac:dyDescent="0.3">
      <c r="A33" s="90" t="s">
        <v>199</v>
      </c>
      <c r="B33" s="551" t="s">
        <v>105</v>
      </c>
      <c r="C33" s="552"/>
      <c r="D33" s="552"/>
      <c r="E33" s="549"/>
      <c r="F33" s="91">
        <v>0.20899999999999999</v>
      </c>
      <c r="G33" s="77">
        <f>G15*F33</f>
        <v>62.61</v>
      </c>
      <c r="H33" s="77">
        <f>H15*F33</f>
        <v>62.61</v>
      </c>
      <c r="I33" s="29"/>
      <c r="J33" s="18"/>
    </row>
    <row r="34" spans="1:10" ht="15.6" x14ac:dyDescent="0.3">
      <c r="A34" s="90" t="s">
        <v>200</v>
      </c>
      <c r="B34" s="551" t="s">
        <v>99</v>
      </c>
      <c r="C34" s="552"/>
      <c r="D34" s="552"/>
      <c r="E34" s="549"/>
      <c r="F34" s="91">
        <v>0.39100000000000001</v>
      </c>
      <c r="G34" s="77">
        <f>G15*F34</f>
        <v>117.13</v>
      </c>
      <c r="H34" s="77">
        <f>H15*F34</f>
        <v>117.13</v>
      </c>
      <c r="I34" s="29"/>
      <c r="J34" s="18"/>
    </row>
    <row r="35" spans="1:10" ht="15.6" x14ac:dyDescent="0.3">
      <c r="A35" s="70">
        <v>8</v>
      </c>
      <c r="B35" s="913" t="s">
        <v>25</v>
      </c>
      <c r="C35" s="914"/>
      <c r="D35" s="914"/>
      <c r="E35" s="933"/>
      <c r="F35" s="547"/>
      <c r="G35" s="54">
        <f>G32+G31</f>
        <v>545.22</v>
      </c>
      <c r="H35" s="54">
        <f>H32+H31</f>
        <v>1852.28</v>
      </c>
      <c r="I35" s="313">
        <f>I31</f>
        <v>30.23</v>
      </c>
      <c r="J35" s="18"/>
    </row>
    <row r="36" spans="1:10" ht="15.6" x14ac:dyDescent="0.3">
      <c r="A36" s="547">
        <v>9</v>
      </c>
      <c r="B36" s="562" t="s">
        <v>21</v>
      </c>
      <c r="C36" s="563"/>
      <c r="D36" s="563"/>
      <c r="E36" s="563"/>
      <c r="F36" s="117">
        <v>0.12</v>
      </c>
      <c r="G36" s="53">
        <f>G35*12%</f>
        <v>65.430000000000007</v>
      </c>
      <c r="H36" s="53">
        <f>H35*12%</f>
        <v>222.27</v>
      </c>
      <c r="I36" s="53">
        <f>I35*12%</f>
        <v>3.63</v>
      </c>
      <c r="J36" s="18"/>
    </row>
    <row r="37" spans="1:10" ht="15.6" x14ac:dyDescent="0.3">
      <c r="A37" s="70">
        <v>10</v>
      </c>
      <c r="B37" s="120" t="s">
        <v>27</v>
      </c>
      <c r="C37" s="558"/>
      <c r="D37" s="558"/>
      <c r="E37" s="558"/>
      <c r="F37" s="117"/>
      <c r="G37" s="54">
        <f>G36+G35</f>
        <v>610.65</v>
      </c>
      <c r="H37" s="54">
        <f>H36+H35</f>
        <v>2074.5500000000002</v>
      </c>
      <c r="I37" s="54">
        <f>I36+I35</f>
        <v>33.86</v>
      </c>
      <c r="J37" s="18"/>
    </row>
    <row r="38" spans="1:10" ht="15.6" x14ac:dyDescent="0.3">
      <c r="A38" s="547">
        <v>11</v>
      </c>
      <c r="B38" s="994" t="s">
        <v>28</v>
      </c>
      <c r="C38" s="994"/>
      <c r="D38" s="994"/>
      <c r="E38" s="995"/>
      <c r="F38" s="117">
        <v>0.2</v>
      </c>
      <c r="G38" s="53">
        <f>G37*F38</f>
        <v>122.13</v>
      </c>
      <c r="H38" s="53">
        <f>H37*F38</f>
        <v>414.91</v>
      </c>
      <c r="I38" s="53">
        <f>I37*F38</f>
        <v>6.77</v>
      </c>
      <c r="J38" s="18"/>
    </row>
    <row r="39" spans="1:10" ht="15.6" x14ac:dyDescent="0.3">
      <c r="A39" s="70">
        <v>12</v>
      </c>
      <c r="B39" s="913" t="s">
        <v>29</v>
      </c>
      <c r="C39" s="914"/>
      <c r="D39" s="914"/>
      <c r="E39" s="914"/>
      <c r="F39" s="556"/>
      <c r="G39" s="54">
        <f>G38+G37</f>
        <v>732.78</v>
      </c>
      <c r="H39" s="54">
        <f>H38+H37</f>
        <v>2489.46</v>
      </c>
      <c r="I39" s="54">
        <f>I38+I37</f>
        <v>40.630000000000003</v>
      </c>
      <c r="J39" s="18"/>
    </row>
    <row r="40" spans="1:10" ht="15.6" x14ac:dyDescent="0.3">
      <c r="A40" s="164"/>
      <c r="B40" s="534"/>
      <c r="C40" s="534"/>
      <c r="D40" s="534"/>
      <c r="E40" s="534"/>
      <c r="F40" s="550"/>
      <c r="G40" s="550"/>
      <c r="H40" s="165"/>
      <c r="J40" s="18"/>
    </row>
    <row r="41" spans="1:10" ht="7.95" customHeight="1" x14ac:dyDescent="0.3">
      <c r="A41" s="105"/>
      <c r="B41" s="166"/>
      <c r="C41" s="105"/>
      <c r="D41" s="105"/>
      <c r="E41" s="105"/>
      <c r="F41" s="105"/>
      <c r="G41" s="105"/>
      <c r="H41" s="173"/>
      <c r="J41" s="18"/>
    </row>
    <row r="42" spans="1:10" ht="15.6" x14ac:dyDescent="0.3">
      <c r="A42" s="105" t="s">
        <v>90</v>
      </c>
      <c r="B42" s="166"/>
      <c r="C42" s="105"/>
      <c r="D42" s="105"/>
      <c r="E42" s="105" t="s">
        <v>67</v>
      </c>
      <c r="F42" s="105" t="s">
        <v>186</v>
      </c>
      <c r="G42" s="105"/>
      <c r="H42" s="173"/>
      <c r="J42" s="18"/>
    </row>
    <row r="43" spans="1:10" ht="15.6" x14ac:dyDescent="0.3">
      <c r="A43" s="105"/>
      <c r="B43" s="166"/>
      <c r="C43" s="105"/>
      <c r="D43" s="105"/>
      <c r="E43" s="105"/>
      <c r="F43" s="105"/>
      <c r="G43" s="105"/>
      <c r="H43" s="173"/>
      <c r="J43" s="18"/>
    </row>
    <row r="44" spans="1:10" ht="15.6" x14ac:dyDescent="0.3">
      <c r="A44" s="105" t="s">
        <v>219</v>
      </c>
      <c r="B44" s="105"/>
      <c r="C44" s="105"/>
      <c r="D44" s="105"/>
      <c r="E44" s="105"/>
      <c r="F44" s="105"/>
      <c r="G44" s="105"/>
      <c r="H44" s="166"/>
    </row>
    <row r="45" spans="1:10" ht="15.6" x14ac:dyDescent="0.3">
      <c r="A45" s="105" t="s">
        <v>217</v>
      </c>
      <c r="B45" s="105"/>
      <c r="C45" s="105"/>
      <c r="D45" s="105"/>
      <c r="E45" s="105" t="s">
        <v>73</v>
      </c>
      <c r="F45" s="105" t="s">
        <v>220</v>
      </c>
      <c r="G45" s="105"/>
    </row>
    <row r="47" spans="1:10" ht="15.6" x14ac:dyDescent="0.3">
      <c r="A47" s="105"/>
    </row>
  </sheetData>
  <mergeCells count="29">
    <mergeCell ref="B32:E32"/>
    <mergeCell ref="B35:E35"/>
    <mergeCell ref="B38:E38"/>
    <mergeCell ref="B39:E39"/>
    <mergeCell ref="H25:H28"/>
    <mergeCell ref="I25:I28"/>
    <mergeCell ref="G25:G28"/>
    <mergeCell ref="B28:E28"/>
    <mergeCell ref="B29:E29"/>
    <mergeCell ref="B31:E31"/>
    <mergeCell ref="F25:F28"/>
    <mergeCell ref="B21:E21"/>
    <mergeCell ref="B22:E22"/>
    <mergeCell ref="B23:E23"/>
    <mergeCell ref="B24:E24"/>
    <mergeCell ref="A25:A28"/>
    <mergeCell ref="B20:E20"/>
    <mergeCell ref="A8:H8"/>
    <mergeCell ref="A9:H9"/>
    <mergeCell ref="A10:I10"/>
    <mergeCell ref="F12:G12"/>
    <mergeCell ref="F13:G13"/>
    <mergeCell ref="B14:E14"/>
    <mergeCell ref="B15:E15"/>
    <mergeCell ref="B16:E16"/>
    <mergeCell ref="B17:E17"/>
    <mergeCell ref="B18:E18"/>
    <mergeCell ref="B19:E19"/>
    <mergeCell ref="B11:J11"/>
  </mergeCells>
  <pageMargins left="0.9055118110236221" right="0.31496062992125984" top="0" bottom="0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8"/>
  <sheetViews>
    <sheetView workbookViewId="0">
      <selection activeCell="A48" sqref="A48:XFD48"/>
    </sheetView>
  </sheetViews>
  <sheetFormatPr defaultRowHeight="14.4" x14ac:dyDescent="0.3"/>
  <cols>
    <col min="1" max="1" width="4.5546875" customWidth="1"/>
    <col min="2" max="2" width="8.6640625" customWidth="1"/>
    <col min="3" max="3" width="8.5546875" customWidth="1"/>
    <col min="5" max="5" width="17.5546875" customWidth="1"/>
    <col min="6" max="6" width="7.88671875" customWidth="1"/>
    <col min="7" max="7" width="8.5546875" customWidth="1"/>
    <col min="8" max="8" width="10" customWidth="1"/>
    <col min="9" max="9" width="8.44140625" style="1" customWidth="1"/>
  </cols>
  <sheetData>
    <row r="1" spans="1:10" ht="18" x14ac:dyDescent="0.35">
      <c r="A1" s="269" t="s">
        <v>26</v>
      </c>
      <c r="B1" s="63"/>
      <c r="C1" s="4"/>
      <c r="D1" s="4"/>
      <c r="E1" s="4"/>
      <c r="F1" s="269" t="s">
        <v>53</v>
      </c>
      <c r="G1" s="269"/>
      <c r="H1" s="45"/>
    </row>
    <row r="2" spans="1:10" ht="18" x14ac:dyDescent="0.35">
      <c r="A2" s="270" t="s">
        <v>51</v>
      </c>
      <c r="B2" s="63"/>
      <c r="C2" s="3"/>
      <c r="D2" s="6"/>
      <c r="E2" s="6"/>
      <c r="F2" s="271" t="s">
        <v>132</v>
      </c>
      <c r="G2" s="271"/>
      <c r="H2" s="50"/>
    </row>
    <row r="3" spans="1:10" ht="18" x14ac:dyDescent="0.35">
      <c r="A3" s="270" t="s">
        <v>52</v>
      </c>
      <c r="B3" s="63"/>
      <c r="C3" s="4"/>
      <c r="D3" s="5"/>
      <c r="E3" s="4"/>
      <c r="F3" s="271" t="s">
        <v>52</v>
      </c>
      <c r="G3" s="271"/>
      <c r="H3" s="45"/>
    </row>
    <row r="4" spans="1:10" ht="18" x14ac:dyDescent="0.35">
      <c r="A4" s="270" t="s">
        <v>184</v>
      </c>
      <c r="B4" s="63"/>
      <c r="C4" s="5"/>
      <c r="D4" s="5"/>
      <c r="E4" s="5"/>
      <c r="F4" s="271" t="s">
        <v>254</v>
      </c>
      <c r="G4" s="271"/>
      <c r="H4" s="42"/>
    </row>
    <row r="5" spans="1:10" ht="18" x14ac:dyDescent="0.35">
      <c r="A5" s="270" t="s">
        <v>226</v>
      </c>
      <c r="B5" s="63"/>
      <c r="C5" s="2"/>
      <c r="D5" s="2"/>
      <c r="E5" s="2"/>
      <c r="F5" s="271" t="s">
        <v>226</v>
      </c>
      <c r="G5" s="271"/>
      <c r="H5" s="63"/>
    </row>
    <row r="6" spans="1:10" ht="12" customHeight="1" x14ac:dyDescent="0.35">
      <c r="A6" s="270"/>
      <c r="B6" s="63"/>
      <c r="C6" s="2"/>
      <c r="D6" s="2"/>
      <c r="E6" s="2"/>
      <c r="F6" s="271"/>
      <c r="G6" s="271"/>
      <c r="H6" s="63"/>
    </row>
    <row r="7" spans="1:10" ht="18.600000000000001" customHeight="1" x14ac:dyDescent="0.35">
      <c r="A7" s="49"/>
      <c r="C7" s="2"/>
      <c r="D7" s="2"/>
      <c r="E7" s="2"/>
      <c r="F7" s="48"/>
      <c r="G7" s="48"/>
    </row>
    <row r="8" spans="1:10" ht="17.399999999999999" x14ac:dyDescent="0.3">
      <c r="A8" s="1067" t="s">
        <v>0</v>
      </c>
      <c r="B8" s="1067"/>
      <c r="C8" s="1067"/>
      <c r="D8" s="1067"/>
      <c r="E8" s="1067"/>
      <c r="F8" s="1067"/>
      <c r="G8" s="1067"/>
      <c r="H8" s="1067"/>
    </row>
    <row r="9" spans="1:10" ht="17.399999999999999" x14ac:dyDescent="0.3">
      <c r="A9" s="1067" t="s">
        <v>266</v>
      </c>
      <c r="B9" s="1067"/>
      <c r="C9" s="1067"/>
      <c r="D9" s="1067"/>
      <c r="E9" s="1067"/>
      <c r="F9" s="1067"/>
      <c r="G9" s="1067"/>
      <c r="H9" s="1067"/>
    </row>
    <row r="10" spans="1:10" ht="17.399999999999999" x14ac:dyDescent="0.3">
      <c r="A10" s="1067" t="s">
        <v>151</v>
      </c>
      <c r="B10" s="1067"/>
      <c r="C10" s="1067"/>
      <c r="D10" s="1067"/>
      <c r="E10" s="1067"/>
      <c r="F10" s="1067"/>
      <c r="G10" s="1067"/>
      <c r="H10" s="1067"/>
      <c r="I10" s="1067"/>
    </row>
    <row r="11" spans="1:10" s="63" customFormat="1" ht="12.6" customHeight="1" x14ac:dyDescent="0.3">
      <c r="B11" s="1028" t="s">
        <v>247</v>
      </c>
      <c r="C11" s="1028"/>
      <c r="D11" s="1028"/>
      <c r="E11" s="1028"/>
      <c r="F11" s="1028"/>
      <c r="G11" s="1028"/>
      <c r="H11" s="1028"/>
      <c r="I11" s="1028"/>
      <c r="J11" s="1028"/>
    </row>
    <row r="12" spans="1:10" s="63" customFormat="1" ht="0.6" hidden="1" customHeight="1" x14ac:dyDescent="0.3">
      <c r="B12" s="690"/>
      <c r="C12" s="690"/>
      <c r="D12" s="690"/>
      <c r="E12" s="690"/>
      <c r="F12" s="690"/>
      <c r="G12" s="690"/>
      <c r="H12" s="690"/>
      <c r="I12" s="690"/>
      <c r="J12" s="690"/>
    </row>
    <row r="13" spans="1:10" x14ac:dyDescent="0.3">
      <c r="A13" s="442"/>
      <c r="B13" s="442"/>
      <c r="C13" s="442"/>
      <c r="D13" s="442"/>
      <c r="E13" s="442"/>
      <c r="F13" s="1036" t="s">
        <v>152</v>
      </c>
      <c r="G13" s="1037"/>
      <c r="H13" s="447" t="s">
        <v>278</v>
      </c>
      <c r="I13" s="441"/>
    </row>
    <row r="14" spans="1:10" x14ac:dyDescent="0.3">
      <c r="A14" s="440"/>
      <c r="B14" s="440"/>
      <c r="C14" s="440"/>
      <c r="D14" s="440"/>
      <c r="E14" s="440"/>
      <c r="F14" s="1038" t="s">
        <v>141</v>
      </c>
      <c r="G14" s="1039"/>
      <c r="H14" s="448" t="s">
        <v>270</v>
      </c>
      <c r="I14" s="441"/>
    </row>
    <row r="15" spans="1:10" ht="31.2" x14ac:dyDescent="0.3">
      <c r="A15" s="346" t="s">
        <v>75</v>
      </c>
      <c r="B15" s="880" t="s">
        <v>2</v>
      </c>
      <c r="C15" s="881"/>
      <c r="D15" s="881"/>
      <c r="E15" s="1025"/>
      <c r="F15" s="445" t="s">
        <v>109</v>
      </c>
      <c r="G15" s="498" t="s">
        <v>166</v>
      </c>
      <c r="H15" s="498" t="s">
        <v>125</v>
      </c>
      <c r="I15" s="446" t="s">
        <v>145</v>
      </c>
    </row>
    <row r="16" spans="1:10" ht="15.6" x14ac:dyDescent="0.3">
      <c r="A16" s="70"/>
      <c r="B16" s="913" t="s">
        <v>30</v>
      </c>
      <c r="C16" s="914"/>
      <c r="D16" s="914"/>
      <c r="E16" s="914"/>
      <c r="F16" s="589"/>
      <c r="G16" s="54">
        <f>G17+G22</f>
        <v>278.16000000000003</v>
      </c>
      <c r="H16" s="54">
        <f>H17+H22</f>
        <v>278.16000000000003</v>
      </c>
      <c r="I16" s="29"/>
      <c r="J16" s="18"/>
    </row>
    <row r="17" spans="1:10" ht="15.6" x14ac:dyDescent="0.3">
      <c r="A17" s="116" t="s">
        <v>3</v>
      </c>
      <c r="B17" s="996" t="s">
        <v>39</v>
      </c>
      <c r="C17" s="997"/>
      <c r="D17" s="997"/>
      <c r="E17" s="998"/>
      <c r="F17" s="153"/>
      <c r="G17" s="53">
        <f>G18+G19+G20+G21</f>
        <v>131.88</v>
      </c>
      <c r="H17" s="53">
        <f>H18+H19+H20+H21</f>
        <v>131.88</v>
      </c>
      <c r="I17" s="29"/>
      <c r="J17" s="18"/>
    </row>
    <row r="18" spans="1:10" ht="15.6" x14ac:dyDescent="0.3">
      <c r="A18" s="116" t="s">
        <v>16</v>
      </c>
      <c r="B18" s="918" t="s">
        <v>37</v>
      </c>
      <c r="C18" s="918"/>
      <c r="D18" s="918"/>
      <c r="E18" s="918"/>
      <c r="F18" s="153"/>
      <c r="G18" s="596">
        <v>85.63</v>
      </c>
      <c r="H18" s="596">
        <v>85.63</v>
      </c>
      <c r="I18" s="29"/>
      <c r="J18" s="18"/>
    </row>
    <row r="19" spans="1:10" ht="15.6" x14ac:dyDescent="0.3">
      <c r="A19" s="154" t="s">
        <v>15</v>
      </c>
      <c r="B19" s="1012" t="s">
        <v>142</v>
      </c>
      <c r="C19" s="1013"/>
      <c r="D19" s="1013"/>
      <c r="E19" s="1014"/>
      <c r="F19" s="155">
        <v>0.04</v>
      </c>
      <c r="G19" s="595">
        <f>G18*4%</f>
        <v>3.43</v>
      </c>
      <c r="H19" s="595">
        <f>H18*4%</f>
        <v>3.43</v>
      </c>
      <c r="I19" s="29"/>
      <c r="J19" s="18"/>
    </row>
    <row r="20" spans="1:10" ht="15.6" x14ac:dyDescent="0.3">
      <c r="A20" s="154" t="s">
        <v>17</v>
      </c>
      <c r="B20" s="961" t="s">
        <v>38</v>
      </c>
      <c r="C20" s="961"/>
      <c r="D20" s="961"/>
      <c r="E20" s="961"/>
      <c r="F20" s="155">
        <v>0.5</v>
      </c>
      <c r="G20" s="595">
        <f>G18*50%</f>
        <v>42.82</v>
      </c>
      <c r="H20" s="595">
        <f>H18*50%</f>
        <v>42.82</v>
      </c>
      <c r="I20" s="29"/>
      <c r="J20" s="18"/>
    </row>
    <row r="21" spans="1:10" ht="15.6" x14ac:dyDescent="0.3">
      <c r="A21" s="154" t="s">
        <v>18</v>
      </c>
      <c r="B21" s="1012" t="s">
        <v>203</v>
      </c>
      <c r="C21" s="1013"/>
      <c r="D21" s="1013"/>
      <c r="E21" s="1014"/>
      <c r="F21" s="155">
        <v>0</v>
      </c>
      <c r="G21" s="595">
        <v>0</v>
      </c>
      <c r="H21" s="595">
        <v>0</v>
      </c>
      <c r="I21" s="29"/>
      <c r="J21" s="18"/>
    </row>
    <row r="22" spans="1:10" ht="30.75" customHeight="1" x14ac:dyDescent="0.3">
      <c r="A22" s="154" t="s">
        <v>54</v>
      </c>
      <c r="B22" s="1017" t="s">
        <v>204</v>
      </c>
      <c r="C22" s="1018"/>
      <c r="D22" s="1018"/>
      <c r="E22" s="1019"/>
      <c r="F22" s="155"/>
      <c r="G22" s="594">
        <v>146.28</v>
      </c>
      <c r="H22" s="594">
        <v>146.28</v>
      </c>
      <c r="I22" s="29"/>
      <c r="J22" s="18"/>
    </row>
    <row r="23" spans="1:10" ht="15.6" x14ac:dyDescent="0.3">
      <c r="A23" s="118"/>
      <c r="B23" s="999" t="s">
        <v>4</v>
      </c>
      <c r="C23" s="999"/>
      <c r="D23" s="999"/>
      <c r="E23" s="1000"/>
      <c r="F23" s="117">
        <v>0.22</v>
      </c>
      <c r="G23" s="55">
        <f>G16*F23</f>
        <v>61.2</v>
      </c>
      <c r="H23" s="55">
        <f>H16*F23</f>
        <v>61.2</v>
      </c>
      <c r="I23" s="29"/>
      <c r="J23" s="18"/>
    </row>
    <row r="24" spans="1:10" ht="15.6" x14ac:dyDescent="0.3">
      <c r="A24" s="185" t="s">
        <v>49</v>
      </c>
      <c r="B24" s="913" t="s">
        <v>201</v>
      </c>
      <c r="C24" s="914"/>
      <c r="D24" s="914"/>
      <c r="E24" s="933"/>
      <c r="F24" s="117"/>
      <c r="G24" s="54">
        <f>G16+G23</f>
        <v>339.36</v>
      </c>
      <c r="H24" s="54">
        <f>H16+H23</f>
        <v>339.36</v>
      </c>
      <c r="I24" s="29"/>
      <c r="J24" s="18"/>
    </row>
    <row r="25" spans="1:10" ht="15.6" x14ac:dyDescent="0.3">
      <c r="A25" s="82" t="s">
        <v>42</v>
      </c>
      <c r="B25" s="842" t="s">
        <v>77</v>
      </c>
      <c r="C25" s="843"/>
      <c r="D25" s="843"/>
      <c r="E25" s="844"/>
      <c r="F25" s="606"/>
      <c r="G25" s="77"/>
      <c r="H25" s="77">
        <f>H26+H30</f>
        <v>1269.47</v>
      </c>
      <c r="I25" s="77">
        <f>I26+I30</f>
        <v>15.62</v>
      </c>
      <c r="J25" s="616"/>
    </row>
    <row r="26" spans="1:10" ht="15.6" x14ac:dyDescent="0.3">
      <c r="A26" s="955" t="s">
        <v>57</v>
      </c>
      <c r="B26" s="603" t="s">
        <v>168</v>
      </c>
      <c r="C26" s="609"/>
      <c r="D26" s="609"/>
      <c r="E26" s="609"/>
      <c r="F26" s="1040"/>
      <c r="G26" s="947"/>
      <c r="H26" s="947">
        <v>1250.2</v>
      </c>
      <c r="I26" s="1063">
        <f>B27*C27</f>
        <v>15.38</v>
      </c>
      <c r="J26" s="18"/>
    </row>
    <row r="27" spans="1:10" ht="15.6" x14ac:dyDescent="0.3">
      <c r="A27" s="956"/>
      <c r="B27" s="221">
        <v>47.5</v>
      </c>
      <c r="C27" s="122">
        <v>0.32379999999999998</v>
      </c>
      <c r="D27" s="694"/>
      <c r="E27" s="115"/>
      <c r="F27" s="1041"/>
      <c r="G27" s="948"/>
      <c r="H27" s="948"/>
      <c r="I27" s="1064"/>
      <c r="J27" s="18"/>
    </row>
    <row r="28" spans="1:10" x14ac:dyDescent="0.3">
      <c r="A28" s="956"/>
      <c r="B28" s="264" t="s">
        <v>10</v>
      </c>
      <c r="C28" s="264" t="s">
        <v>147</v>
      </c>
      <c r="D28" s="57"/>
      <c r="E28" s="389"/>
      <c r="F28" s="1041"/>
      <c r="G28" s="948"/>
      <c r="H28" s="948"/>
      <c r="I28" s="1064"/>
      <c r="J28" s="18"/>
    </row>
    <row r="29" spans="1:10" ht="52.5" customHeight="1" x14ac:dyDescent="0.3">
      <c r="A29" s="957"/>
      <c r="B29" s="1105" t="s">
        <v>286</v>
      </c>
      <c r="C29" s="1106"/>
      <c r="D29" s="1106"/>
      <c r="E29" s="1107"/>
      <c r="F29" s="1042"/>
      <c r="G29" s="988"/>
      <c r="H29" s="988"/>
      <c r="I29" s="1065"/>
      <c r="J29" s="18"/>
    </row>
    <row r="30" spans="1:10" ht="15.6" x14ac:dyDescent="0.3">
      <c r="A30" s="605" t="s">
        <v>58</v>
      </c>
      <c r="B30" s="925" t="s">
        <v>263</v>
      </c>
      <c r="C30" s="926"/>
      <c r="D30" s="926"/>
      <c r="E30" s="927"/>
      <c r="F30" s="604"/>
      <c r="G30" s="610"/>
      <c r="H30" s="689">
        <f>ROUND(26.32*0.012*61,2)</f>
        <v>19.27</v>
      </c>
      <c r="I30" s="362">
        <f>ROUND(32.38/100*0.012*61,2)</f>
        <v>0.24</v>
      </c>
      <c r="J30" s="18"/>
    </row>
    <row r="31" spans="1:10" ht="15.6" x14ac:dyDescent="0.3">
      <c r="A31" s="577">
        <v>5</v>
      </c>
      <c r="B31" s="600" t="s">
        <v>146</v>
      </c>
      <c r="C31" s="601"/>
      <c r="D31" s="601"/>
      <c r="E31" s="602"/>
      <c r="F31" s="604"/>
      <c r="G31" s="610"/>
      <c r="H31" s="712">
        <v>37.590000000000003</v>
      </c>
      <c r="I31" s="721">
        <v>14.61</v>
      </c>
      <c r="J31" s="18"/>
    </row>
    <row r="32" spans="1:10" ht="15.6" x14ac:dyDescent="0.3">
      <c r="A32" s="70">
        <v>6</v>
      </c>
      <c r="B32" s="913" t="s">
        <v>188</v>
      </c>
      <c r="C32" s="914"/>
      <c r="D32" s="914"/>
      <c r="E32" s="933"/>
      <c r="F32" s="589"/>
      <c r="G32" s="54">
        <f>G24</f>
        <v>339.36</v>
      </c>
      <c r="H32" s="54">
        <f>H24+H25+H31</f>
        <v>1646.42</v>
      </c>
      <c r="I32" s="54">
        <f>I25+I31</f>
        <v>30.23</v>
      </c>
      <c r="J32" s="18"/>
    </row>
    <row r="33" spans="1:10" ht="15.6" x14ac:dyDescent="0.3">
      <c r="A33" s="398">
        <v>7</v>
      </c>
      <c r="B33" s="836" t="s">
        <v>102</v>
      </c>
      <c r="C33" s="837"/>
      <c r="D33" s="837"/>
      <c r="E33" s="838"/>
      <c r="F33" s="91">
        <v>0.6</v>
      </c>
      <c r="G33" s="55">
        <f>G16*F33</f>
        <v>166.9</v>
      </c>
      <c r="H33" s="55">
        <f>H16*F33</f>
        <v>166.9</v>
      </c>
      <c r="I33" s="29"/>
      <c r="J33" s="18"/>
    </row>
    <row r="34" spans="1:10" ht="15.6" x14ac:dyDescent="0.3">
      <c r="A34" s="90" t="s">
        <v>199</v>
      </c>
      <c r="B34" s="590" t="s">
        <v>105</v>
      </c>
      <c r="C34" s="591"/>
      <c r="D34" s="591"/>
      <c r="E34" s="592"/>
      <c r="F34" s="91">
        <v>0.20899999999999999</v>
      </c>
      <c r="G34" s="77">
        <f>G16*F34</f>
        <v>58.14</v>
      </c>
      <c r="H34" s="77">
        <f>H16*F34</f>
        <v>58.14</v>
      </c>
      <c r="I34" s="29"/>
      <c r="J34" s="18"/>
    </row>
    <row r="35" spans="1:10" ht="15.6" x14ac:dyDescent="0.3">
      <c r="A35" s="90" t="s">
        <v>200</v>
      </c>
      <c r="B35" s="590" t="s">
        <v>99</v>
      </c>
      <c r="C35" s="591"/>
      <c r="D35" s="591"/>
      <c r="E35" s="592"/>
      <c r="F35" s="91">
        <v>0.39100000000000001</v>
      </c>
      <c r="G35" s="77">
        <f>G16*F35</f>
        <v>108.76</v>
      </c>
      <c r="H35" s="77">
        <f>H16*F35</f>
        <v>108.76</v>
      </c>
      <c r="I35" s="29"/>
      <c r="J35" s="18"/>
    </row>
    <row r="36" spans="1:10" ht="15.6" x14ac:dyDescent="0.3">
      <c r="A36" s="70">
        <v>8</v>
      </c>
      <c r="B36" s="913" t="s">
        <v>25</v>
      </c>
      <c r="C36" s="914"/>
      <c r="D36" s="914"/>
      <c r="E36" s="933"/>
      <c r="F36" s="589"/>
      <c r="G36" s="54">
        <f>G33+G32</f>
        <v>506.26</v>
      </c>
      <c r="H36" s="54">
        <f>H33+H32</f>
        <v>1813.32</v>
      </c>
      <c r="I36" s="313">
        <f>I32</f>
        <v>30.23</v>
      </c>
      <c r="J36" s="18"/>
    </row>
    <row r="37" spans="1:10" ht="15.6" x14ac:dyDescent="0.3">
      <c r="A37" s="589">
        <v>9</v>
      </c>
      <c r="B37" s="607" t="s">
        <v>21</v>
      </c>
      <c r="C37" s="608"/>
      <c r="D37" s="608"/>
      <c r="E37" s="608"/>
      <c r="F37" s="117">
        <v>0.12</v>
      </c>
      <c r="G37" s="53">
        <f>G36*12%</f>
        <v>60.75</v>
      </c>
      <c r="H37" s="53">
        <f>H36*12%</f>
        <v>217.6</v>
      </c>
      <c r="I37" s="53">
        <f>I36*12%</f>
        <v>3.63</v>
      </c>
      <c r="J37" s="18"/>
    </row>
    <row r="38" spans="1:10" ht="15.6" x14ac:dyDescent="0.3">
      <c r="A38" s="70">
        <v>10</v>
      </c>
      <c r="B38" s="120" t="s">
        <v>27</v>
      </c>
      <c r="C38" s="609"/>
      <c r="D38" s="609"/>
      <c r="E38" s="609"/>
      <c r="F38" s="117"/>
      <c r="G38" s="54">
        <f>G37+G36</f>
        <v>567.01</v>
      </c>
      <c r="H38" s="54">
        <f>H37+H36</f>
        <v>2030.92</v>
      </c>
      <c r="I38" s="54">
        <f>I37+I36</f>
        <v>33.86</v>
      </c>
      <c r="J38" s="18"/>
    </row>
    <row r="39" spans="1:10" ht="15.6" x14ac:dyDescent="0.3">
      <c r="A39" s="589">
        <v>11</v>
      </c>
      <c r="B39" s="994" t="s">
        <v>28</v>
      </c>
      <c r="C39" s="994"/>
      <c r="D39" s="994"/>
      <c r="E39" s="995"/>
      <c r="F39" s="117">
        <v>0.2</v>
      </c>
      <c r="G39" s="53">
        <f>G38*F39</f>
        <v>113.4</v>
      </c>
      <c r="H39" s="53">
        <f>H38*F39</f>
        <v>406.18</v>
      </c>
      <c r="I39" s="53">
        <f>I38*F39</f>
        <v>6.77</v>
      </c>
      <c r="J39" s="18"/>
    </row>
    <row r="40" spans="1:10" ht="15.6" x14ac:dyDescent="0.3">
      <c r="A40" s="70">
        <v>12</v>
      </c>
      <c r="B40" s="913" t="s">
        <v>29</v>
      </c>
      <c r="C40" s="914"/>
      <c r="D40" s="914"/>
      <c r="E40" s="914"/>
      <c r="F40" s="599"/>
      <c r="G40" s="54">
        <f>G39+G38</f>
        <v>680.41</v>
      </c>
      <c r="H40" s="54">
        <f>H39+H38</f>
        <v>2437.1</v>
      </c>
      <c r="I40" s="54">
        <f>I39+I38</f>
        <v>40.630000000000003</v>
      </c>
      <c r="J40" s="18"/>
    </row>
    <row r="41" spans="1:10" ht="16.8" customHeight="1" x14ac:dyDescent="0.3">
      <c r="A41" s="164"/>
      <c r="B41" s="534"/>
      <c r="C41" s="534"/>
      <c r="D41" s="534"/>
      <c r="E41" s="534"/>
      <c r="F41" s="593"/>
      <c r="G41" s="593"/>
      <c r="H41" s="165"/>
      <c r="J41" s="18"/>
    </row>
    <row r="42" spans="1:10" ht="15.6" x14ac:dyDescent="0.3">
      <c r="A42" s="105"/>
      <c r="B42" s="166"/>
      <c r="C42" s="105"/>
      <c r="D42" s="105"/>
      <c r="E42" s="105"/>
      <c r="F42" s="105"/>
      <c r="G42" s="105"/>
      <c r="H42" s="173"/>
      <c r="J42" s="18"/>
    </row>
    <row r="43" spans="1:10" ht="15.6" x14ac:dyDescent="0.3">
      <c r="A43" s="105" t="s">
        <v>90</v>
      </c>
      <c r="B43" s="166"/>
      <c r="C43" s="105"/>
      <c r="D43" s="105"/>
      <c r="E43" s="105" t="s">
        <v>73</v>
      </c>
      <c r="F43" s="105" t="s">
        <v>186</v>
      </c>
      <c r="G43" s="105"/>
      <c r="H43" s="173"/>
      <c r="J43" s="18"/>
    </row>
    <row r="44" spans="1:10" ht="15.6" x14ac:dyDescent="0.3">
      <c r="A44" s="105"/>
      <c r="B44" s="166"/>
      <c r="C44" s="105"/>
      <c r="D44" s="105"/>
      <c r="E44" s="105"/>
      <c r="F44" s="105"/>
      <c r="G44" s="105"/>
      <c r="H44" s="173"/>
      <c r="J44" s="18"/>
    </row>
    <row r="45" spans="1:10" ht="15.6" x14ac:dyDescent="0.3">
      <c r="A45" s="105" t="s">
        <v>219</v>
      </c>
      <c r="B45" s="105"/>
      <c r="C45" s="105"/>
      <c r="D45" s="105"/>
      <c r="E45" s="105"/>
      <c r="F45" s="105"/>
      <c r="G45" s="105"/>
      <c r="H45" s="166"/>
      <c r="J45" s="18"/>
    </row>
    <row r="46" spans="1:10" ht="15.6" x14ac:dyDescent="0.3">
      <c r="A46" s="105" t="s">
        <v>217</v>
      </c>
      <c r="B46" s="105"/>
      <c r="C46" s="105"/>
      <c r="D46" s="105"/>
      <c r="E46" s="105" t="s">
        <v>73</v>
      </c>
      <c r="F46" s="105" t="s">
        <v>220</v>
      </c>
      <c r="G46" s="105"/>
    </row>
    <row r="48" spans="1:10" ht="15.6" x14ac:dyDescent="0.3">
      <c r="A48" s="105"/>
    </row>
  </sheetData>
  <mergeCells count="29">
    <mergeCell ref="B21:E21"/>
    <mergeCell ref="A8:H8"/>
    <mergeCell ref="A9:H9"/>
    <mergeCell ref="A10:I10"/>
    <mergeCell ref="F13:G13"/>
    <mergeCell ref="F14:G14"/>
    <mergeCell ref="B15:E15"/>
    <mergeCell ref="B16:E16"/>
    <mergeCell ref="B17:E17"/>
    <mergeCell ref="B18:E18"/>
    <mergeCell ref="B19:E19"/>
    <mergeCell ref="B20:E20"/>
    <mergeCell ref="B11:J11"/>
    <mergeCell ref="B22:E22"/>
    <mergeCell ref="B23:E23"/>
    <mergeCell ref="B24:E24"/>
    <mergeCell ref="B25:E25"/>
    <mergeCell ref="A26:A29"/>
    <mergeCell ref="H26:H29"/>
    <mergeCell ref="I26:I29"/>
    <mergeCell ref="B29:E29"/>
    <mergeCell ref="B30:E30"/>
    <mergeCell ref="B32:E32"/>
    <mergeCell ref="F26:F29"/>
    <mergeCell ref="B33:E33"/>
    <mergeCell ref="B36:E36"/>
    <mergeCell ref="B39:E39"/>
    <mergeCell ref="B40:E40"/>
    <mergeCell ref="G26:G29"/>
  </mergeCells>
  <pageMargins left="0.9055118110236221" right="0.31496062992125984" top="0" bottom="0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7"/>
  <sheetViews>
    <sheetView workbookViewId="0">
      <selection activeCell="N15" sqref="N15"/>
    </sheetView>
  </sheetViews>
  <sheetFormatPr defaultRowHeight="14.4" x14ac:dyDescent="0.3"/>
  <cols>
    <col min="1" max="1" width="5.6640625" customWidth="1"/>
    <col min="5" max="5" width="17.5546875" customWidth="1"/>
    <col min="7" max="7" width="10.109375" customWidth="1"/>
    <col min="8" max="8" width="10" customWidth="1"/>
    <col min="9" max="9" width="9.109375" style="1"/>
  </cols>
  <sheetData>
    <row r="1" spans="1:10" ht="18" x14ac:dyDescent="0.35">
      <c r="A1" s="269" t="s">
        <v>26</v>
      </c>
      <c r="B1" s="63"/>
      <c r="C1" s="4"/>
      <c r="D1" s="4"/>
      <c r="E1" s="4"/>
      <c r="F1" s="269" t="s">
        <v>53</v>
      </c>
      <c r="G1" s="269"/>
      <c r="H1" s="45"/>
    </row>
    <row r="2" spans="1:10" ht="18" x14ac:dyDescent="0.35">
      <c r="A2" s="270" t="s">
        <v>51</v>
      </c>
      <c r="B2" s="63"/>
      <c r="C2" s="3"/>
      <c r="D2" s="6"/>
      <c r="E2" s="6"/>
      <c r="F2" s="271" t="s">
        <v>132</v>
      </c>
      <c r="G2" s="271"/>
      <c r="H2" s="50"/>
    </row>
    <row r="3" spans="1:10" ht="18" x14ac:dyDescent="0.35">
      <c r="A3" s="270" t="s">
        <v>52</v>
      </c>
      <c r="B3" s="63"/>
      <c r="C3" s="4"/>
      <c r="D3" s="5"/>
      <c r="E3" s="4"/>
      <c r="F3" s="271" t="s">
        <v>52</v>
      </c>
      <c r="G3" s="271"/>
      <c r="H3" s="45"/>
    </row>
    <row r="4" spans="1:10" ht="18" x14ac:dyDescent="0.35">
      <c r="A4" s="270" t="s">
        <v>196</v>
      </c>
      <c r="B4" s="63"/>
      <c r="C4" s="5"/>
      <c r="D4" s="5"/>
      <c r="E4" s="5"/>
      <c r="F4" s="271" t="s">
        <v>254</v>
      </c>
      <c r="G4" s="271"/>
      <c r="H4" s="42"/>
    </row>
    <row r="5" spans="1:10" ht="18" x14ac:dyDescent="0.35">
      <c r="A5" s="270" t="s">
        <v>226</v>
      </c>
      <c r="B5" s="63"/>
      <c r="C5" s="2"/>
      <c r="D5" s="2"/>
      <c r="E5" s="2"/>
      <c r="F5" s="271" t="s">
        <v>227</v>
      </c>
      <c r="G5" s="271"/>
      <c r="H5" s="63"/>
    </row>
    <row r="6" spans="1:10" ht="13.5" customHeight="1" x14ac:dyDescent="0.35">
      <c r="A6" s="270"/>
      <c r="B6" s="63"/>
      <c r="C6" s="2"/>
      <c r="D6" s="2"/>
      <c r="E6" s="2"/>
      <c r="F6" s="271"/>
      <c r="G6" s="271"/>
      <c r="H6" s="63"/>
    </row>
    <row r="7" spans="1:10" ht="18" x14ac:dyDescent="0.35">
      <c r="A7" s="49"/>
      <c r="C7" s="2"/>
      <c r="D7" s="2"/>
      <c r="E7" s="2"/>
      <c r="F7" s="48"/>
      <c r="G7" s="48"/>
    </row>
    <row r="8" spans="1:10" s="318" customFormat="1" ht="17.399999999999999" x14ac:dyDescent="0.35">
      <c r="A8" s="875" t="s">
        <v>0</v>
      </c>
      <c r="B8" s="875"/>
      <c r="C8" s="875"/>
      <c r="D8" s="875"/>
      <c r="E8" s="875"/>
      <c r="F8" s="875"/>
      <c r="G8" s="875"/>
      <c r="H8" s="875"/>
      <c r="I8" s="663"/>
    </row>
    <row r="9" spans="1:10" s="318" customFormat="1" ht="17.399999999999999" x14ac:dyDescent="0.35">
      <c r="A9" s="875" t="s">
        <v>266</v>
      </c>
      <c r="B9" s="875"/>
      <c r="C9" s="875"/>
      <c r="D9" s="875"/>
      <c r="E9" s="875"/>
      <c r="F9" s="875"/>
      <c r="G9" s="875"/>
      <c r="H9" s="875"/>
      <c r="I9" s="663"/>
    </row>
    <row r="10" spans="1:10" s="318" customFormat="1" ht="17.399999999999999" x14ac:dyDescent="0.35">
      <c r="A10" s="875" t="s">
        <v>140</v>
      </c>
      <c r="B10" s="875"/>
      <c r="C10" s="875"/>
      <c r="D10" s="875"/>
      <c r="E10" s="875"/>
      <c r="F10" s="875"/>
      <c r="G10" s="875"/>
      <c r="H10" s="875"/>
      <c r="I10" s="663"/>
    </row>
    <row r="11" spans="1:10" s="63" customFormat="1" ht="17.399999999999999" customHeight="1" x14ac:dyDescent="0.3">
      <c r="B11" s="1028" t="s">
        <v>247</v>
      </c>
      <c r="C11" s="1028"/>
      <c r="D11" s="1028"/>
      <c r="E11" s="1028"/>
      <c r="F11" s="1028"/>
      <c r="G11" s="1028"/>
      <c r="H11" s="1028"/>
      <c r="I11" s="1028"/>
      <c r="J11" s="1028"/>
    </row>
    <row r="12" spans="1:10" ht="12" hidden="1" customHeight="1" x14ac:dyDescent="0.3">
      <c r="A12" s="597"/>
      <c r="B12" s="597"/>
      <c r="C12" s="597"/>
      <c r="D12" s="597"/>
      <c r="E12" s="597"/>
      <c r="F12" s="597"/>
      <c r="G12" s="597"/>
      <c r="H12" s="597"/>
    </row>
    <row r="13" spans="1:10" x14ac:dyDescent="0.3">
      <c r="A13" s="442"/>
      <c r="B13" s="442"/>
      <c r="C13" s="442"/>
      <c r="D13" s="442"/>
      <c r="E13" s="442"/>
      <c r="F13" s="1036" t="s">
        <v>284</v>
      </c>
      <c r="G13" s="1037"/>
      <c r="H13" s="483" t="s">
        <v>288</v>
      </c>
      <c r="I13" s="441"/>
      <c r="J13" s="443"/>
    </row>
    <row r="14" spans="1:10" x14ac:dyDescent="0.3">
      <c r="A14" s="440"/>
      <c r="B14" s="440"/>
      <c r="C14" s="440"/>
      <c r="D14" s="440"/>
      <c r="E14" s="440"/>
      <c r="F14" s="1038" t="s">
        <v>246</v>
      </c>
      <c r="G14" s="1039"/>
      <c r="H14" s="484" t="s">
        <v>270</v>
      </c>
      <c r="I14" s="441"/>
      <c r="J14" s="440"/>
    </row>
    <row r="15" spans="1:10" ht="31.2" x14ac:dyDescent="0.3">
      <c r="A15" s="346" t="s">
        <v>75</v>
      </c>
      <c r="B15" s="880" t="s">
        <v>2</v>
      </c>
      <c r="C15" s="881"/>
      <c r="D15" s="881"/>
      <c r="E15" s="1025"/>
      <c r="F15" s="445" t="s">
        <v>109</v>
      </c>
      <c r="G15" s="445" t="s">
        <v>117</v>
      </c>
      <c r="H15" s="695" t="s">
        <v>257</v>
      </c>
      <c r="I15" s="446" t="s">
        <v>145</v>
      </c>
    </row>
    <row r="16" spans="1:10" ht="15.6" x14ac:dyDescent="0.3">
      <c r="A16" s="70"/>
      <c r="B16" s="913" t="s">
        <v>30</v>
      </c>
      <c r="C16" s="914"/>
      <c r="D16" s="914"/>
      <c r="E16" s="914"/>
      <c r="F16" s="589"/>
      <c r="G16" s="54">
        <f>G17+G22</f>
        <v>264.33999999999997</v>
      </c>
      <c r="H16" s="54">
        <f>H17+H22</f>
        <v>264.33999999999997</v>
      </c>
      <c r="I16" s="29"/>
    </row>
    <row r="17" spans="1:10" ht="15.6" x14ac:dyDescent="0.3">
      <c r="A17" s="116" t="s">
        <v>3</v>
      </c>
      <c r="B17" s="996" t="s">
        <v>39</v>
      </c>
      <c r="C17" s="997"/>
      <c r="D17" s="997"/>
      <c r="E17" s="998"/>
      <c r="F17" s="153"/>
      <c r="G17" s="596">
        <f>G18+G19+G20+G21</f>
        <v>118.06</v>
      </c>
      <c r="H17" s="596">
        <f>H18+H19+H20+H21</f>
        <v>118.06</v>
      </c>
      <c r="I17" s="29"/>
    </row>
    <row r="18" spans="1:10" ht="15.6" x14ac:dyDescent="0.3">
      <c r="A18" s="116" t="s">
        <v>16</v>
      </c>
      <c r="B18" s="918" t="s">
        <v>37</v>
      </c>
      <c r="C18" s="918"/>
      <c r="D18" s="918"/>
      <c r="E18" s="918"/>
      <c r="F18" s="153"/>
      <c r="G18" s="596">
        <v>76.66</v>
      </c>
      <c r="H18" s="596">
        <v>76.66</v>
      </c>
      <c r="I18" s="29"/>
    </row>
    <row r="19" spans="1:10" ht="15.6" x14ac:dyDescent="0.3">
      <c r="A19" s="154" t="s">
        <v>15</v>
      </c>
      <c r="B19" s="1012" t="s">
        <v>142</v>
      </c>
      <c r="C19" s="1013"/>
      <c r="D19" s="1013"/>
      <c r="E19" s="1014"/>
      <c r="F19" s="155">
        <v>0.04</v>
      </c>
      <c r="G19" s="595">
        <f>G18*4%</f>
        <v>3.07</v>
      </c>
      <c r="H19" s="595">
        <f>H18*4%</f>
        <v>3.07</v>
      </c>
      <c r="I19" s="29"/>
    </row>
    <row r="20" spans="1:10" ht="15.6" x14ac:dyDescent="0.3">
      <c r="A20" s="154" t="s">
        <v>17</v>
      </c>
      <c r="B20" s="961" t="s">
        <v>38</v>
      </c>
      <c r="C20" s="961"/>
      <c r="D20" s="961"/>
      <c r="E20" s="961"/>
      <c r="F20" s="155">
        <v>0.5</v>
      </c>
      <c r="G20" s="595">
        <f>G18*50%</f>
        <v>38.33</v>
      </c>
      <c r="H20" s="595">
        <f>H18*50%</f>
        <v>38.33</v>
      </c>
      <c r="I20" s="29"/>
    </row>
    <row r="21" spans="1:10" ht="15.6" x14ac:dyDescent="0.3">
      <c r="A21" s="154" t="s">
        <v>18</v>
      </c>
      <c r="B21" s="1012" t="s">
        <v>203</v>
      </c>
      <c r="C21" s="1013"/>
      <c r="D21" s="1013"/>
      <c r="E21" s="1014"/>
      <c r="F21" s="155">
        <v>0</v>
      </c>
      <c r="G21" s="595">
        <v>0</v>
      </c>
      <c r="H21" s="595">
        <v>0</v>
      </c>
      <c r="I21" s="29"/>
    </row>
    <row r="22" spans="1:10" ht="15.6" x14ac:dyDescent="0.3">
      <c r="A22" s="154" t="s">
        <v>54</v>
      </c>
      <c r="B22" s="1017" t="s">
        <v>202</v>
      </c>
      <c r="C22" s="1018"/>
      <c r="D22" s="1018"/>
      <c r="E22" s="1019"/>
      <c r="F22" s="155"/>
      <c r="G22" s="595">
        <v>146.28</v>
      </c>
      <c r="H22" s="595">
        <v>146.28</v>
      </c>
      <c r="I22" s="29"/>
    </row>
    <row r="23" spans="1:10" ht="15.6" x14ac:dyDescent="0.3">
      <c r="A23" s="118"/>
      <c r="B23" s="999" t="s">
        <v>4</v>
      </c>
      <c r="C23" s="999"/>
      <c r="D23" s="999"/>
      <c r="E23" s="1000"/>
      <c r="F23" s="117">
        <v>0.22</v>
      </c>
      <c r="G23" s="77">
        <f>G16*F23</f>
        <v>58.15</v>
      </c>
      <c r="H23" s="77">
        <f>H16*F23</f>
        <v>58.15</v>
      </c>
      <c r="I23" s="29"/>
    </row>
    <row r="24" spans="1:10" ht="15.6" x14ac:dyDescent="0.3">
      <c r="A24" s="185" t="s">
        <v>49</v>
      </c>
      <c r="B24" s="1098" t="s">
        <v>210</v>
      </c>
      <c r="C24" s="1099"/>
      <c r="D24" s="1099"/>
      <c r="E24" s="1100"/>
      <c r="F24" s="81"/>
      <c r="G24" s="55">
        <f>G16+G23</f>
        <v>322.49</v>
      </c>
      <c r="H24" s="55">
        <f>H16+H23</f>
        <v>322.49</v>
      </c>
      <c r="I24" s="34"/>
      <c r="J24" s="620"/>
    </row>
    <row r="25" spans="1:10" ht="15.6" x14ac:dyDescent="0.3">
      <c r="A25" s="82" t="s">
        <v>49</v>
      </c>
      <c r="B25" s="842" t="s">
        <v>77</v>
      </c>
      <c r="C25" s="843"/>
      <c r="D25" s="843"/>
      <c r="E25" s="844"/>
      <c r="F25" s="606"/>
      <c r="G25" s="77"/>
      <c r="H25" s="77">
        <f>H26+H30</f>
        <v>863.42</v>
      </c>
      <c r="I25" s="77">
        <f>I26+I30</f>
        <v>16.5</v>
      </c>
    </row>
    <row r="26" spans="1:10" ht="15.6" x14ac:dyDescent="0.3">
      <c r="A26" s="955" t="s">
        <v>33</v>
      </c>
      <c r="B26" s="603" t="s">
        <v>174</v>
      </c>
      <c r="C26" s="609"/>
      <c r="D26" s="609"/>
      <c r="E26" s="609"/>
      <c r="F26" s="1040"/>
      <c r="G26" s="947"/>
      <c r="H26" s="871">
        <v>850</v>
      </c>
      <c r="I26" s="871">
        <f>B27*C27</f>
        <v>16.239999999999998</v>
      </c>
    </row>
    <row r="27" spans="1:10" ht="15.6" x14ac:dyDescent="0.3">
      <c r="A27" s="956"/>
      <c r="B27" s="221">
        <v>42.5</v>
      </c>
      <c r="C27" s="122">
        <v>0.38200000000000001</v>
      </c>
      <c r="D27" s="694"/>
      <c r="E27" s="115"/>
      <c r="F27" s="1041"/>
      <c r="G27" s="948"/>
      <c r="H27" s="872"/>
      <c r="I27" s="872"/>
    </row>
    <row r="28" spans="1:10" x14ac:dyDescent="0.3">
      <c r="A28" s="956"/>
      <c r="B28" s="389" t="s">
        <v>10</v>
      </c>
      <c r="C28" s="389" t="s">
        <v>147</v>
      </c>
      <c r="D28" s="389"/>
      <c r="E28" s="389"/>
      <c r="F28" s="1041"/>
      <c r="G28" s="948"/>
      <c r="H28" s="872"/>
      <c r="I28" s="872"/>
      <c r="J28" s="58"/>
    </row>
    <row r="29" spans="1:10" ht="57" customHeight="1" x14ac:dyDescent="0.3">
      <c r="A29" s="957"/>
      <c r="B29" s="1101" t="s">
        <v>293</v>
      </c>
      <c r="C29" s="1102"/>
      <c r="D29" s="1102"/>
      <c r="E29" s="1103"/>
      <c r="F29" s="1042"/>
      <c r="G29" s="988"/>
      <c r="H29" s="873"/>
      <c r="I29" s="873"/>
      <c r="J29" s="58"/>
    </row>
    <row r="30" spans="1:10" ht="15.6" x14ac:dyDescent="0.3">
      <c r="A30" s="605" t="s">
        <v>34</v>
      </c>
      <c r="B30" s="925" t="s">
        <v>262</v>
      </c>
      <c r="C30" s="926"/>
      <c r="D30" s="926"/>
      <c r="E30" s="927"/>
      <c r="F30" s="604"/>
      <c r="G30" s="610"/>
      <c r="H30" s="688">
        <f>ROUND(20*0.011*61,2)</f>
        <v>13.42</v>
      </c>
      <c r="I30" s="362">
        <f>ROUND(38.28/100*0.011*61,2)</f>
        <v>0.26</v>
      </c>
    </row>
    <row r="31" spans="1:10" ht="15.6" x14ac:dyDescent="0.3">
      <c r="A31" s="577">
        <v>4</v>
      </c>
      <c r="B31" s="590" t="s">
        <v>146</v>
      </c>
      <c r="C31" s="591"/>
      <c r="D31" s="591"/>
      <c r="E31" s="592"/>
      <c r="F31" s="612"/>
      <c r="G31" s="594"/>
      <c r="H31" s="712">
        <v>7.17</v>
      </c>
      <c r="I31" s="718">
        <v>2.12</v>
      </c>
      <c r="J31" s="617"/>
    </row>
    <row r="32" spans="1:10" ht="15.6" x14ac:dyDescent="0.3">
      <c r="A32" s="70">
        <v>5</v>
      </c>
      <c r="B32" s="913" t="s">
        <v>36</v>
      </c>
      <c r="C32" s="914"/>
      <c r="D32" s="914"/>
      <c r="E32" s="933"/>
      <c r="F32" s="589"/>
      <c r="G32" s="54">
        <f>G23+G16</f>
        <v>322.49</v>
      </c>
      <c r="H32" s="54">
        <f>H24+H25+H31</f>
        <v>1193.08</v>
      </c>
      <c r="I32" s="313">
        <f>I25+I31</f>
        <v>18.62</v>
      </c>
    </row>
    <row r="33" spans="1:9" ht="15.6" x14ac:dyDescent="0.3">
      <c r="A33" s="398">
        <v>6</v>
      </c>
      <c r="B33" s="836" t="s">
        <v>102</v>
      </c>
      <c r="C33" s="837"/>
      <c r="D33" s="837"/>
      <c r="E33" s="838"/>
      <c r="F33" s="91">
        <v>0.6</v>
      </c>
      <c r="G33" s="55">
        <f>G16*F33</f>
        <v>158.6</v>
      </c>
      <c r="H33" s="55">
        <f>H16*F33</f>
        <v>158.6</v>
      </c>
      <c r="I33" s="29"/>
    </row>
    <row r="34" spans="1:9" ht="15.6" x14ac:dyDescent="0.3">
      <c r="A34" s="90" t="s">
        <v>103</v>
      </c>
      <c r="B34" s="590" t="s">
        <v>105</v>
      </c>
      <c r="C34" s="591"/>
      <c r="D34" s="591"/>
      <c r="E34" s="592"/>
      <c r="F34" s="91">
        <v>0.20899999999999999</v>
      </c>
      <c r="G34" s="77">
        <f>G16*F34</f>
        <v>55.25</v>
      </c>
      <c r="H34" s="77">
        <f>H16*F34</f>
        <v>55.25</v>
      </c>
      <c r="I34" s="29"/>
    </row>
    <row r="35" spans="1:9" ht="15.6" x14ac:dyDescent="0.3">
      <c r="A35" s="90" t="s">
        <v>104</v>
      </c>
      <c r="B35" s="590" t="s">
        <v>99</v>
      </c>
      <c r="C35" s="591"/>
      <c r="D35" s="591"/>
      <c r="E35" s="592"/>
      <c r="F35" s="91">
        <v>0.39100000000000001</v>
      </c>
      <c r="G35" s="77">
        <v>103.35</v>
      </c>
      <c r="H35" s="77">
        <v>103.35</v>
      </c>
      <c r="I35" s="29"/>
    </row>
    <row r="36" spans="1:9" ht="15.6" x14ac:dyDescent="0.3">
      <c r="A36" s="70" t="s">
        <v>45</v>
      </c>
      <c r="B36" s="913" t="s">
        <v>25</v>
      </c>
      <c r="C36" s="914"/>
      <c r="D36" s="914"/>
      <c r="E36" s="933"/>
      <c r="F36" s="589"/>
      <c r="G36" s="54">
        <f>G33+G32</f>
        <v>481.09</v>
      </c>
      <c r="H36" s="54">
        <f>H33+H32</f>
        <v>1351.68</v>
      </c>
      <c r="I36" s="313">
        <f>I32</f>
        <v>18.62</v>
      </c>
    </row>
    <row r="37" spans="1:9" ht="15.6" x14ac:dyDescent="0.3">
      <c r="A37" s="589" t="s">
        <v>46</v>
      </c>
      <c r="B37" s="607" t="s">
        <v>21</v>
      </c>
      <c r="C37" s="608"/>
      <c r="D37" s="608"/>
      <c r="E37" s="608"/>
      <c r="F37" s="117">
        <v>0.12</v>
      </c>
      <c r="G37" s="53">
        <f>G36*12%</f>
        <v>57.73</v>
      </c>
      <c r="H37" s="53">
        <f>H36*12%</f>
        <v>162.19999999999999</v>
      </c>
      <c r="I37" s="77">
        <f>I36*12%</f>
        <v>2.23</v>
      </c>
    </row>
    <row r="38" spans="1:9" ht="15.6" x14ac:dyDescent="0.3">
      <c r="A38" s="70" t="s">
        <v>47</v>
      </c>
      <c r="B38" s="120" t="s">
        <v>27</v>
      </c>
      <c r="C38" s="609"/>
      <c r="D38" s="609"/>
      <c r="E38" s="609"/>
      <c r="F38" s="117"/>
      <c r="G38" s="54">
        <f>G37+G36</f>
        <v>538.82000000000005</v>
      </c>
      <c r="H38" s="54">
        <f>H37+H36</f>
        <v>1513.88</v>
      </c>
      <c r="I38" s="54">
        <f>I37+I36</f>
        <v>20.85</v>
      </c>
    </row>
    <row r="39" spans="1:9" ht="15.6" x14ac:dyDescent="0.3">
      <c r="A39" s="589" t="s">
        <v>48</v>
      </c>
      <c r="B39" s="994" t="s">
        <v>28</v>
      </c>
      <c r="C39" s="994"/>
      <c r="D39" s="994"/>
      <c r="E39" s="995"/>
      <c r="F39" s="117">
        <v>0.2</v>
      </c>
      <c r="G39" s="53">
        <f>G38*F39</f>
        <v>107.76</v>
      </c>
      <c r="H39" s="53">
        <f>H38*F39</f>
        <v>302.77999999999997</v>
      </c>
      <c r="I39" s="53">
        <f>I38*F39</f>
        <v>4.17</v>
      </c>
    </row>
    <row r="40" spans="1:9" ht="15.6" x14ac:dyDescent="0.3">
      <c r="A40" s="70" t="s">
        <v>59</v>
      </c>
      <c r="B40" s="913" t="s">
        <v>29</v>
      </c>
      <c r="C40" s="914"/>
      <c r="D40" s="914"/>
      <c r="E40" s="914"/>
      <c r="F40" s="599"/>
      <c r="G40" s="54">
        <f>G39+G38</f>
        <v>646.58000000000004</v>
      </c>
      <c r="H40" s="54">
        <f>H39+H38</f>
        <v>1816.66</v>
      </c>
      <c r="I40" s="54">
        <f>I39+I38</f>
        <v>25.02</v>
      </c>
    </row>
    <row r="41" spans="1:9" ht="15.6" x14ac:dyDescent="0.3">
      <c r="A41" s="164"/>
      <c r="B41" s="534"/>
      <c r="C41" s="534"/>
      <c r="D41" s="534"/>
      <c r="E41" s="534"/>
      <c r="F41" s="593"/>
      <c r="G41" s="593"/>
      <c r="H41" s="165"/>
    </row>
    <row r="42" spans="1:9" ht="15.6" x14ac:dyDescent="0.3">
      <c r="A42" s="105" t="s">
        <v>90</v>
      </c>
      <c r="B42" s="166"/>
      <c r="C42" s="105"/>
      <c r="D42" s="105"/>
      <c r="E42" s="105" t="s">
        <v>62</v>
      </c>
      <c r="F42" s="105" t="s">
        <v>186</v>
      </c>
      <c r="G42" s="105"/>
      <c r="H42" s="173"/>
    </row>
    <row r="43" spans="1:9" ht="9.6" customHeight="1" x14ac:dyDescent="0.3">
      <c r="A43" s="105"/>
      <c r="B43" s="166"/>
      <c r="C43" s="105"/>
      <c r="D43" s="105"/>
      <c r="E43" s="105"/>
      <c r="F43" s="105"/>
      <c r="G43" s="105"/>
      <c r="H43" s="173"/>
    </row>
    <row r="44" spans="1:9" ht="15.6" x14ac:dyDescent="0.3">
      <c r="A44" s="105" t="s">
        <v>219</v>
      </c>
      <c r="B44" s="105"/>
      <c r="C44" s="105"/>
      <c r="D44" s="105"/>
      <c r="E44" s="105"/>
      <c r="F44" s="105"/>
      <c r="G44" s="105"/>
      <c r="H44" s="166"/>
    </row>
    <row r="45" spans="1:9" ht="15.6" x14ac:dyDescent="0.3">
      <c r="A45" s="105" t="s">
        <v>217</v>
      </c>
      <c r="B45" s="105"/>
      <c r="C45" s="105"/>
      <c r="D45" s="105"/>
      <c r="E45" s="105" t="s">
        <v>73</v>
      </c>
      <c r="F45" s="105" t="s">
        <v>220</v>
      </c>
      <c r="G45" s="105"/>
    </row>
    <row r="47" spans="1:9" ht="15.6" x14ac:dyDescent="0.3">
      <c r="A47" s="105"/>
    </row>
  </sheetData>
  <mergeCells count="29">
    <mergeCell ref="B21:E21"/>
    <mergeCell ref="A8:H8"/>
    <mergeCell ref="A9:H9"/>
    <mergeCell ref="A10:H10"/>
    <mergeCell ref="F13:G13"/>
    <mergeCell ref="F14:G14"/>
    <mergeCell ref="B15:E15"/>
    <mergeCell ref="B16:E16"/>
    <mergeCell ref="B17:E17"/>
    <mergeCell ref="B18:E18"/>
    <mergeCell ref="B19:E19"/>
    <mergeCell ref="B20:E20"/>
    <mergeCell ref="B11:J11"/>
    <mergeCell ref="B22:E22"/>
    <mergeCell ref="B23:E23"/>
    <mergeCell ref="B24:E24"/>
    <mergeCell ref="B25:E25"/>
    <mergeCell ref="A26:A29"/>
    <mergeCell ref="H26:H29"/>
    <mergeCell ref="I26:I29"/>
    <mergeCell ref="B29:E29"/>
    <mergeCell ref="B30:E30"/>
    <mergeCell ref="B32:E32"/>
    <mergeCell ref="F26:F29"/>
    <mergeCell ref="B33:E33"/>
    <mergeCell ref="B36:E36"/>
    <mergeCell ref="B39:E39"/>
    <mergeCell ref="B40:E40"/>
    <mergeCell ref="G26:G29"/>
  </mergeCells>
  <pageMargins left="0.82677165354330717" right="0.31496062992125984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58"/>
  <sheetViews>
    <sheetView topLeftCell="B7" zoomScale="90" zoomScaleNormal="90" workbookViewId="0">
      <selection activeCell="B13" sqref="A13:XFD13"/>
    </sheetView>
  </sheetViews>
  <sheetFormatPr defaultRowHeight="14.4" x14ac:dyDescent="0.3"/>
  <cols>
    <col min="1" max="1" width="9.109375" hidden="1" customWidth="1"/>
    <col min="2" max="2" width="4.44140625" customWidth="1"/>
    <col min="5" max="6" width="7.5546875" customWidth="1"/>
    <col min="7" max="7" width="16.5546875" customWidth="1"/>
    <col min="8" max="8" width="7.109375" customWidth="1"/>
    <col min="9" max="9" width="10.44140625" customWidth="1"/>
    <col min="10" max="10" width="8.88671875" customWidth="1"/>
    <col min="11" max="11" width="9.6640625" style="231" customWidth="1"/>
  </cols>
  <sheetData>
    <row r="1" spans="2:14" s="63" customFormat="1" ht="18" x14ac:dyDescent="0.35">
      <c r="B1" s="269" t="s">
        <v>26</v>
      </c>
      <c r="D1" s="4"/>
      <c r="E1" s="4"/>
      <c r="F1" s="4"/>
      <c r="G1" s="4"/>
      <c r="H1" s="269" t="s">
        <v>53</v>
      </c>
      <c r="I1" s="269"/>
      <c r="J1" s="8"/>
      <c r="K1" s="348"/>
    </row>
    <row r="2" spans="2:14" s="63" customFormat="1" ht="18" x14ac:dyDescent="0.35">
      <c r="B2" s="270" t="s">
        <v>51</v>
      </c>
      <c r="D2" s="3"/>
      <c r="E2" s="6"/>
      <c r="F2" s="6"/>
      <c r="G2" s="6"/>
      <c r="H2" s="271" t="s">
        <v>223</v>
      </c>
      <c r="I2" s="271"/>
      <c r="J2" s="6"/>
      <c r="K2" s="349"/>
    </row>
    <row r="3" spans="2:14" s="63" customFormat="1" ht="18" x14ac:dyDescent="0.35">
      <c r="B3" s="270" t="s">
        <v>52</v>
      </c>
      <c r="D3" s="4"/>
      <c r="E3" s="5"/>
      <c r="F3" s="5"/>
      <c r="G3" s="4"/>
      <c r="H3" s="271" t="s">
        <v>52</v>
      </c>
      <c r="I3" s="271"/>
      <c r="J3" s="8"/>
      <c r="K3" s="348"/>
    </row>
    <row r="4" spans="2:14" s="63" customFormat="1" ht="18" x14ac:dyDescent="0.35">
      <c r="B4" s="270" t="s">
        <v>193</v>
      </c>
      <c r="D4" s="5"/>
      <c r="E4" s="5"/>
      <c r="F4" s="5"/>
      <c r="G4" s="5"/>
      <c r="H4" s="271" t="s">
        <v>224</v>
      </c>
      <c r="I4" s="271"/>
      <c r="J4" s="42"/>
      <c r="K4" s="350"/>
    </row>
    <row r="5" spans="2:14" s="63" customFormat="1" ht="18" x14ac:dyDescent="0.35">
      <c r="B5" s="270" t="s">
        <v>226</v>
      </c>
      <c r="D5" s="2"/>
      <c r="E5" s="2"/>
      <c r="F5" s="2"/>
      <c r="G5" s="2"/>
      <c r="H5" s="271" t="s">
        <v>234</v>
      </c>
      <c r="I5" s="271"/>
      <c r="K5" s="351"/>
    </row>
    <row r="6" spans="2:14" s="63" customFormat="1" ht="21" customHeight="1" x14ac:dyDescent="0.35">
      <c r="B6" s="270"/>
      <c r="D6" s="2"/>
      <c r="E6" s="2"/>
      <c r="F6" s="2"/>
      <c r="G6" s="2"/>
      <c r="H6" s="271"/>
      <c r="I6" s="271"/>
      <c r="K6" s="351"/>
    </row>
    <row r="7" spans="2:14" ht="18.75" customHeight="1" x14ac:dyDescent="0.35">
      <c r="B7" s="49"/>
      <c r="D7" s="2"/>
      <c r="E7" s="2"/>
      <c r="F7" s="2"/>
      <c r="G7" s="2"/>
      <c r="H7" s="48"/>
      <c r="I7" s="48"/>
    </row>
    <row r="8" spans="2:14" ht="15.6" x14ac:dyDescent="0.3">
      <c r="B8" s="964" t="s">
        <v>0</v>
      </c>
      <c r="C8" s="964"/>
      <c r="D8" s="964"/>
      <c r="E8" s="964"/>
      <c r="F8" s="964"/>
      <c r="G8" s="964"/>
      <c r="H8" s="964"/>
      <c r="I8" s="964"/>
      <c r="J8" s="964"/>
    </row>
    <row r="9" spans="2:14" ht="13.5" customHeight="1" x14ac:dyDescent="0.3">
      <c r="B9" s="964" t="s">
        <v>1</v>
      </c>
      <c r="C9" s="964"/>
      <c r="D9" s="964"/>
      <c r="E9" s="964"/>
      <c r="F9" s="964"/>
      <c r="G9" s="964"/>
      <c r="H9" s="964"/>
      <c r="I9" s="964"/>
      <c r="J9" s="964"/>
      <c r="L9" t="s">
        <v>19</v>
      </c>
    </row>
    <row r="10" spans="2:14" ht="15.75" customHeight="1" x14ac:dyDescent="0.3">
      <c r="B10" s="964" t="s">
        <v>235</v>
      </c>
      <c r="C10" s="964"/>
      <c r="D10" s="964"/>
      <c r="E10" s="964"/>
      <c r="F10" s="964"/>
      <c r="G10" s="964"/>
      <c r="H10" s="964"/>
      <c r="I10" s="964"/>
      <c r="J10" s="964"/>
    </row>
    <row r="11" spans="2:14" ht="15.6" hidden="1" x14ac:dyDescent="0.3">
      <c r="B11" s="43"/>
      <c r="C11" s="43"/>
      <c r="D11" s="732"/>
      <c r="E11" s="105"/>
      <c r="F11" s="105"/>
      <c r="G11" s="105"/>
      <c r="H11" s="105"/>
      <c r="I11" s="105"/>
      <c r="J11" s="43"/>
    </row>
    <row r="12" spans="2:14" ht="15" customHeight="1" x14ac:dyDescent="0.3">
      <c r="B12" s="964" t="s">
        <v>265</v>
      </c>
      <c r="C12" s="964"/>
      <c r="D12" s="964"/>
      <c r="E12" s="964"/>
      <c r="F12" s="964"/>
      <c r="G12" s="964"/>
      <c r="H12" s="964"/>
      <c r="I12" s="964"/>
      <c r="J12" s="964"/>
    </row>
    <row r="13" spans="2:14" s="63" customFormat="1" ht="12.75" customHeight="1" x14ac:dyDescent="0.3">
      <c r="B13" s="876" t="s">
        <v>229</v>
      </c>
      <c r="C13" s="876"/>
      <c r="D13" s="876"/>
      <c r="E13" s="876"/>
      <c r="F13" s="876"/>
      <c r="G13" s="876"/>
      <c r="H13" s="876"/>
      <c r="I13" s="876"/>
      <c r="J13" s="876"/>
    </row>
    <row r="14" spans="2:14" ht="18" customHeight="1" x14ac:dyDescent="0.3">
      <c r="B14" s="293"/>
      <c r="C14" s="293"/>
      <c r="D14" s="293"/>
      <c r="E14" s="293"/>
      <c r="F14" s="293"/>
      <c r="G14" s="354"/>
      <c r="H14" s="949" t="s">
        <v>275</v>
      </c>
      <c r="I14" s="950"/>
      <c r="J14" s="951"/>
      <c r="K14" s="646" t="s">
        <v>288</v>
      </c>
    </row>
    <row r="15" spans="2:14" s="43" customFormat="1" ht="15.75" customHeight="1" x14ac:dyDescent="0.3">
      <c r="G15" s="355"/>
      <c r="H15" s="952" t="s">
        <v>238</v>
      </c>
      <c r="I15" s="953"/>
      <c r="J15" s="954"/>
      <c r="K15" s="402" t="s">
        <v>270</v>
      </c>
    </row>
    <row r="16" spans="2:14" s="347" customFormat="1" ht="43.2" customHeight="1" x14ac:dyDescent="0.3">
      <c r="B16" s="353" t="s">
        <v>75</v>
      </c>
      <c r="C16" s="965" t="s">
        <v>2</v>
      </c>
      <c r="D16" s="965"/>
      <c r="E16" s="965"/>
      <c r="F16" s="965"/>
      <c r="G16" s="965"/>
      <c r="H16" s="315" t="s">
        <v>109</v>
      </c>
      <c r="I16" s="457" t="s">
        <v>155</v>
      </c>
      <c r="J16" s="457" t="s">
        <v>157</v>
      </c>
      <c r="K16" s="295" t="s">
        <v>129</v>
      </c>
      <c r="M16" s="360"/>
      <c r="N16" s="360"/>
    </row>
    <row r="17" spans="2:16" s="43" customFormat="1" ht="15.6" x14ac:dyDescent="0.3">
      <c r="B17" s="110"/>
      <c r="C17" s="919" t="s">
        <v>30</v>
      </c>
      <c r="D17" s="919"/>
      <c r="E17" s="919"/>
      <c r="F17" s="919"/>
      <c r="G17" s="919"/>
      <c r="H17" s="140"/>
      <c r="I17" s="54">
        <f>I18+I23</f>
        <v>145.96</v>
      </c>
      <c r="J17" s="54">
        <f>J18+J23</f>
        <v>145.96</v>
      </c>
      <c r="K17" s="292"/>
      <c r="P17" s="109"/>
    </row>
    <row r="18" spans="2:16" s="43" customFormat="1" ht="15.6" x14ac:dyDescent="0.3">
      <c r="B18" s="113" t="s">
        <v>3</v>
      </c>
      <c r="C18" s="918" t="s">
        <v>39</v>
      </c>
      <c r="D18" s="918"/>
      <c r="E18" s="918"/>
      <c r="F18" s="918"/>
      <c r="G18" s="918"/>
      <c r="H18" s="140"/>
      <c r="I18" s="53">
        <f>I19+I20+I22</f>
        <v>119.64</v>
      </c>
      <c r="J18" s="53">
        <f>J19+J20+J22</f>
        <v>119.64</v>
      </c>
      <c r="K18" s="292"/>
    </row>
    <row r="19" spans="2:16" s="43" customFormat="1" ht="15" customHeight="1" x14ac:dyDescent="0.3">
      <c r="B19" s="116" t="s">
        <v>16</v>
      </c>
      <c r="C19" s="958" t="s">
        <v>37</v>
      </c>
      <c r="D19" s="959"/>
      <c r="E19" s="959"/>
      <c r="F19" s="959"/>
      <c r="G19" s="960"/>
      <c r="H19" s="357"/>
      <c r="I19" s="520">
        <v>79.760000000000005</v>
      </c>
      <c r="J19" s="520">
        <v>79.760000000000005</v>
      </c>
      <c r="K19" s="292"/>
    </row>
    <row r="20" spans="2:16" s="43" customFormat="1" ht="14.25" customHeight="1" x14ac:dyDescent="0.3">
      <c r="B20" s="116" t="s">
        <v>15</v>
      </c>
      <c r="C20" s="961" t="s">
        <v>192</v>
      </c>
      <c r="D20" s="961"/>
      <c r="E20" s="961"/>
      <c r="F20" s="961"/>
      <c r="G20" s="961"/>
      <c r="H20" s="334">
        <v>0</v>
      </c>
      <c r="I20" s="520">
        <v>0</v>
      </c>
      <c r="J20" s="520">
        <v>0</v>
      </c>
      <c r="K20" s="292"/>
    </row>
    <row r="21" spans="2:16" s="43" customFormat="1" ht="2.25" hidden="1" customHeight="1" x14ac:dyDescent="0.3">
      <c r="B21" s="141"/>
      <c r="C21" s="178"/>
      <c r="D21" s="179"/>
      <c r="E21" s="179"/>
      <c r="F21" s="307"/>
      <c r="G21" s="180"/>
      <c r="H21" s="334"/>
      <c r="I21" s="521"/>
      <c r="J21" s="521"/>
      <c r="K21" s="292"/>
    </row>
    <row r="22" spans="2:16" s="43" customFormat="1" ht="15.6" x14ac:dyDescent="0.3">
      <c r="B22" s="141" t="s">
        <v>17</v>
      </c>
      <c r="C22" s="958" t="s">
        <v>38</v>
      </c>
      <c r="D22" s="959"/>
      <c r="E22" s="959"/>
      <c r="F22" s="959"/>
      <c r="G22" s="960"/>
      <c r="H22" s="334">
        <v>0.5</v>
      </c>
      <c r="I22" s="521">
        <f>I19*H22</f>
        <v>39.880000000000003</v>
      </c>
      <c r="J22" s="521">
        <f>J19*H22</f>
        <v>39.880000000000003</v>
      </c>
      <c r="K22" s="292"/>
    </row>
    <row r="23" spans="2:16" s="43" customFormat="1" ht="15.6" x14ac:dyDescent="0.3">
      <c r="B23" s="118"/>
      <c r="C23" s="918" t="s">
        <v>4</v>
      </c>
      <c r="D23" s="918"/>
      <c r="E23" s="918"/>
      <c r="F23" s="918"/>
      <c r="G23" s="918"/>
      <c r="H23" s="358">
        <v>0.22</v>
      </c>
      <c r="I23" s="53">
        <f>I18*H23</f>
        <v>26.32</v>
      </c>
      <c r="J23" s="53">
        <f>J18*H23</f>
        <v>26.32</v>
      </c>
      <c r="K23" s="292"/>
    </row>
    <row r="24" spans="2:16" s="43" customFormat="1" ht="15.6" x14ac:dyDescent="0.3">
      <c r="B24" s="80" t="s">
        <v>54</v>
      </c>
      <c r="C24" s="36" t="s">
        <v>5</v>
      </c>
      <c r="D24" s="37"/>
      <c r="E24" s="37"/>
      <c r="F24" s="37"/>
      <c r="G24" s="37"/>
      <c r="H24" s="572"/>
      <c r="I24" s="77"/>
      <c r="J24" s="77"/>
      <c r="K24" s="704">
        <v>0.41</v>
      </c>
      <c r="L24" s="51"/>
      <c r="M24" s="58"/>
    </row>
    <row r="25" spans="2:16" s="43" customFormat="1" ht="15.6" x14ac:dyDescent="0.3">
      <c r="B25" s="82" t="s">
        <v>49</v>
      </c>
      <c r="C25" s="962" t="s">
        <v>71</v>
      </c>
      <c r="D25" s="963"/>
      <c r="E25" s="963"/>
      <c r="F25" s="963"/>
      <c r="G25" s="963"/>
      <c r="H25" s="567"/>
      <c r="I25" s="77"/>
      <c r="J25" s="77">
        <f>J26+J30</f>
        <v>187.08</v>
      </c>
      <c r="K25" s="77">
        <f>K26+K31</f>
        <v>13.71</v>
      </c>
      <c r="L25" s="51"/>
    </row>
    <row r="26" spans="2:16" s="43" customFormat="1" ht="13.5" customHeight="1" x14ac:dyDescent="0.3">
      <c r="B26" s="955" t="s">
        <v>33</v>
      </c>
      <c r="C26" s="931" t="s">
        <v>154</v>
      </c>
      <c r="D26" s="969"/>
      <c r="E26" s="969"/>
      <c r="F26" s="969"/>
      <c r="G26" s="970"/>
      <c r="H26" s="967"/>
      <c r="I26" s="143"/>
      <c r="J26" s="947">
        <v>170</v>
      </c>
      <c r="K26" s="947">
        <f>C27*E27</f>
        <v>13.22</v>
      </c>
    </row>
    <row r="27" spans="2:16" s="43" customFormat="1" ht="15.6" x14ac:dyDescent="0.3">
      <c r="B27" s="956"/>
      <c r="C27" s="311">
        <v>42.5</v>
      </c>
      <c r="D27" s="122">
        <v>31.1</v>
      </c>
      <c r="E27" s="122">
        <v>0.311</v>
      </c>
      <c r="F27" s="979"/>
      <c r="G27" s="980"/>
      <c r="H27" s="968"/>
      <c r="I27" s="285"/>
      <c r="J27" s="948"/>
      <c r="K27" s="948"/>
      <c r="M27" s="58"/>
      <c r="N27" s="645"/>
      <c r="O27" s="58"/>
      <c r="P27" s="58"/>
    </row>
    <row r="28" spans="2:16" s="43" customFormat="1" ht="15.6" x14ac:dyDescent="0.3">
      <c r="B28" s="957"/>
      <c r="C28" s="122" t="s">
        <v>61</v>
      </c>
      <c r="D28" s="122" t="s">
        <v>63</v>
      </c>
      <c r="E28" s="122" t="s">
        <v>128</v>
      </c>
      <c r="F28" s="977"/>
      <c r="G28" s="978"/>
      <c r="H28" s="968"/>
      <c r="I28" s="637"/>
      <c r="J28" s="948"/>
      <c r="K28" s="948"/>
      <c r="N28" s="109"/>
    </row>
    <row r="29" spans="2:16" s="43" customFormat="1" ht="15.6" x14ac:dyDescent="0.3">
      <c r="B29" s="729"/>
      <c r="C29" s="981" t="s">
        <v>289</v>
      </c>
      <c r="D29" s="982"/>
      <c r="E29" s="982"/>
      <c r="F29" s="982"/>
      <c r="G29" s="983"/>
      <c r="H29" s="730"/>
      <c r="I29" s="731"/>
      <c r="J29" s="728"/>
      <c r="K29" s="728"/>
      <c r="N29" s="109"/>
    </row>
    <row r="30" spans="2:16" s="43" customFormat="1" ht="35.4" customHeight="1" x14ac:dyDescent="0.3">
      <c r="B30" s="112" t="s">
        <v>34</v>
      </c>
      <c r="C30" s="974" t="s">
        <v>276</v>
      </c>
      <c r="D30" s="975"/>
      <c r="E30" s="975"/>
      <c r="F30" s="975"/>
      <c r="G30" s="976"/>
      <c r="H30" s="332"/>
      <c r="I30" s="278"/>
      <c r="J30" s="112">
        <v>17.079999999999998</v>
      </c>
      <c r="K30" s="292"/>
      <c r="M30" s="58"/>
      <c r="N30" s="58"/>
      <c r="O30" s="58"/>
    </row>
    <row r="31" spans="2:16" s="43" customFormat="1" ht="15.6" x14ac:dyDescent="0.3">
      <c r="B31" s="292"/>
      <c r="C31" s="53">
        <v>61</v>
      </c>
      <c r="D31" s="122">
        <v>8.0000000000000002E-3</v>
      </c>
      <c r="E31" s="971"/>
      <c r="F31" s="972"/>
      <c r="G31" s="973"/>
      <c r="H31" s="332"/>
      <c r="I31" s="292"/>
      <c r="J31" s="292"/>
      <c r="K31" s="53">
        <f>C31*D31</f>
        <v>0.49</v>
      </c>
    </row>
    <row r="32" spans="2:16" s="43" customFormat="1" ht="15.6" x14ac:dyDescent="0.3">
      <c r="B32" s="292"/>
      <c r="C32" s="53" t="s">
        <v>61</v>
      </c>
      <c r="D32" s="122" t="s">
        <v>128</v>
      </c>
      <c r="E32" s="971"/>
      <c r="F32" s="972"/>
      <c r="G32" s="973"/>
      <c r="H32" s="332"/>
      <c r="I32" s="292"/>
      <c r="J32" s="292"/>
      <c r="K32" s="292"/>
    </row>
    <row r="33" spans="2:11" s="43" customFormat="1" ht="15.6" x14ac:dyDescent="0.3">
      <c r="B33" s="144" t="s">
        <v>42</v>
      </c>
      <c r="C33" s="929" t="s">
        <v>55</v>
      </c>
      <c r="D33" s="929"/>
      <c r="E33" s="929"/>
      <c r="F33" s="929"/>
      <c r="G33" s="929"/>
      <c r="H33" s="331"/>
      <c r="I33" s="54">
        <f>I24+I25+I17</f>
        <v>145.96</v>
      </c>
      <c r="J33" s="54">
        <f>J24+J25+J17</f>
        <v>333.04</v>
      </c>
      <c r="K33" s="54">
        <f>K24+K25</f>
        <v>14.12</v>
      </c>
    </row>
    <row r="34" spans="2:11" s="145" customFormat="1" ht="15.6" x14ac:dyDescent="0.3">
      <c r="B34" s="70" t="s">
        <v>43</v>
      </c>
      <c r="C34" s="836" t="s">
        <v>101</v>
      </c>
      <c r="D34" s="837"/>
      <c r="E34" s="837"/>
      <c r="F34" s="837"/>
      <c r="G34" s="838"/>
      <c r="H34" s="647">
        <v>0.6</v>
      </c>
      <c r="I34" s="55">
        <f>I35+I36</f>
        <v>71.78</v>
      </c>
      <c r="J34" s="55">
        <f>J35+J36</f>
        <v>71.78</v>
      </c>
      <c r="K34" s="55"/>
    </row>
    <row r="35" spans="2:11" s="43" customFormat="1" ht="15.6" x14ac:dyDescent="0.3">
      <c r="B35" s="203" t="s">
        <v>92</v>
      </c>
      <c r="C35" s="214" t="s">
        <v>94</v>
      </c>
      <c r="D35" s="215"/>
      <c r="E35" s="215"/>
      <c r="F35" s="299"/>
      <c r="G35" s="216"/>
      <c r="H35" s="336">
        <v>0.20899999999999999</v>
      </c>
      <c r="I35" s="77">
        <f>I18*20.9%</f>
        <v>25</v>
      </c>
      <c r="J35" s="77">
        <f>J18*20.9%</f>
        <v>25</v>
      </c>
      <c r="K35" s="77"/>
    </row>
    <row r="36" spans="2:11" s="43" customFormat="1" ht="15.6" x14ac:dyDescent="0.3">
      <c r="B36" s="203" t="s">
        <v>93</v>
      </c>
      <c r="C36" s="214" t="s">
        <v>99</v>
      </c>
      <c r="D36" s="215"/>
      <c r="E36" s="215"/>
      <c r="F36" s="299"/>
      <c r="G36" s="216"/>
      <c r="H36" s="336">
        <v>0.39100000000000001</v>
      </c>
      <c r="I36" s="77">
        <f>I18*39.1%</f>
        <v>46.78</v>
      </c>
      <c r="J36" s="77">
        <f>J18*39.1%</f>
        <v>46.78</v>
      </c>
      <c r="K36" s="77"/>
    </row>
    <row r="37" spans="2:11" s="43" customFormat="1" ht="15.6" x14ac:dyDescent="0.3">
      <c r="B37" s="110" t="s">
        <v>44</v>
      </c>
      <c r="C37" s="929" t="s">
        <v>25</v>
      </c>
      <c r="D37" s="929"/>
      <c r="E37" s="929"/>
      <c r="F37" s="929"/>
      <c r="G37" s="929"/>
      <c r="H37" s="332"/>
      <c r="I37" s="54">
        <f>I34+I33</f>
        <v>217.74</v>
      </c>
      <c r="J37" s="54">
        <f>J34+J33</f>
        <v>404.82</v>
      </c>
      <c r="K37" s="54">
        <f>K34+K33</f>
        <v>14.12</v>
      </c>
    </row>
    <row r="38" spans="2:11" s="43" customFormat="1" ht="15.6" x14ac:dyDescent="0.3">
      <c r="B38" s="112" t="s">
        <v>45</v>
      </c>
      <c r="C38" s="915" t="s">
        <v>21</v>
      </c>
      <c r="D38" s="915"/>
      <c r="E38" s="915"/>
      <c r="F38" s="915"/>
      <c r="G38" s="915"/>
      <c r="H38" s="334">
        <v>0.12</v>
      </c>
      <c r="I38" s="53">
        <f>I37*12%</f>
        <v>26.13</v>
      </c>
      <c r="J38" s="53">
        <f>J37*12%</f>
        <v>48.58</v>
      </c>
      <c r="K38" s="53">
        <f>K37*12%</f>
        <v>1.69</v>
      </c>
    </row>
    <row r="39" spans="2:11" s="43" customFormat="1" ht="18.75" customHeight="1" x14ac:dyDescent="0.3">
      <c r="B39" s="110" t="s">
        <v>46</v>
      </c>
      <c r="C39" s="985" t="s">
        <v>22</v>
      </c>
      <c r="D39" s="985"/>
      <c r="E39" s="985"/>
      <c r="F39" s="985"/>
      <c r="G39" s="985"/>
      <c r="H39" s="332"/>
      <c r="I39" s="54">
        <f>I38+I37</f>
        <v>243.87</v>
      </c>
      <c r="J39" s="54">
        <f>J38+J37</f>
        <v>453.4</v>
      </c>
      <c r="K39" s="54">
        <f>K38+K37</f>
        <v>15.81</v>
      </c>
    </row>
    <row r="40" spans="2:11" s="43" customFormat="1" ht="15.6" x14ac:dyDescent="0.3">
      <c r="B40" s="112" t="s">
        <v>47</v>
      </c>
      <c r="C40" s="915" t="s">
        <v>28</v>
      </c>
      <c r="D40" s="915"/>
      <c r="E40" s="915"/>
      <c r="F40" s="915"/>
      <c r="G40" s="915"/>
      <c r="H40" s="334">
        <v>0.2</v>
      </c>
      <c r="I40" s="53">
        <f>I39*H40</f>
        <v>48.77</v>
      </c>
      <c r="J40" s="53">
        <f>J39*H40</f>
        <v>90.68</v>
      </c>
      <c r="K40" s="53">
        <f>K39*H40</f>
        <v>3.16</v>
      </c>
    </row>
    <row r="41" spans="2:11" s="43" customFormat="1" ht="13.2" customHeight="1" x14ac:dyDescent="0.3">
      <c r="B41" s="110" t="s">
        <v>48</v>
      </c>
      <c r="C41" s="929" t="s">
        <v>41</v>
      </c>
      <c r="D41" s="929"/>
      <c r="E41" s="929"/>
      <c r="F41" s="929"/>
      <c r="G41" s="929"/>
      <c r="H41" s="332"/>
      <c r="I41" s="54">
        <f>I40+I39</f>
        <v>292.64</v>
      </c>
      <c r="J41" s="54">
        <f>J40+J39</f>
        <v>544.08000000000004</v>
      </c>
      <c r="K41" s="54">
        <f>K40+K39</f>
        <v>18.97</v>
      </c>
    </row>
    <row r="42" spans="2:11" s="43" customFormat="1" ht="1.2" hidden="1" customHeight="1" x14ac:dyDescent="0.3">
      <c r="B42" s="138"/>
      <c r="C42" s="146"/>
      <c r="D42" s="146"/>
      <c r="E42" s="146"/>
      <c r="F42" s="146"/>
      <c r="G42" s="146"/>
      <c r="H42" s="123"/>
      <c r="I42" s="123"/>
      <c r="J42" s="139"/>
      <c r="K42" s="352"/>
    </row>
    <row r="43" spans="2:11" s="105" customFormat="1" ht="3" hidden="1" customHeight="1" x14ac:dyDescent="0.3">
      <c r="B43" s="107"/>
      <c r="C43" s="966"/>
      <c r="D43" s="966"/>
      <c r="E43" s="966"/>
      <c r="F43" s="966"/>
      <c r="G43" s="966"/>
      <c r="H43" s="966"/>
      <c r="I43" s="284"/>
      <c r="J43" s="107"/>
      <c r="K43" s="304"/>
    </row>
    <row r="44" spans="2:11" s="105" customFormat="1" ht="15.6" hidden="1" x14ac:dyDescent="0.3">
      <c r="B44" s="107"/>
      <c r="C44" s="107"/>
      <c r="D44" s="149"/>
      <c r="E44" s="147"/>
      <c r="F44" s="147"/>
      <c r="G44" s="150"/>
      <c r="H44" s="148"/>
      <c r="I44" s="148"/>
      <c r="J44" s="151"/>
      <c r="K44" s="304"/>
    </row>
    <row r="45" spans="2:11" s="105" customFormat="1" ht="15.6" hidden="1" x14ac:dyDescent="0.3">
      <c r="B45" s="107"/>
      <c r="C45" s="966"/>
      <c r="D45" s="966"/>
      <c r="E45" s="966"/>
      <c r="F45" s="966"/>
      <c r="G45" s="966"/>
      <c r="H45" s="966"/>
      <c r="I45" s="284"/>
      <c r="J45" s="151"/>
      <c r="K45" s="304"/>
    </row>
    <row r="46" spans="2:11" s="105" customFormat="1" ht="15.6" hidden="1" x14ac:dyDescent="0.3">
      <c r="B46" s="107"/>
      <c r="C46" s="107"/>
      <c r="D46" s="149"/>
      <c r="E46" s="147"/>
      <c r="F46" s="147"/>
      <c r="G46" s="150"/>
      <c r="H46" s="152"/>
      <c r="I46" s="152"/>
      <c r="J46" s="151"/>
      <c r="K46" s="304"/>
    </row>
    <row r="47" spans="2:11" s="105" customFormat="1" ht="15.6" hidden="1" x14ac:dyDescent="0.3">
      <c r="B47" s="107"/>
      <c r="C47" s="984"/>
      <c r="D47" s="984"/>
      <c r="E47" s="984"/>
      <c r="F47" s="984"/>
      <c r="G47" s="984"/>
      <c r="H47" s="984"/>
      <c r="I47" s="283"/>
      <c r="J47" s="151"/>
      <c r="K47" s="304"/>
    </row>
    <row r="48" spans="2:11" s="105" customFormat="1" ht="15.6" hidden="1" x14ac:dyDescent="0.3">
      <c r="B48" s="107"/>
      <c r="C48" s="107"/>
      <c r="D48" s="107"/>
      <c r="E48" s="107"/>
      <c r="F48" s="107"/>
      <c r="G48" s="107"/>
      <c r="H48" s="107"/>
      <c r="I48" s="107"/>
      <c r="J48" s="107"/>
      <c r="K48" s="304"/>
    </row>
    <row r="49" spans="1:19" s="105" customFormat="1" ht="15.6" x14ac:dyDescent="0.3">
      <c r="C49" s="107"/>
      <c r="D49" s="107"/>
      <c r="E49" s="107"/>
      <c r="F49" s="107"/>
      <c r="G49" s="107"/>
      <c r="J49" s="107"/>
      <c r="K49" s="304"/>
    </row>
    <row r="50" spans="1:19" s="105" customFormat="1" ht="15.6" x14ac:dyDescent="0.3">
      <c r="K50" s="304"/>
    </row>
    <row r="51" spans="1:19" s="105" customFormat="1" ht="15.6" x14ac:dyDescent="0.3">
      <c r="B51" s="105" t="s">
        <v>90</v>
      </c>
      <c r="G51" s="105" t="s">
        <v>100</v>
      </c>
      <c r="H51" s="105" t="s">
        <v>186</v>
      </c>
      <c r="K51" s="304"/>
    </row>
    <row r="52" spans="1:19" s="105" customFormat="1" ht="15.6" x14ac:dyDescent="0.3">
      <c r="K52" s="304"/>
    </row>
    <row r="53" spans="1:19" s="105" customFormat="1" ht="15.6" x14ac:dyDescent="0.3">
      <c r="B53" s="269" t="s">
        <v>211</v>
      </c>
      <c r="C53" s="269"/>
      <c r="D53" s="269"/>
      <c r="H53" s="166"/>
      <c r="S53" s="107"/>
    </row>
    <row r="54" spans="1:19" s="105" customFormat="1" ht="15.6" x14ac:dyDescent="0.3">
      <c r="B54" s="920" t="s">
        <v>212</v>
      </c>
      <c r="C54" s="920"/>
      <c r="D54" s="920"/>
      <c r="G54" s="621" t="s">
        <v>76</v>
      </c>
      <c r="H54" s="166" t="s">
        <v>214</v>
      </c>
      <c r="S54" s="107"/>
    </row>
    <row r="55" spans="1:19" ht="15.6" x14ac:dyDescent="0.3">
      <c r="A55" s="231"/>
      <c r="B55" s="43"/>
      <c r="C55" s="43"/>
      <c r="D55" s="43"/>
      <c r="E55" s="43"/>
      <c r="F55" s="43"/>
      <c r="G55" s="43"/>
      <c r="H55" s="63"/>
      <c r="I55" s="43"/>
      <c r="J55" s="43"/>
      <c r="K55" s="43"/>
      <c r="L55" s="43"/>
    </row>
    <row r="56" spans="1:19" s="105" customFormat="1" ht="15.6" hidden="1" x14ac:dyDescent="0.3">
      <c r="K56" s="304"/>
    </row>
    <row r="57" spans="1:19" s="105" customFormat="1" ht="15.6" x14ac:dyDescent="0.3">
      <c r="K57" s="304"/>
    </row>
    <row r="58" spans="1:19" s="105" customFormat="1" ht="15.6" x14ac:dyDescent="0.3">
      <c r="K58" s="304"/>
    </row>
  </sheetData>
  <mergeCells count="37">
    <mergeCell ref="B54:D54"/>
    <mergeCell ref="C47:H47"/>
    <mergeCell ref="C45:H45"/>
    <mergeCell ref="C38:G38"/>
    <mergeCell ref="C39:G39"/>
    <mergeCell ref="C40:G40"/>
    <mergeCell ref="C41:G41"/>
    <mergeCell ref="C33:G33"/>
    <mergeCell ref="C37:G37"/>
    <mergeCell ref="C34:G34"/>
    <mergeCell ref="C43:H43"/>
    <mergeCell ref="H26:H28"/>
    <mergeCell ref="C26:G26"/>
    <mergeCell ref="E31:G31"/>
    <mergeCell ref="E32:G32"/>
    <mergeCell ref="C30:G30"/>
    <mergeCell ref="F28:G28"/>
    <mergeCell ref="F27:G27"/>
    <mergeCell ref="C29:G29"/>
    <mergeCell ref="B8:J8"/>
    <mergeCell ref="B9:J9"/>
    <mergeCell ref="B10:J10"/>
    <mergeCell ref="B12:J12"/>
    <mergeCell ref="C17:G17"/>
    <mergeCell ref="C16:G16"/>
    <mergeCell ref="B13:J13"/>
    <mergeCell ref="K26:K28"/>
    <mergeCell ref="J26:J28"/>
    <mergeCell ref="H14:J14"/>
    <mergeCell ref="H15:J15"/>
    <mergeCell ref="B26:B28"/>
    <mergeCell ref="C18:G18"/>
    <mergeCell ref="C23:G23"/>
    <mergeCell ref="C19:G19"/>
    <mergeCell ref="C20:G20"/>
    <mergeCell ref="C22:G22"/>
    <mergeCell ref="C25:G25"/>
  </mergeCells>
  <pageMargins left="0.82677165354330717" right="0.23622047244094491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50"/>
  <sheetViews>
    <sheetView topLeftCell="B7" workbookViewId="0">
      <selection activeCell="B12" sqref="A12:XFD12"/>
    </sheetView>
  </sheetViews>
  <sheetFormatPr defaultRowHeight="14.4" x14ac:dyDescent="0.3"/>
  <cols>
    <col min="1" max="1" width="5.44140625" hidden="1" customWidth="1"/>
    <col min="2" max="2" width="5" customWidth="1"/>
    <col min="3" max="3" width="8.109375" customWidth="1"/>
    <col min="4" max="4" width="8.33203125" customWidth="1"/>
    <col min="5" max="5" width="7.33203125" customWidth="1"/>
    <col min="6" max="6" width="6.109375" customWidth="1"/>
    <col min="7" max="7" width="18.44140625" customWidth="1"/>
    <col min="8" max="8" width="7.33203125" customWidth="1"/>
    <col min="9" max="9" width="16" customWidth="1"/>
    <col min="10" max="10" width="1.33203125" hidden="1" customWidth="1"/>
    <col min="11" max="11" width="10.88671875" style="231" customWidth="1"/>
    <col min="12" max="12" width="14.21875" hidden="1" customWidth="1"/>
  </cols>
  <sheetData>
    <row r="1" spans="1:17" s="63" customFormat="1" ht="18" x14ac:dyDescent="0.35">
      <c r="A1" s="63" t="s">
        <v>19</v>
      </c>
      <c r="B1" s="269" t="s">
        <v>26</v>
      </c>
      <c r="D1" s="4"/>
      <c r="E1" s="4"/>
      <c r="F1" s="4"/>
      <c r="G1" s="4"/>
      <c r="H1" s="269" t="s">
        <v>53</v>
      </c>
      <c r="I1" s="269"/>
      <c r="J1" s="8"/>
      <c r="K1" s="348"/>
    </row>
    <row r="2" spans="1:17" s="63" customFormat="1" ht="18" x14ac:dyDescent="0.35">
      <c r="B2" s="270" t="s">
        <v>158</v>
      </c>
      <c r="D2" s="3"/>
      <c r="E2" s="6"/>
      <c r="F2" s="6"/>
      <c r="G2" s="6"/>
      <c r="H2" s="636" t="s">
        <v>223</v>
      </c>
      <c r="I2" s="328"/>
      <c r="J2" s="529"/>
      <c r="K2" s="530"/>
    </row>
    <row r="3" spans="1:17" s="63" customFormat="1" ht="18" x14ac:dyDescent="0.35">
      <c r="B3" s="270" t="s">
        <v>52</v>
      </c>
      <c r="D3" s="4"/>
      <c r="E3" s="5"/>
      <c r="F3" s="5"/>
      <c r="G3" s="4"/>
      <c r="H3" s="271" t="s">
        <v>170</v>
      </c>
      <c r="I3" s="271"/>
      <c r="J3" s="8"/>
      <c r="K3" s="348"/>
    </row>
    <row r="4" spans="1:17" s="63" customFormat="1" ht="18" x14ac:dyDescent="0.35">
      <c r="B4" s="270" t="s">
        <v>194</v>
      </c>
      <c r="D4" s="5"/>
      <c r="E4" s="5"/>
      <c r="F4" s="5"/>
      <c r="G4" s="5"/>
      <c r="H4" s="271" t="s">
        <v>224</v>
      </c>
      <c r="I4" s="271"/>
      <c r="J4" s="42"/>
      <c r="K4" s="350"/>
    </row>
    <row r="5" spans="1:17" s="63" customFormat="1" ht="18" x14ac:dyDescent="0.35">
      <c r="B5" s="270" t="s">
        <v>226</v>
      </c>
      <c r="D5" s="2"/>
      <c r="E5" s="2"/>
      <c r="F5" s="2"/>
      <c r="G5" s="2"/>
      <c r="H5" s="271" t="s">
        <v>226</v>
      </c>
      <c r="I5" s="271"/>
      <c r="K5" s="351"/>
    </row>
    <row r="6" spans="1:17" ht="15" customHeight="1" x14ac:dyDescent="0.35">
      <c r="B6" s="49"/>
      <c r="D6" s="2"/>
      <c r="E6" s="2"/>
      <c r="F6" s="2"/>
      <c r="G6" s="2"/>
      <c r="H6" s="48"/>
      <c r="I6" s="48"/>
    </row>
    <row r="7" spans="1:17" ht="15" customHeight="1" x14ac:dyDescent="0.35">
      <c r="B7" s="49"/>
      <c r="D7" s="2"/>
      <c r="E7" s="2"/>
      <c r="F7" s="2"/>
      <c r="G7" s="2"/>
      <c r="H7" s="48"/>
      <c r="I7" s="48"/>
    </row>
    <row r="8" spans="1:17" ht="15.6" x14ac:dyDescent="0.3">
      <c r="B8" s="964" t="s">
        <v>0</v>
      </c>
      <c r="C8" s="964"/>
      <c r="D8" s="964"/>
      <c r="E8" s="964"/>
      <c r="F8" s="964"/>
      <c r="G8" s="964"/>
      <c r="H8" s="964"/>
      <c r="I8" s="964"/>
      <c r="J8" s="964"/>
    </row>
    <row r="9" spans="1:17" ht="14.25" customHeight="1" x14ac:dyDescent="0.3">
      <c r="B9" s="964" t="s">
        <v>1</v>
      </c>
      <c r="C9" s="964"/>
      <c r="D9" s="964"/>
      <c r="E9" s="964"/>
      <c r="F9" s="964"/>
      <c r="G9" s="964"/>
      <c r="H9" s="964"/>
      <c r="I9" s="964"/>
      <c r="J9" s="964"/>
      <c r="Q9" s="649"/>
    </row>
    <row r="10" spans="1:17" ht="15.6" x14ac:dyDescent="0.3">
      <c r="B10" s="964" t="s">
        <v>235</v>
      </c>
      <c r="C10" s="964"/>
      <c r="D10" s="964"/>
      <c r="E10" s="964"/>
      <c r="F10" s="964"/>
      <c r="G10" s="964"/>
      <c r="H10" s="964"/>
      <c r="I10" s="964"/>
      <c r="J10" s="964"/>
    </row>
    <row r="11" spans="1:17" ht="14.25" customHeight="1" x14ac:dyDescent="0.3">
      <c r="B11" s="964" t="s">
        <v>182</v>
      </c>
      <c r="C11" s="964"/>
      <c r="D11" s="964"/>
      <c r="E11" s="964"/>
      <c r="F11" s="964"/>
      <c r="G11" s="964"/>
      <c r="H11" s="964"/>
      <c r="I11" s="964"/>
      <c r="J11" s="964"/>
    </row>
    <row r="12" spans="1:17" s="63" customFormat="1" ht="12.75" customHeight="1" x14ac:dyDescent="0.3">
      <c r="B12" s="876" t="s">
        <v>229</v>
      </c>
      <c r="C12" s="876"/>
      <c r="D12" s="876"/>
      <c r="E12" s="876"/>
      <c r="F12" s="876"/>
      <c r="G12" s="876"/>
      <c r="H12" s="876"/>
      <c r="I12" s="876"/>
      <c r="J12" s="876"/>
    </row>
    <row r="13" spans="1:17" s="63" customFormat="1" ht="12.75" customHeight="1" x14ac:dyDescent="0.3">
      <c r="B13" s="702"/>
      <c r="C13" s="702"/>
      <c r="D13" s="702"/>
      <c r="E13" s="702"/>
      <c r="F13" s="702"/>
      <c r="G13" s="702"/>
      <c r="H13" s="702"/>
      <c r="I13" s="702"/>
      <c r="J13" s="702"/>
    </row>
    <row r="14" spans="1:17" ht="16.5" customHeight="1" x14ac:dyDescent="0.3">
      <c r="B14" s="293"/>
      <c r="C14" s="293"/>
      <c r="D14" s="293"/>
      <c r="E14" s="293"/>
      <c r="F14" s="293"/>
      <c r="G14" s="650"/>
      <c r="H14" s="651"/>
      <c r="I14" s="992" t="s">
        <v>290</v>
      </c>
      <c r="J14" s="993"/>
      <c r="K14" s="993"/>
      <c r="L14" s="648"/>
    </row>
    <row r="15" spans="1:17" s="436" customFormat="1" ht="14.25" customHeight="1" x14ac:dyDescent="0.3">
      <c r="G15" s="655"/>
      <c r="H15" s="656"/>
      <c r="I15" s="986" t="s">
        <v>277</v>
      </c>
      <c r="J15" s="987"/>
      <c r="K15" s="987"/>
      <c r="L15" s="657"/>
      <c r="P15" s="658"/>
    </row>
    <row r="16" spans="1:17" s="344" customFormat="1" ht="34.5" customHeight="1" x14ac:dyDescent="0.3">
      <c r="B16" s="330" t="s">
        <v>75</v>
      </c>
      <c r="C16" s="989" t="s">
        <v>2</v>
      </c>
      <c r="D16" s="990"/>
      <c r="E16" s="990"/>
      <c r="F16" s="990"/>
      <c r="G16" s="991"/>
      <c r="H16" s="330" t="s">
        <v>109</v>
      </c>
      <c r="I16" s="531" t="s">
        <v>155</v>
      </c>
      <c r="J16" s="531" t="s">
        <v>169</v>
      </c>
      <c r="K16" s="532" t="s">
        <v>181</v>
      </c>
      <c r="N16" s="361"/>
    </row>
    <row r="17" spans="2:19" s="43" customFormat="1" ht="15.6" x14ac:dyDescent="0.3">
      <c r="B17" s="70"/>
      <c r="C17" s="913" t="s">
        <v>30</v>
      </c>
      <c r="D17" s="914"/>
      <c r="E17" s="914"/>
      <c r="F17" s="914"/>
      <c r="G17" s="914"/>
      <c r="H17" s="112"/>
      <c r="I17" s="54">
        <f>I18+I22</f>
        <v>136.16</v>
      </c>
      <c r="J17" s="54">
        <f>J18+J22</f>
        <v>136.16</v>
      </c>
      <c r="K17" s="292"/>
    </row>
    <row r="18" spans="2:19" s="43" customFormat="1" ht="15.6" x14ac:dyDescent="0.3">
      <c r="B18" s="75" t="s">
        <v>3</v>
      </c>
      <c r="C18" s="996" t="s">
        <v>39</v>
      </c>
      <c r="D18" s="997"/>
      <c r="E18" s="997"/>
      <c r="F18" s="997"/>
      <c r="G18" s="998"/>
      <c r="H18" s="153"/>
      <c r="I18" s="53">
        <f>I19+I20+I21</f>
        <v>111.61</v>
      </c>
      <c r="J18" s="53">
        <f>J19+J20+J21</f>
        <v>111.61</v>
      </c>
      <c r="K18" s="292"/>
    </row>
    <row r="19" spans="2:19" s="43" customFormat="1" ht="15.6" x14ac:dyDescent="0.3">
      <c r="B19" s="75" t="s">
        <v>16</v>
      </c>
      <c r="C19" s="918" t="s">
        <v>37</v>
      </c>
      <c r="D19" s="918"/>
      <c r="E19" s="918"/>
      <c r="F19" s="918"/>
      <c r="G19" s="918"/>
      <c r="H19" s="153"/>
      <c r="I19" s="520">
        <v>69.75</v>
      </c>
      <c r="J19" s="53">
        <v>69.75</v>
      </c>
      <c r="K19" s="292"/>
    </row>
    <row r="20" spans="2:19" s="43" customFormat="1" ht="15.6" x14ac:dyDescent="0.3">
      <c r="B20" s="75" t="s">
        <v>15</v>
      </c>
      <c r="C20" s="961" t="s">
        <v>81</v>
      </c>
      <c r="D20" s="961"/>
      <c r="E20" s="961"/>
      <c r="F20" s="961"/>
      <c r="G20" s="961"/>
      <c r="H20" s="334">
        <v>0.1</v>
      </c>
      <c r="I20" s="520">
        <f>I19*10%</f>
        <v>6.98</v>
      </c>
      <c r="J20" s="53">
        <f>J19*10%</f>
        <v>6.98</v>
      </c>
      <c r="K20" s="292"/>
    </row>
    <row r="21" spans="2:19" s="43" customFormat="1" ht="15.6" x14ac:dyDescent="0.3">
      <c r="B21" s="160" t="s">
        <v>17</v>
      </c>
      <c r="C21" s="961" t="s">
        <v>38</v>
      </c>
      <c r="D21" s="961"/>
      <c r="E21" s="961"/>
      <c r="F21" s="961"/>
      <c r="G21" s="961"/>
      <c r="H21" s="365">
        <v>0.5</v>
      </c>
      <c r="I21" s="521">
        <f>I19*50%</f>
        <v>34.880000000000003</v>
      </c>
      <c r="J21" s="65">
        <f>J19*50%</f>
        <v>34.880000000000003</v>
      </c>
      <c r="K21" s="292"/>
    </row>
    <row r="22" spans="2:19" s="43" customFormat="1" ht="15.6" x14ac:dyDescent="0.3">
      <c r="B22" s="78"/>
      <c r="C22" s="999" t="s">
        <v>4</v>
      </c>
      <c r="D22" s="999"/>
      <c r="E22" s="999"/>
      <c r="F22" s="1000"/>
      <c r="G22" s="1000"/>
      <c r="H22" s="334">
        <v>0.22</v>
      </c>
      <c r="I22" s="53">
        <f>I18*H22</f>
        <v>24.55</v>
      </c>
      <c r="J22" s="53">
        <f>J18*H22</f>
        <v>24.55</v>
      </c>
      <c r="K22" s="292"/>
    </row>
    <row r="23" spans="2:19" s="43" customFormat="1" ht="15.6" x14ac:dyDescent="0.3">
      <c r="B23" s="544" t="s">
        <v>54</v>
      </c>
      <c r="C23" s="1001" t="s">
        <v>5</v>
      </c>
      <c r="D23" s="1002"/>
      <c r="E23" s="1002"/>
      <c r="F23" s="1002"/>
      <c r="G23" s="1003"/>
      <c r="H23" s="265"/>
      <c r="I23" s="108"/>
      <c r="J23" s="108">
        <v>13.64</v>
      </c>
      <c r="K23" s="719">
        <v>1.18</v>
      </c>
      <c r="N23" s="58"/>
    </row>
    <row r="24" spans="2:19" s="43" customFormat="1" ht="15.6" x14ac:dyDescent="0.3">
      <c r="B24" s="544" t="s">
        <v>49</v>
      </c>
      <c r="C24" s="1001" t="s">
        <v>56</v>
      </c>
      <c r="D24" s="1002"/>
      <c r="E24" s="1002"/>
      <c r="F24" s="1002"/>
      <c r="G24" s="1003"/>
      <c r="H24" s="265"/>
      <c r="I24" s="108"/>
      <c r="J24" s="108"/>
      <c r="K24" s="292">
        <v>0.21</v>
      </c>
      <c r="N24" s="58"/>
      <c r="O24" s="58"/>
      <c r="P24" s="58"/>
      <c r="Q24" s="58"/>
      <c r="R24" s="58"/>
    </row>
    <row r="25" spans="2:19" s="43" customFormat="1" ht="15.6" x14ac:dyDescent="0.3">
      <c r="B25" s="82" t="s">
        <v>42</v>
      </c>
      <c r="C25" s="36" t="s">
        <v>72</v>
      </c>
      <c r="D25" s="37"/>
      <c r="E25" s="37"/>
      <c r="F25" s="37"/>
      <c r="G25" s="37"/>
      <c r="H25" s="332"/>
      <c r="I25" s="54"/>
      <c r="J25" s="54">
        <f>J26+J29</f>
        <v>44.04</v>
      </c>
      <c r="K25" s="77">
        <f>K26+K30</f>
        <v>8.2899999999999991</v>
      </c>
    </row>
    <row r="26" spans="2:19" s="43" customFormat="1" ht="15.6" x14ac:dyDescent="0.3">
      <c r="B26" s="877" t="s">
        <v>57</v>
      </c>
      <c r="C26" s="156" t="s">
        <v>6</v>
      </c>
      <c r="D26" s="157"/>
      <c r="E26" s="157"/>
      <c r="F26" s="305"/>
      <c r="G26" s="157"/>
      <c r="H26" s="967"/>
      <c r="I26" s="947"/>
      <c r="J26" s="947">
        <v>41.07</v>
      </c>
      <c r="K26" s="871">
        <f>C27*E27</f>
        <v>8.2899999999999991</v>
      </c>
      <c r="L26" s="58"/>
      <c r="M26" s="58"/>
      <c r="N26" s="58"/>
      <c r="O26" s="58"/>
      <c r="P26" s="58"/>
      <c r="Q26" s="58"/>
      <c r="R26" s="58"/>
      <c r="S26" s="58"/>
    </row>
    <row r="27" spans="2:19" s="43" customFormat="1" ht="15.6" x14ac:dyDescent="0.3">
      <c r="B27" s="878"/>
      <c r="C27" s="221">
        <v>42.5</v>
      </c>
      <c r="D27" s="366">
        <v>19.5</v>
      </c>
      <c r="E27" s="533">
        <v>0.19500000000000001</v>
      </c>
      <c r="F27" s="115"/>
      <c r="G27" s="115"/>
      <c r="H27" s="968"/>
      <c r="I27" s="948"/>
      <c r="J27" s="948"/>
      <c r="K27" s="872"/>
      <c r="M27"/>
      <c r="N27" s="58"/>
      <c r="O27" s="58"/>
      <c r="P27" s="58"/>
      <c r="Q27"/>
      <c r="R27"/>
      <c r="S27"/>
    </row>
    <row r="28" spans="2:19" s="63" customFormat="1" x14ac:dyDescent="0.3">
      <c r="B28" s="879"/>
      <c r="C28" s="275" t="s">
        <v>10</v>
      </c>
      <c r="D28" s="32" t="s">
        <v>63</v>
      </c>
      <c r="E28" s="32" t="s">
        <v>128</v>
      </c>
      <c r="F28" s="32"/>
      <c r="G28" s="275"/>
      <c r="H28" s="1004"/>
      <c r="I28" s="988"/>
      <c r="J28" s="988"/>
      <c r="K28" s="873"/>
    </row>
    <row r="29" spans="2:19" s="43" customFormat="1" ht="15.6" hidden="1" x14ac:dyDescent="0.3">
      <c r="B29" s="72" t="s">
        <v>58</v>
      </c>
      <c r="C29" s="638" t="s">
        <v>239</v>
      </c>
      <c r="D29" s="142"/>
      <c r="E29" s="142"/>
      <c r="F29" s="307"/>
      <c r="G29" s="142"/>
      <c r="H29" s="332"/>
      <c r="I29" s="53"/>
      <c r="J29" s="53">
        <v>2.97</v>
      </c>
      <c r="K29" s="573"/>
    </row>
    <row r="30" spans="2:19" s="43" customFormat="1" ht="15.6" hidden="1" x14ac:dyDescent="0.3">
      <c r="B30" s="72"/>
      <c r="C30" s="364">
        <v>78.33</v>
      </c>
      <c r="D30" s="362">
        <v>0.01</v>
      </c>
      <c r="E30" s="307"/>
      <c r="F30" s="307"/>
      <c r="G30" s="307"/>
      <c r="H30" s="332"/>
      <c r="I30" s="53"/>
      <c r="J30" s="53"/>
      <c r="K30" s="573">
        <v>0</v>
      </c>
    </row>
    <row r="31" spans="2:19" s="43" customFormat="1" ht="15.6" hidden="1" x14ac:dyDescent="0.3">
      <c r="B31" s="72"/>
      <c r="C31" s="29" t="s">
        <v>130</v>
      </c>
      <c r="D31" s="29" t="s">
        <v>128</v>
      </c>
      <c r="E31" s="307"/>
      <c r="F31" s="307"/>
      <c r="G31" s="307"/>
      <c r="H31" s="332"/>
      <c r="I31" s="53"/>
      <c r="J31" s="53"/>
      <c r="K31" s="292"/>
    </row>
    <row r="32" spans="2:19" s="43" customFormat="1" ht="15.6" x14ac:dyDescent="0.3">
      <c r="B32" s="70" t="s">
        <v>43</v>
      </c>
      <c r="C32" s="913" t="s">
        <v>188</v>
      </c>
      <c r="D32" s="914"/>
      <c r="E32" s="914"/>
      <c r="F32" s="914"/>
      <c r="G32" s="933"/>
      <c r="H32" s="332"/>
      <c r="I32" s="54">
        <f>I17+I23+I24+I25</f>
        <v>136.16</v>
      </c>
      <c r="J32" s="54">
        <f>J17+J23+J24+J25</f>
        <v>193.84</v>
      </c>
      <c r="K32" s="55">
        <f>K23+K24+K26+K30</f>
        <v>9.68</v>
      </c>
    </row>
    <row r="33" spans="2:19" s="145" customFormat="1" ht="15.6" x14ac:dyDescent="0.3">
      <c r="B33" s="70" t="s">
        <v>44</v>
      </c>
      <c r="C33" s="204" t="s">
        <v>102</v>
      </c>
      <c r="D33" s="205"/>
      <c r="E33" s="205"/>
      <c r="F33" s="294"/>
      <c r="G33" s="206"/>
      <c r="H33" s="359">
        <v>0.6</v>
      </c>
      <c r="I33" s="55">
        <f>I18*60%</f>
        <v>66.97</v>
      </c>
      <c r="J33" s="55">
        <f>J18*46.3%</f>
        <v>51.68</v>
      </c>
      <c r="K33" s="70"/>
    </row>
    <row r="34" spans="2:19" s="43" customFormat="1" ht="15.6" x14ac:dyDescent="0.3">
      <c r="B34" s="72" t="s">
        <v>103</v>
      </c>
      <c r="C34" s="208" t="s">
        <v>105</v>
      </c>
      <c r="D34" s="213"/>
      <c r="E34" s="213"/>
      <c r="F34" s="303"/>
      <c r="G34" s="217"/>
      <c r="H34" s="336">
        <v>0.20899999999999999</v>
      </c>
      <c r="I34" s="53">
        <f>I18*20.9%</f>
        <v>23.33</v>
      </c>
      <c r="J34" s="53">
        <f>J18*20.2%</f>
        <v>22.55</v>
      </c>
      <c r="K34" s="292"/>
    </row>
    <row r="35" spans="2:19" s="51" customFormat="1" ht="15.6" x14ac:dyDescent="0.3">
      <c r="B35" s="72" t="s">
        <v>104</v>
      </c>
      <c r="C35" s="208" t="s">
        <v>99</v>
      </c>
      <c r="D35" s="209"/>
      <c r="E35" s="209"/>
      <c r="F35" s="296"/>
      <c r="G35" s="210"/>
      <c r="H35" s="336">
        <v>0.39100000000000001</v>
      </c>
      <c r="I35" s="53">
        <f>I18*39.1%</f>
        <v>43.64</v>
      </c>
      <c r="J35" s="53">
        <f>J18*26.1%</f>
        <v>29.13</v>
      </c>
      <c r="K35" s="72"/>
    </row>
    <row r="36" spans="2:19" s="43" customFormat="1" ht="15.6" hidden="1" x14ac:dyDescent="0.3">
      <c r="B36" s="90" t="s">
        <v>44</v>
      </c>
      <c r="C36" s="925" t="s">
        <v>82</v>
      </c>
      <c r="D36" s="926"/>
      <c r="E36" s="926"/>
      <c r="F36" s="926"/>
      <c r="G36" s="927"/>
      <c r="H36" s="336"/>
      <c r="I36" s="53"/>
      <c r="J36" s="53"/>
      <c r="K36" s="292"/>
    </row>
    <row r="37" spans="2:19" s="43" customFormat="1" ht="15.6" x14ac:dyDescent="0.3">
      <c r="B37" s="70" t="s">
        <v>45</v>
      </c>
      <c r="C37" s="913" t="s">
        <v>25</v>
      </c>
      <c r="D37" s="914"/>
      <c r="E37" s="914"/>
      <c r="F37" s="914"/>
      <c r="G37" s="933"/>
      <c r="H37" s="332"/>
      <c r="I37" s="54">
        <f>I33+I32</f>
        <v>203.13</v>
      </c>
      <c r="J37" s="54">
        <f>J33+J32</f>
        <v>245.52</v>
      </c>
      <c r="K37" s="55">
        <f>K32</f>
        <v>9.68</v>
      </c>
    </row>
    <row r="38" spans="2:19" s="43" customFormat="1" ht="15.6" x14ac:dyDescent="0.3">
      <c r="B38" s="72" t="s">
        <v>46</v>
      </c>
      <c r="C38" s="158" t="s">
        <v>21</v>
      </c>
      <c r="D38" s="142"/>
      <c r="E38" s="234"/>
      <c r="F38" s="234"/>
      <c r="G38" s="142"/>
      <c r="H38" s="334">
        <v>0.12</v>
      </c>
      <c r="I38" s="53">
        <f>I37*12%</f>
        <v>24.38</v>
      </c>
      <c r="J38" s="53">
        <f>J37*12%</f>
        <v>29.46</v>
      </c>
      <c r="K38" s="53">
        <f>K37*12%</f>
        <v>1.1599999999999999</v>
      </c>
    </row>
    <row r="39" spans="2:19" s="43" customFormat="1" ht="15.6" x14ac:dyDescent="0.3">
      <c r="B39" s="70" t="s">
        <v>47</v>
      </c>
      <c r="C39" s="120" t="s">
        <v>27</v>
      </c>
      <c r="D39" s="157"/>
      <c r="E39" s="157"/>
      <c r="F39" s="305"/>
      <c r="G39" s="157"/>
      <c r="H39" s="334"/>
      <c r="I39" s="54">
        <f>I38+I37</f>
        <v>227.51</v>
      </c>
      <c r="J39" s="54">
        <f>J38+J37</f>
        <v>274.98</v>
      </c>
      <c r="K39" s="54">
        <f>K38+K37</f>
        <v>10.84</v>
      </c>
    </row>
    <row r="40" spans="2:19" s="43" customFormat="1" ht="15.6" x14ac:dyDescent="0.3">
      <c r="B40" s="72" t="s">
        <v>48</v>
      </c>
      <c r="C40" s="994" t="s">
        <v>28</v>
      </c>
      <c r="D40" s="994"/>
      <c r="E40" s="994"/>
      <c r="F40" s="995"/>
      <c r="G40" s="995"/>
      <c r="H40" s="334">
        <v>0.2</v>
      </c>
      <c r="I40" s="53">
        <f>I39*H40</f>
        <v>45.5</v>
      </c>
      <c r="J40" s="53">
        <f>J39*H40</f>
        <v>55</v>
      </c>
      <c r="K40" s="53">
        <f>K39*H40</f>
        <v>2.17</v>
      </c>
    </row>
    <row r="41" spans="2:19" s="43" customFormat="1" ht="15.6" x14ac:dyDescent="0.3">
      <c r="B41" s="70" t="s">
        <v>59</v>
      </c>
      <c r="C41" s="913" t="s">
        <v>29</v>
      </c>
      <c r="D41" s="914"/>
      <c r="E41" s="914"/>
      <c r="F41" s="914"/>
      <c r="G41" s="914"/>
      <c r="H41" s="159"/>
      <c r="I41" s="54">
        <f>I40+I39</f>
        <v>273.01</v>
      </c>
      <c r="J41" s="54">
        <f>J40+J39</f>
        <v>329.98</v>
      </c>
      <c r="K41" s="54">
        <f>K40+K39</f>
        <v>13.01</v>
      </c>
    </row>
    <row r="42" spans="2:19" s="43" customFormat="1" ht="15.6" x14ac:dyDescent="0.3">
      <c r="B42" s="123"/>
      <c r="C42" s="146"/>
      <c r="D42" s="146"/>
      <c r="E42" s="146"/>
      <c r="F42" s="146"/>
      <c r="G42" s="146"/>
      <c r="H42" s="128"/>
      <c r="I42" s="139"/>
      <c r="J42" s="139"/>
      <c r="K42" s="352"/>
    </row>
    <row r="43" spans="2:19" ht="15.6" x14ac:dyDescent="0.3">
      <c r="B43" s="43"/>
      <c r="D43" s="43"/>
      <c r="E43" s="43"/>
      <c r="F43" s="43"/>
      <c r="G43" s="43"/>
      <c r="H43" s="43"/>
      <c r="I43" s="43"/>
      <c r="J43" s="22"/>
    </row>
    <row r="44" spans="2:19" s="166" customFormat="1" ht="15.6" x14ac:dyDescent="0.3">
      <c r="B44" s="105" t="s">
        <v>90</v>
      </c>
      <c r="D44" s="105"/>
      <c r="E44" s="105"/>
      <c r="F44" s="105"/>
      <c r="G44" s="105" t="s">
        <v>76</v>
      </c>
      <c r="H44" s="105" t="s">
        <v>186</v>
      </c>
      <c r="I44" s="105"/>
      <c r="J44" s="173"/>
      <c r="K44" s="576"/>
    </row>
    <row r="45" spans="2:19" s="166" customFormat="1" ht="15.6" x14ac:dyDescent="0.3">
      <c r="B45" s="105"/>
      <c r="D45" s="105"/>
      <c r="E45" s="105"/>
      <c r="F45" s="105"/>
      <c r="G45" s="105"/>
      <c r="H45" s="105"/>
      <c r="I45" s="105"/>
      <c r="J45" s="173"/>
      <c r="K45" s="576"/>
    </row>
    <row r="46" spans="2:19" s="105" customFormat="1" ht="15.6" x14ac:dyDescent="0.3">
      <c r="B46" s="269" t="s">
        <v>211</v>
      </c>
      <c r="C46" s="269"/>
      <c r="D46" s="269"/>
      <c r="H46" s="166"/>
      <c r="S46" s="107"/>
    </row>
    <row r="47" spans="2:19" s="105" customFormat="1" ht="15.6" x14ac:dyDescent="0.3">
      <c r="B47" s="920" t="s">
        <v>212</v>
      </c>
      <c r="C47" s="920"/>
      <c r="D47" s="920"/>
      <c r="G47" s="727" t="s">
        <v>76</v>
      </c>
      <c r="H47" s="166" t="s">
        <v>214</v>
      </c>
      <c r="S47" s="107"/>
    </row>
    <row r="48" spans="2:19" s="166" customFormat="1" ht="15.6" x14ac:dyDescent="0.3">
      <c r="B48" s="105"/>
      <c r="D48" s="105"/>
      <c r="E48" s="105"/>
      <c r="F48" s="105"/>
      <c r="G48" s="105"/>
      <c r="H48" s="105"/>
      <c r="I48" s="105"/>
      <c r="J48" s="173"/>
      <c r="K48" s="576"/>
    </row>
    <row r="49" spans="2:11" s="166" customFormat="1" ht="15.6" x14ac:dyDescent="0.3">
      <c r="B49" s="105"/>
      <c r="D49" s="105"/>
      <c r="E49" s="105"/>
      <c r="F49" s="105"/>
      <c r="G49" s="105"/>
      <c r="H49" s="105"/>
      <c r="I49" s="105"/>
      <c r="K49" s="576"/>
    </row>
    <row r="50" spans="2:11" ht="15.6" x14ac:dyDescent="0.3">
      <c r="C50" s="43"/>
      <c r="D50" s="43"/>
      <c r="E50" s="43"/>
      <c r="F50" s="43"/>
      <c r="G50" s="43"/>
      <c r="H50" s="43"/>
      <c r="I50" s="43"/>
    </row>
  </sheetData>
  <mergeCells count="27">
    <mergeCell ref="K26:K28"/>
    <mergeCell ref="I14:K14"/>
    <mergeCell ref="B47:D47"/>
    <mergeCell ref="C37:G37"/>
    <mergeCell ref="C40:G40"/>
    <mergeCell ref="C41:G41"/>
    <mergeCell ref="C17:G17"/>
    <mergeCell ref="C18:G18"/>
    <mergeCell ref="C19:G19"/>
    <mergeCell ref="C22:G22"/>
    <mergeCell ref="C23:G23"/>
    <mergeCell ref="C24:G24"/>
    <mergeCell ref="C36:G36"/>
    <mergeCell ref="C32:G32"/>
    <mergeCell ref="B26:B28"/>
    <mergeCell ref="H26:H28"/>
    <mergeCell ref="J26:J28"/>
    <mergeCell ref="C16:G16"/>
    <mergeCell ref="C20:G20"/>
    <mergeCell ref="C21:G21"/>
    <mergeCell ref="I26:I28"/>
    <mergeCell ref="I15:K15"/>
    <mergeCell ref="B12:J12"/>
    <mergeCell ref="B8:J8"/>
    <mergeCell ref="B9:J9"/>
    <mergeCell ref="B10:J10"/>
    <mergeCell ref="B11:J11"/>
  </mergeCells>
  <pageMargins left="0.70866141732283472" right="0.11811023622047245" top="0.55118110236220474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45"/>
  <sheetViews>
    <sheetView workbookViewId="0">
      <selection activeCell="A13" sqref="A13:XFD13"/>
    </sheetView>
  </sheetViews>
  <sheetFormatPr defaultRowHeight="14.4" x14ac:dyDescent="0.3"/>
  <cols>
    <col min="1" max="1" width="1.109375" customWidth="1"/>
    <col min="2" max="2" width="5" style="63" customWidth="1"/>
    <col min="4" max="4" width="9" customWidth="1"/>
    <col min="5" max="5" width="8.109375" customWidth="1"/>
    <col min="6" max="6" width="7" customWidth="1"/>
    <col min="7" max="7" width="18.44140625" customWidth="1"/>
    <col min="8" max="8" width="7.33203125" customWidth="1"/>
    <col min="9" max="9" width="13" customWidth="1"/>
    <col min="10" max="10" width="18" hidden="1" customWidth="1"/>
    <col min="11" max="11" width="8.6640625" style="231" customWidth="1"/>
  </cols>
  <sheetData>
    <row r="1" spans="1:11" s="63" customFormat="1" ht="18" x14ac:dyDescent="0.35">
      <c r="A1" s="269" t="s">
        <v>26</v>
      </c>
      <c r="D1" s="4"/>
      <c r="E1" s="4"/>
      <c r="F1" s="4"/>
      <c r="G1" s="4"/>
      <c r="H1" s="269" t="s">
        <v>53</v>
      </c>
      <c r="I1" s="269"/>
      <c r="J1" s="8"/>
      <c r="K1" s="348"/>
    </row>
    <row r="2" spans="1:11" s="63" customFormat="1" ht="18" x14ac:dyDescent="0.35">
      <c r="A2" s="270" t="s">
        <v>158</v>
      </c>
      <c r="D2" s="3"/>
      <c r="E2" s="6"/>
      <c r="F2" s="6"/>
      <c r="G2" s="6"/>
      <c r="H2" s="642" t="s">
        <v>223</v>
      </c>
      <c r="I2" s="328"/>
      <c r="J2" s="529"/>
      <c r="K2" s="530"/>
    </row>
    <row r="3" spans="1:11" s="63" customFormat="1" ht="18" x14ac:dyDescent="0.35">
      <c r="A3" s="270" t="s">
        <v>52</v>
      </c>
      <c r="D3" s="4"/>
      <c r="E3" s="5"/>
      <c r="F3" s="5"/>
      <c r="G3" s="4"/>
      <c r="H3" s="271" t="s">
        <v>52</v>
      </c>
      <c r="I3" s="271"/>
      <c r="J3" s="8"/>
      <c r="K3" s="348"/>
    </row>
    <row r="4" spans="1:11" s="63" customFormat="1" ht="18" x14ac:dyDescent="0.35">
      <c r="A4" s="270" t="s">
        <v>194</v>
      </c>
      <c r="D4" s="5"/>
      <c r="E4" s="5"/>
      <c r="F4" s="5"/>
      <c r="G4" s="5"/>
      <c r="H4" s="271" t="s">
        <v>224</v>
      </c>
      <c r="I4" s="271"/>
      <c r="J4" s="42"/>
      <c r="K4" s="350"/>
    </row>
    <row r="5" spans="1:11" s="63" customFormat="1" ht="18" x14ac:dyDescent="0.35">
      <c r="A5" s="270" t="s">
        <v>226</v>
      </c>
      <c r="D5" s="2"/>
      <c r="E5" s="2"/>
      <c r="F5" s="2"/>
      <c r="G5" s="2"/>
      <c r="H5" s="271" t="s">
        <v>240</v>
      </c>
      <c r="I5" s="271"/>
      <c r="K5" s="351"/>
    </row>
    <row r="6" spans="1:11" ht="14.25" customHeight="1" x14ac:dyDescent="0.35">
      <c r="A6" s="49"/>
      <c r="D6" s="2"/>
      <c r="E6" s="2"/>
      <c r="F6" s="2"/>
      <c r="G6" s="2"/>
      <c r="H6" s="48"/>
      <c r="I6" s="48"/>
    </row>
    <row r="7" spans="1:11" ht="14.25" customHeight="1" x14ac:dyDescent="0.35">
      <c r="A7" s="49"/>
      <c r="D7" s="2"/>
      <c r="E7" s="2"/>
      <c r="F7" s="2"/>
      <c r="G7" s="2"/>
      <c r="H7" s="48"/>
      <c r="I7" s="48"/>
    </row>
    <row r="8" spans="1:11" s="490" customFormat="1" ht="15.6" x14ac:dyDescent="0.3">
      <c r="B8" s="964" t="s">
        <v>0</v>
      </c>
      <c r="C8" s="964"/>
      <c r="D8" s="964"/>
      <c r="E8" s="964"/>
      <c r="F8" s="964"/>
      <c r="G8" s="964"/>
      <c r="H8" s="964"/>
      <c r="I8" s="964"/>
      <c r="J8" s="964"/>
      <c r="K8" s="491"/>
    </row>
    <row r="9" spans="1:11" s="490" customFormat="1" ht="15" customHeight="1" x14ac:dyDescent="0.3">
      <c r="B9" s="964" t="s">
        <v>1</v>
      </c>
      <c r="C9" s="964"/>
      <c r="D9" s="964"/>
      <c r="E9" s="964"/>
      <c r="F9" s="964"/>
      <c r="G9" s="964"/>
      <c r="H9" s="964"/>
      <c r="I9" s="964"/>
      <c r="J9" s="964"/>
      <c r="K9" s="491"/>
    </row>
    <row r="10" spans="1:11" s="490" customFormat="1" ht="15.6" x14ac:dyDescent="0.3">
      <c r="B10" s="964" t="s">
        <v>162</v>
      </c>
      <c r="C10" s="964"/>
      <c r="D10" s="964"/>
      <c r="E10" s="964"/>
      <c r="F10" s="964"/>
      <c r="G10" s="964"/>
      <c r="H10" s="964"/>
      <c r="I10" s="964"/>
      <c r="J10" s="964"/>
      <c r="K10" s="491"/>
    </row>
    <row r="11" spans="1:11" s="490" customFormat="1" ht="3" hidden="1" customHeight="1" x14ac:dyDescent="0.3">
      <c r="D11" s="482"/>
      <c r="K11" s="491"/>
    </row>
    <row r="12" spans="1:11" s="47" customFormat="1" ht="17.25" customHeight="1" x14ac:dyDescent="0.3">
      <c r="A12" s="47" t="s">
        <v>241</v>
      </c>
      <c r="H12" s="106"/>
      <c r="I12" s="106"/>
      <c r="J12" s="106"/>
      <c r="K12" s="660"/>
    </row>
    <row r="13" spans="1:11" s="63" customFormat="1" ht="12.75" customHeight="1" x14ac:dyDescent="0.3">
      <c r="B13" s="876" t="s">
        <v>229</v>
      </c>
      <c r="C13" s="876"/>
      <c r="D13" s="876"/>
      <c r="E13" s="876"/>
      <c r="F13" s="876"/>
      <c r="G13" s="876"/>
      <c r="H13" s="876"/>
      <c r="I13" s="876"/>
      <c r="J13" s="876"/>
    </row>
    <row r="14" spans="1:11" s="63" customFormat="1" ht="12.6" hidden="1" customHeight="1" x14ac:dyDescent="0.3">
      <c r="B14" s="644"/>
      <c r="C14" s="644"/>
      <c r="D14" s="644"/>
      <c r="E14" s="644"/>
      <c r="F14" s="644"/>
      <c r="G14" s="644"/>
      <c r="H14" s="644"/>
      <c r="I14" s="644"/>
      <c r="J14" s="644"/>
    </row>
    <row r="15" spans="1:11" ht="17.25" customHeight="1" x14ac:dyDescent="0.3">
      <c r="B15" s="293"/>
      <c r="C15" s="293"/>
      <c r="D15" s="293"/>
      <c r="E15" s="293"/>
      <c r="F15" s="293"/>
      <c r="G15" s="354"/>
      <c r="H15" s="1008" t="s">
        <v>287</v>
      </c>
      <c r="I15" s="1009"/>
      <c r="J15" s="1009"/>
      <c r="K15" s="1010"/>
    </row>
    <row r="16" spans="1:11" x14ac:dyDescent="0.3">
      <c r="G16" s="399"/>
      <c r="H16" s="908" t="s">
        <v>291</v>
      </c>
      <c r="I16" s="908"/>
      <c r="J16" s="908"/>
      <c r="K16" s="1011"/>
    </row>
    <row r="17" spans="2:18" s="344" customFormat="1" ht="28.8" x14ac:dyDescent="0.3">
      <c r="B17" s="330" t="s">
        <v>75</v>
      </c>
      <c r="C17" s="989" t="s">
        <v>2</v>
      </c>
      <c r="D17" s="990"/>
      <c r="E17" s="990"/>
      <c r="F17" s="990"/>
      <c r="G17" s="991"/>
      <c r="H17" s="330" t="s">
        <v>109</v>
      </c>
      <c r="I17" s="315" t="s">
        <v>180</v>
      </c>
      <c r="J17" s="315" t="s">
        <v>177</v>
      </c>
      <c r="K17" s="363" t="s">
        <v>129</v>
      </c>
    </row>
    <row r="18" spans="2:18" s="43" customFormat="1" ht="15.6" x14ac:dyDescent="0.3">
      <c r="B18" s="70"/>
      <c r="C18" s="913" t="s">
        <v>30</v>
      </c>
      <c r="D18" s="914"/>
      <c r="E18" s="914"/>
      <c r="F18" s="914"/>
      <c r="G18" s="914"/>
      <c r="H18" s="112"/>
      <c r="I18" s="54">
        <f>I19+I23</f>
        <v>136.16</v>
      </c>
      <c r="J18" s="54">
        <f>J19+J23</f>
        <v>136.16</v>
      </c>
      <c r="K18" s="292"/>
    </row>
    <row r="19" spans="2:18" s="43" customFormat="1" ht="15.6" x14ac:dyDescent="0.3">
      <c r="B19" s="116" t="s">
        <v>3</v>
      </c>
      <c r="C19" s="996" t="s">
        <v>39</v>
      </c>
      <c r="D19" s="997"/>
      <c r="E19" s="997"/>
      <c r="F19" s="997"/>
      <c r="G19" s="998"/>
      <c r="H19" s="153"/>
      <c r="I19" s="53">
        <f>I20+I21+I22</f>
        <v>111.61</v>
      </c>
      <c r="J19" s="53">
        <f>J20+J21+J22</f>
        <v>111.61</v>
      </c>
      <c r="K19" s="292"/>
    </row>
    <row r="20" spans="2:18" s="43" customFormat="1" ht="15.6" x14ac:dyDescent="0.3">
      <c r="B20" s="116" t="s">
        <v>16</v>
      </c>
      <c r="C20" s="918" t="s">
        <v>37</v>
      </c>
      <c r="D20" s="918"/>
      <c r="E20" s="918"/>
      <c r="F20" s="918"/>
      <c r="G20" s="918"/>
      <c r="H20" s="153"/>
      <c r="I20" s="520">
        <v>69.75</v>
      </c>
      <c r="J20" s="53">
        <v>69.75</v>
      </c>
      <c r="K20" s="292"/>
    </row>
    <row r="21" spans="2:18" s="43" customFormat="1" ht="15.6" x14ac:dyDescent="0.3">
      <c r="B21" s="154" t="s">
        <v>15</v>
      </c>
      <c r="C21" s="961" t="s">
        <v>38</v>
      </c>
      <c r="D21" s="961"/>
      <c r="E21" s="961"/>
      <c r="F21" s="961"/>
      <c r="G21" s="961"/>
      <c r="H21" s="155">
        <v>0.5</v>
      </c>
      <c r="I21" s="521">
        <f>I20*50%</f>
        <v>34.880000000000003</v>
      </c>
      <c r="J21" s="514">
        <f>J20*50%</f>
        <v>34.880000000000003</v>
      </c>
      <c r="K21" s="292"/>
    </row>
    <row r="22" spans="2:18" s="43" customFormat="1" ht="15.6" x14ac:dyDescent="0.3">
      <c r="B22" s="154" t="s">
        <v>17</v>
      </c>
      <c r="C22" s="1012" t="s">
        <v>83</v>
      </c>
      <c r="D22" s="1013"/>
      <c r="E22" s="1013"/>
      <c r="F22" s="1013"/>
      <c r="G22" s="1014"/>
      <c r="H22" s="155">
        <v>0.1</v>
      </c>
      <c r="I22" s="521">
        <f>I20*H22</f>
        <v>6.98</v>
      </c>
      <c r="J22" s="514">
        <f>J20*H22</f>
        <v>6.98</v>
      </c>
      <c r="K22" s="292"/>
    </row>
    <row r="23" spans="2:18" s="43" customFormat="1" ht="15.6" x14ac:dyDescent="0.3">
      <c r="B23" s="118"/>
      <c r="C23" s="999" t="s">
        <v>4</v>
      </c>
      <c r="D23" s="999"/>
      <c r="E23" s="999"/>
      <c r="F23" s="1000"/>
      <c r="G23" s="1000"/>
      <c r="H23" s="117">
        <v>0.22</v>
      </c>
      <c r="I23" s="53">
        <f>I19*H23</f>
        <v>24.55</v>
      </c>
      <c r="J23" s="53">
        <f>J19*H23</f>
        <v>24.55</v>
      </c>
      <c r="K23" s="292"/>
      <c r="R23" s="659"/>
    </row>
    <row r="24" spans="2:18" s="43" customFormat="1" ht="15.6" x14ac:dyDescent="0.3">
      <c r="B24" s="80" t="s">
        <v>54</v>
      </c>
      <c r="C24" s="574" t="s">
        <v>5</v>
      </c>
      <c r="D24" s="537"/>
      <c r="E24" s="537"/>
      <c r="F24" s="537"/>
      <c r="G24" s="537"/>
      <c r="H24" s="76"/>
      <c r="I24" s="77"/>
      <c r="J24" s="77">
        <v>18.21</v>
      </c>
      <c r="K24" s="709">
        <v>1.86</v>
      </c>
      <c r="M24" s="58"/>
    </row>
    <row r="25" spans="2:18" s="43" customFormat="1" ht="15.6" x14ac:dyDescent="0.3">
      <c r="B25" s="82" t="s">
        <v>49</v>
      </c>
      <c r="C25" s="36" t="s">
        <v>71</v>
      </c>
      <c r="D25" s="37"/>
      <c r="E25" s="37"/>
      <c r="F25" s="37"/>
      <c r="G25" s="37"/>
      <c r="H25" s="544"/>
      <c r="I25" s="77"/>
      <c r="J25" s="77">
        <f>J26+J29</f>
        <v>277.63</v>
      </c>
      <c r="K25" s="77">
        <f>K26+K30</f>
        <v>7.19</v>
      </c>
    </row>
    <row r="26" spans="2:18" s="43" customFormat="1" ht="15.6" x14ac:dyDescent="0.3">
      <c r="B26" s="955" t="s">
        <v>33</v>
      </c>
      <c r="C26" s="397" t="s">
        <v>6</v>
      </c>
      <c r="D26" s="157"/>
      <c r="E26" s="157"/>
      <c r="F26" s="305"/>
      <c r="G26" s="157"/>
      <c r="H26" s="1005"/>
      <c r="I26" s="947"/>
      <c r="J26" s="947">
        <v>269.60000000000002</v>
      </c>
      <c r="K26" s="871">
        <f>(C27*E27)</f>
        <v>6.8</v>
      </c>
    </row>
    <row r="27" spans="2:18" s="43" customFormat="1" ht="15.6" x14ac:dyDescent="0.3">
      <c r="B27" s="956"/>
      <c r="C27" s="221">
        <v>42.5</v>
      </c>
      <c r="D27" s="366">
        <v>16</v>
      </c>
      <c r="E27" s="311">
        <v>0.16</v>
      </c>
      <c r="F27" s="115"/>
      <c r="G27" s="115"/>
      <c r="H27" s="1006"/>
      <c r="I27" s="948"/>
      <c r="J27" s="948"/>
      <c r="K27" s="872"/>
      <c r="M27" s="58"/>
    </row>
    <row r="28" spans="2:18" s="63" customFormat="1" ht="15" customHeight="1" x14ac:dyDescent="0.3">
      <c r="B28" s="957"/>
      <c r="C28" s="362" t="s">
        <v>10</v>
      </c>
      <c r="D28" s="362" t="s">
        <v>63</v>
      </c>
      <c r="E28" s="362" t="s">
        <v>128</v>
      </c>
      <c r="F28" s="477"/>
      <c r="G28" s="275"/>
      <c r="H28" s="1007"/>
      <c r="I28" s="988"/>
      <c r="J28" s="988"/>
      <c r="K28" s="873"/>
    </row>
    <row r="29" spans="2:18" s="741" customFormat="1" ht="31.2" customHeight="1" x14ac:dyDescent="0.3">
      <c r="B29" s="738" t="s">
        <v>34</v>
      </c>
      <c r="C29" s="1017" t="s">
        <v>292</v>
      </c>
      <c r="D29" s="1018"/>
      <c r="E29" s="1018"/>
      <c r="F29" s="1018"/>
      <c r="G29" s="1019"/>
      <c r="H29" s="738"/>
      <c r="I29" s="739"/>
      <c r="J29" s="739">
        <v>8.0299999999999994</v>
      </c>
      <c r="K29" s="740"/>
      <c r="M29" s="742"/>
      <c r="N29" s="742"/>
      <c r="O29" s="742"/>
      <c r="P29" s="742"/>
    </row>
    <row r="30" spans="2:18" s="43" customFormat="1" ht="15.6" x14ac:dyDescent="0.3">
      <c r="B30" s="292"/>
      <c r="C30" s="53">
        <v>98.33</v>
      </c>
      <c r="D30" s="122">
        <v>4.0000000000000001E-3</v>
      </c>
      <c r="E30" s="307"/>
      <c r="F30" s="307"/>
      <c r="G30" s="307"/>
      <c r="H30" s="292"/>
      <c r="I30" s="53"/>
      <c r="J30" s="53"/>
      <c r="K30" s="575">
        <f>C30*D30</f>
        <v>0.39</v>
      </c>
    </row>
    <row r="31" spans="2:18" s="43" customFormat="1" ht="15.6" x14ac:dyDescent="0.3">
      <c r="B31" s="292"/>
      <c r="C31" s="53" t="s">
        <v>10</v>
      </c>
      <c r="D31" s="122" t="s">
        <v>128</v>
      </c>
      <c r="E31" s="307"/>
      <c r="F31" s="307"/>
      <c r="G31" s="307"/>
      <c r="H31" s="292"/>
      <c r="I31" s="53"/>
      <c r="J31" s="53"/>
      <c r="K31" s="53"/>
    </row>
    <row r="32" spans="2:18" s="43" customFormat="1" ht="15.6" x14ac:dyDescent="0.3">
      <c r="B32" s="70" t="s">
        <v>42</v>
      </c>
      <c r="C32" s="913" t="s">
        <v>188</v>
      </c>
      <c r="D32" s="914"/>
      <c r="E32" s="914"/>
      <c r="F32" s="914"/>
      <c r="G32" s="933"/>
      <c r="H32" s="292"/>
      <c r="I32" s="54">
        <f>I25+I24+I18</f>
        <v>136.16</v>
      </c>
      <c r="J32" s="54">
        <f>J25+J24+J18</f>
        <v>432</v>
      </c>
      <c r="K32" s="367">
        <f>K24+K25</f>
        <v>9.0500000000000007</v>
      </c>
    </row>
    <row r="33" spans="2:19" s="145" customFormat="1" ht="15.6" x14ac:dyDescent="0.3">
      <c r="B33" s="186" t="s">
        <v>43</v>
      </c>
      <c r="C33" s="836" t="s">
        <v>106</v>
      </c>
      <c r="D33" s="837"/>
      <c r="E33" s="837"/>
      <c r="F33" s="837"/>
      <c r="G33" s="838"/>
      <c r="H33" s="235">
        <v>0.6</v>
      </c>
      <c r="I33" s="55">
        <f>I19*60%</f>
        <v>66.97</v>
      </c>
      <c r="J33" s="55">
        <f>J19*46.3%</f>
        <v>51.68</v>
      </c>
      <c r="K33" s="70"/>
    </row>
    <row r="34" spans="2:19" s="43" customFormat="1" ht="15.6" x14ac:dyDescent="0.3">
      <c r="B34" s="124" t="s">
        <v>92</v>
      </c>
      <c r="C34" s="298" t="s">
        <v>105</v>
      </c>
      <c r="D34" s="299"/>
      <c r="E34" s="299"/>
      <c r="F34" s="299"/>
      <c r="G34" s="300"/>
      <c r="H34" s="161">
        <v>0.20899999999999999</v>
      </c>
      <c r="I34" s="77">
        <f>I19*20.9%</f>
        <v>23.33</v>
      </c>
      <c r="J34" s="77">
        <f>J19*20.2%</f>
        <v>22.55</v>
      </c>
      <c r="K34" s="292"/>
    </row>
    <row r="35" spans="2:19" s="43" customFormat="1" ht="15.6" x14ac:dyDescent="0.3">
      <c r="B35" s="124" t="s">
        <v>93</v>
      </c>
      <c r="C35" s="298" t="s">
        <v>99</v>
      </c>
      <c r="D35" s="299"/>
      <c r="E35" s="299"/>
      <c r="F35" s="299"/>
      <c r="G35" s="300"/>
      <c r="H35" s="161">
        <v>0.39100000000000001</v>
      </c>
      <c r="I35" s="77">
        <f>I19*39.1%</f>
        <v>43.64</v>
      </c>
      <c r="J35" s="77">
        <f>J19*26.1%</f>
        <v>29.13</v>
      </c>
      <c r="K35" s="292"/>
    </row>
    <row r="36" spans="2:19" s="43" customFormat="1" ht="15.6" x14ac:dyDescent="0.3">
      <c r="B36" s="70" t="s">
        <v>44</v>
      </c>
      <c r="C36" s="913" t="s">
        <v>25</v>
      </c>
      <c r="D36" s="914"/>
      <c r="E36" s="914"/>
      <c r="F36" s="914"/>
      <c r="G36" s="933"/>
      <c r="H36" s="292"/>
      <c r="I36" s="54">
        <f>I33+I32</f>
        <v>203.13</v>
      </c>
      <c r="J36" s="54">
        <f>J33+J32</f>
        <v>483.68</v>
      </c>
      <c r="K36" s="55">
        <f>K32</f>
        <v>9.0500000000000007</v>
      </c>
    </row>
    <row r="37" spans="2:19" s="43" customFormat="1" ht="15.6" x14ac:dyDescent="0.3">
      <c r="B37" s="292" t="s">
        <v>45</v>
      </c>
      <c r="C37" s="306" t="s">
        <v>21</v>
      </c>
      <c r="D37" s="307"/>
      <c r="E37" s="307"/>
      <c r="F37" s="307"/>
      <c r="G37" s="307"/>
      <c r="H37" s="117">
        <v>0.12</v>
      </c>
      <c r="I37" s="53">
        <f>I36*12%</f>
        <v>24.38</v>
      </c>
      <c r="J37" s="53">
        <f>J36*12%</f>
        <v>58.04</v>
      </c>
      <c r="K37" s="53">
        <f>K36*12%</f>
        <v>1.0900000000000001</v>
      </c>
    </row>
    <row r="38" spans="2:19" s="43" customFormat="1" ht="15.6" x14ac:dyDescent="0.3">
      <c r="B38" s="70" t="s">
        <v>46</v>
      </c>
      <c r="C38" s="120" t="s">
        <v>27</v>
      </c>
      <c r="D38" s="305"/>
      <c r="E38" s="305"/>
      <c r="F38" s="305"/>
      <c r="G38" s="305"/>
      <c r="H38" s="117"/>
      <c r="I38" s="54">
        <f>I37+I36</f>
        <v>227.51</v>
      </c>
      <c r="J38" s="54">
        <f>J37+J36</f>
        <v>541.72</v>
      </c>
      <c r="K38" s="54">
        <f>K37+K36</f>
        <v>10.14</v>
      </c>
    </row>
    <row r="39" spans="2:19" s="43" customFormat="1" ht="15.6" x14ac:dyDescent="0.3">
      <c r="B39" s="292" t="s">
        <v>47</v>
      </c>
      <c r="C39" s="995" t="s">
        <v>28</v>
      </c>
      <c r="D39" s="1015"/>
      <c r="E39" s="1015"/>
      <c r="F39" s="1015"/>
      <c r="G39" s="1016"/>
      <c r="H39" s="117">
        <v>0.2</v>
      </c>
      <c r="I39" s="53">
        <f>I38*H39</f>
        <v>45.5</v>
      </c>
      <c r="J39" s="53">
        <f>J38*H39</f>
        <v>108.34</v>
      </c>
      <c r="K39" s="53">
        <f>K38*H39</f>
        <v>2.0299999999999998</v>
      </c>
    </row>
    <row r="40" spans="2:19" s="43" customFormat="1" ht="15.6" x14ac:dyDescent="0.3">
      <c r="B40" s="70" t="s">
        <v>48</v>
      </c>
      <c r="C40" s="913" t="s">
        <v>29</v>
      </c>
      <c r="D40" s="914"/>
      <c r="E40" s="914"/>
      <c r="F40" s="914"/>
      <c r="G40" s="933"/>
      <c r="H40" s="302"/>
      <c r="I40" s="54">
        <f>I39+I38</f>
        <v>273.01</v>
      </c>
      <c r="J40" s="54">
        <f>J39+J38</f>
        <v>650.05999999999995</v>
      </c>
      <c r="K40" s="54">
        <f>K39+K38</f>
        <v>12.17</v>
      </c>
    </row>
    <row r="41" spans="2:19" s="43" customFormat="1" ht="24.75" customHeight="1" x14ac:dyDescent="0.3">
      <c r="B41" s="123"/>
      <c r="C41" s="146"/>
      <c r="D41" s="146"/>
      <c r="E41" s="146"/>
      <c r="F41" s="146"/>
      <c r="G41" s="146"/>
      <c r="H41" s="301"/>
      <c r="I41" s="301"/>
      <c r="J41" s="139"/>
      <c r="K41" s="352"/>
    </row>
    <row r="42" spans="2:19" s="166" customFormat="1" ht="15.6" x14ac:dyDescent="0.3">
      <c r="B42" s="105" t="s">
        <v>90</v>
      </c>
      <c r="D42" s="105"/>
      <c r="E42" s="105"/>
      <c r="F42" s="105"/>
      <c r="G42" s="105" t="s">
        <v>62</v>
      </c>
      <c r="H42" s="105" t="s">
        <v>186</v>
      </c>
      <c r="I42" s="105"/>
      <c r="J42" s="173"/>
      <c r="K42" s="576"/>
    </row>
    <row r="43" spans="2:19" ht="15.6" x14ac:dyDescent="0.3">
      <c r="B43" s="43"/>
      <c r="D43" s="43"/>
      <c r="E43" s="43"/>
      <c r="F43" s="43"/>
      <c r="G43" s="43"/>
      <c r="H43" s="43"/>
      <c r="I43" s="43"/>
      <c r="J43" s="22"/>
    </row>
    <row r="44" spans="2:19" s="105" customFormat="1" ht="15.6" x14ac:dyDescent="0.3">
      <c r="B44" s="269" t="s">
        <v>211</v>
      </c>
      <c r="C44" s="269"/>
      <c r="D44" s="269"/>
      <c r="H44" s="166"/>
      <c r="S44" s="107"/>
    </row>
    <row r="45" spans="2:19" s="105" customFormat="1" ht="15.6" x14ac:dyDescent="0.3">
      <c r="B45" s="920" t="s">
        <v>212</v>
      </c>
      <c r="C45" s="920"/>
      <c r="D45" s="920"/>
      <c r="G45" s="621" t="s">
        <v>76</v>
      </c>
      <c r="H45" s="166" t="s">
        <v>214</v>
      </c>
      <c r="S45" s="107"/>
    </row>
  </sheetData>
  <mergeCells count="25">
    <mergeCell ref="B45:D45"/>
    <mergeCell ref="C23:G23"/>
    <mergeCell ref="C22:G22"/>
    <mergeCell ref="K26:K28"/>
    <mergeCell ref="C36:G36"/>
    <mergeCell ref="C39:G39"/>
    <mergeCell ref="C40:G40"/>
    <mergeCell ref="C32:G32"/>
    <mergeCell ref="C33:G33"/>
    <mergeCell ref="C29:G29"/>
    <mergeCell ref="B8:J8"/>
    <mergeCell ref="B9:J9"/>
    <mergeCell ref="B10:J10"/>
    <mergeCell ref="B26:B28"/>
    <mergeCell ref="H26:H28"/>
    <mergeCell ref="J26:J28"/>
    <mergeCell ref="I26:I28"/>
    <mergeCell ref="H15:K15"/>
    <mergeCell ref="H16:K16"/>
    <mergeCell ref="C18:G18"/>
    <mergeCell ref="C19:G19"/>
    <mergeCell ref="C20:G20"/>
    <mergeCell ref="B13:J13"/>
    <mergeCell ref="C17:G17"/>
    <mergeCell ref="C21:G21"/>
  </mergeCells>
  <pageMargins left="0.70866141732283472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49"/>
  <sheetViews>
    <sheetView workbookViewId="0">
      <selection activeCell="A13" sqref="A13:XFD13"/>
    </sheetView>
  </sheetViews>
  <sheetFormatPr defaultRowHeight="14.4" x14ac:dyDescent="0.3"/>
  <cols>
    <col min="1" max="1" width="1.109375" customWidth="1"/>
    <col min="2" max="2" width="4.5546875" customWidth="1"/>
    <col min="4" max="4" width="11" customWidth="1"/>
    <col min="5" max="5" width="7.6640625" customWidth="1"/>
    <col min="6" max="6" width="21.6640625" customWidth="1"/>
    <col min="7" max="7" width="9.5546875" customWidth="1"/>
    <col min="8" max="8" width="9.6640625" customWidth="1"/>
    <col min="9" max="9" width="11.6640625" customWidth="1"/>
    <col min="10" max="10" width="0.109375" customWidth="1"/>
  </cols>
  <sheetData>
    <row r="1" spans="1:10" s="63" customFormat="1" ht="18" x14ac:dyDescent="0.35">
      <c r="A1" s="63" t="s">
        <v>19</v>
      </c>
      <c r="B1" s="269" t="s">
        <v>26</v>
      </c>
      <c r="D1" s="4"/>
      <c r="E1" s="4"/>
      <c r="F1" s="4"/>
      <c r="G1" s="269" t="s">
        <v>53</v>
      </c>
      <c r="H1" s="269"/>
      <c r="I1" s="8"/>
      <c r="J1" s="8"/>
    </row>
    <row r="2" spans="1:10" s="63" customFormat="1" ht="18" x14ac:dyDescent="0.35">
      <c r="B2" s="270" t="s">
        <v>158</v>
      </c>
      <c r="D2" s="3"/>
      <c r="E2" s="6"/>
      <c r="F2" s="6"/>
      <c r="G2" s="271" t="s">
        <v>223</v>
      </c>
      <c r="H2" s="271"/>
      <c r="I2" s="6"/>
      <c r="J2" s="6"/>
    </row>
    <row r="3" spans="1:10" s="63" customFormat="1" ht="18" x14ac:dyDescent="0.35">
      <c r="B3" s="270" t="s">
        <v>52</v>
      </c>
      <c r="D3" s="4"/>
      <c r="E3" s="5"/>
      <c r="F3" s="4"/>
      <c r="G3" s="271" t="s">
        <v>52</v>
      </c>
      <c r="H3" s="271"/>
      <c r="I3" s="8"/>
      <c r="J3" s="8"/>
    </row>
    <row r="4" spans="1:10" s="63" customFormat="1" ht="18" x14ac:dyDescent="0.35">
      <c r="B4" s="270" t="s">
        <v>100</v>
      </c>
      <c r="D4" s="148" t="s">
        <v>195</v>
      </c>
      <c r="E4" s="5"/>
      <c r="F4" s="5"/>
      <c r="G4" s="271" t="s">
        <v>225</v>
      </c>
      <c r="H4" s="271"/>
      <c r="I4" s="42"/>
      <c r="J4" s="9"/>
    </row>
    <row r="5" spans="1:10" s="63" customFormat="1" ht="18" x14ac:dyDescent="0.35">
      <c r="B5" s="270" t="s">
        <v>226</v>
      </c>
      <c r="D5" s="2"/>
      <c r="E5" s="2"/>
      <c r="F5" s="2"/>
      <c r="G5" s="271" t="s">
        <v>234</v>
      </c>
      <c r="H5" s="271"/>
    </row>
    <row r="6" spans="1:10" s="63" customFormat="1" ht="18" customHeight="1" x14ac:dyDescent="0.35">
      <c r="B6" s="270"/>
      <c r="D6" s="2"/>
      <c r="E6" s="2"/>
      <c r="F6" s="2"/>
      <c r="G6" s="271"/>
      <c r="H6" s="271"/>
    </row>
    <row r="7" spans="1:10" ht="6" hidden="1" customHeight="1" x14ac:dyDescent="0.35">
      <c r="B7" s="49"/>
      <c r="D7" s="2"/>
      <c r="E7" s="2"/>
      <c r="F7" s="2"/>
      <c r="G7" s="48"/>
      <c r="H7" s="48"/>
    </row>
    <row r="8" spans="1:10" s="318" customFormat="1" ht="17.399999999999999" x14ac:dyDescent="0.35">
      <c r="B8" s="875" t="s">
        <v>0</v>
      </c>
      <c r="C8" s="875"/>
      <c r="D8" s="875"/>
      <c r="E8" s="875"/>
      <c r="F8" s="875"/>
      <c r="G8" s="875"/>
      <c r="H8" s="875"/>
      <c r="I8" s="875"/>
    </row>
    <row r="9" spans="1:10" s="318" customFormat="1" ht="17.399999999999999" x14ac:dyDescent="0.35">
      <c r="B9" s="875" t="s">
        <v>1</v>
      </c>
      <c r="C9" s="875"/>
      <c r="D9" s="875"/>
      <c r="E9" s="875"/>
      <c r="F9" s="875"/>
      <c r="G9" s="875"/>
      <c r="H9" s="875"/>
      <c r="I9" s="875"/>
    </row>
    <row r="10" spans="1:10" s="318" customFormat="1" ht="18" customHeight="1" x14ac:dyDescent="0.35">
      <c r="B10" s="875" t="s">
        <v>235</v>
      </c>
      <c r="C10" s="875"/>
      <c r="D10" s="875"/>
      <c r="E10" s="875"/>
      <c r="F10" s="875"/>
      <c r="G10" s="875"/>
      <c r="H10" s="875"/>
      <c r="I10" s="875"/>
    </row>
    <row r="11" spans="1:10" s="318" customFormat="1" ht="2.25" hidden="1" customHeight="1" x14ac:dyDescent="0.35">
      <c r="D11" s="643"/>
      <c r="E11" s="320"/>
      <c r="F11" s="320"/>
      <c r="G11" s="320"/>
      <c r="H11" s="320"/>
    </row>
    <row r="12" spans="1:10" s="318" customFormat="1" ht="17.399999999999999" x14ac:dyDescent="0.35">
      <c r="B12" s="875" t="s">
        <v>20</v>
      </c>
      <c r="C12" s="875"/>
      <c r="D12" s="875"/>
      <c r="E12" s="875"/>
      <c r="F12" s="875"/>
      <c r="G12" s="875"/>
      <c r="H12" s="875"/>
      <c r="I12" s="875"/>
    </row>
    <row r="13" spans="1:10" s="63" customFormat="1" ht="12.75" customHeight="1" x14ac:dyDescent="0.3">
      <c r="B13" s="876" t="s">
        <v>229</v>
      </c>
      <c r="C13" s="876"/>
      <c r="D13" s="876"/>
      <c r="E13" s="876"/>
      <c r="F13" s="876"/>
      <c r="G13" s="876"/>
      <c r="H13" s="876"/>
      <c r="I13" s="876"/>
      <c r="J13" s="876"/>
    </row>
    <row r="14" spans="1:10" s="63" customFormat="1" ht="12" customHeight="1" x14ac:dyDescent="0.3">
      <c r="B14" s="644"/>
      <c r="C14" s="644"/>
      <c r="D14" s="644"/>
      <c r="E14" s="644"/>
      <c r="F14" s="644"/>
      <c r="G14" s="644"/>
      <c r="H14" s="644"/>
      <c r="I14" s="644"/>
      <c r="J14" s="644"/>
    </row>
    <row r="15" spans="1:10" ht="16.5" customHeight="1" x14ac:dyDescent="0.3">
      <c r="B15" s="465"/>
      <c r="C15" s="465"/>
      <c r="D15" s="465"/>
      <c r="E15" s="465"/>
      <c r="F15" s="354"/>
      <c r="G15" s="1009" t="s">
        <v>163</v>
      </c>
      <c r="H15" s="1010"/>
      <c r="I15" s="345" t="s">
        <v>278</v>
      </c>
      <c r="J15" s="345"/>
    </row>
    <row r="16" spans="1:10" ht="17.25" customHeight="1" x14ac:dyDescent="0.3">
      <c r="F16" s="399"/>
      <c r="G16" s="495" t="s">
        <v>238</v>
      </c>
      <c r="H16" s="494"/>
      <c r="I16" s="493" t="s">
        <v>279</v>
      </c>
      <c r="J16" s="493"/>
    </row>
    <row r="17" spans="2:14" s="51" customFormat="1" ht="31.2" x14ac:dyDescent="0.3">
      <c r="B17" s="346" t="s">
        <v>75</v>
      </c>
      <c r="C17" s="880" t="s">
        <v>2</v>
      </c>
      <c r="D17" s="881"/>
      <c r="E17" s="881"/>
      <c r="F17" s="1025"/>
      <c r="G17" s="496" t="s">
        <v>35</v>
      </c>
      <c r="H17" s="492" t="s">
        <v>114</v>
      </c>
      <c r="I17" s="662" t="s">
        <v>242</v>
      </c>
    </row>
    <row r="18" spans="2:14" s="43" customFormat="1" ht="15.6" x14ac:dyDescent="0.3">
      <c r="B18" s="70"/>
      <c r="C18" s="913" t="s">
        <v>30</v>
      </c>
      <c r="D18" s="914"/>
      <c r="E18" s="914"/>
      <c r="F18" s="914"/>
      <c r="G18" s="112"/>
      <c r="H18" s="54">
        <f>H19+H23</f>
        <v>99.92</v>
      </c>
      <c r="I18" s="54">
        <f>I19+I23</f>
        <v>99.92</v>
      </c>
      <c r="K18" s="661"/>
      <c r="L18" s="109"/>
    </row>
    <row r="19" spans="2:14" s="43" customFormat="1" ht="15.6" x14ac:dyDescent="0.3">
      <c r="B19" s="75" t="s">
        <v>3</v>
      </c>
      <c r="C19" s="996" t="s">
        <v>160</v>
      </c>
      <c r="D19" s="997"/>
      <c r="E19" s="997"/>
      <c r="F19" s="998"/>
      <c r="G19" s="153"/>
      <c r="H19" s="53">
        <f>H20+H21+H22</f>
        <v>81.900000000000006</v>
      </c>
      <c r="I19" s="53">
        <f>I20+I21+I22</f>
        <v>81.900000000000006</v>
      </c>
    </row>
    <row r="20" spans="2:14" s="43" customFormat="1" ht="15.6" x14ac:dyDescent="0.3">
      <c r="B20" s="75" t="s">
        <v>16</v>
      </c>
      <c r="C20" s="918" t="s">
        <v>37</v>
      </c>
      <c r="D20" s="918"/>
      <c r="E20" s="918"/>
      <c r="F20" s="918"/>
      <c r="G20" s="153"/>
      <c r="H20" s="520">
        <v>53.18</v>
      </c>
      <c r="I20" s="520">
        <v>53.18</v>
      </c>
    </row>
    <row r="21" spans="2:14" s="43" customFormat="1" ht="15.6" x14ac:dyDescent="0.3">
      <c r="B21" s="160" t="s">
        <v>15</v>
      </c>
      <c r="C21" s="925" t="s">
        <v>50</v>
      </c>
      <c r="D21" s="926"/>
      <c r="E21" s="926"/>
      <c r="F21" s="927"/>
      <c r="G21" s="155">
        <v>0.04</v>
      </c>
      <c r="H21" s="521">
        <f>H20*G21</f>
        <v>2.13</v>
      </c>
      <c r="I21" s="521">
        <f>I20*G21</f>
        <v>2.13</v>
      </c>
    </row>
    <row r="22" spans="2:14" s="43" customFormat="1" ht="15.6" x14ac:dyDescent="0.3">
      <c r="B22" s="160" t="s">
        <v>17</v>
      </c>
      <c r="C22" s="961" t="s">
        <v>38</v>
      </c>
      <c r="D22" s="961"/>
      <c r="E22" s="961"/>
      <c r="F22" s="961"/>
      <c r="G22" s="155">
        <v>0.5</v>
      </c>
      <c r="H22" s="521">
        <f>H20*50%</f>
        <v>26.59</v>
      </c>
      <c r="I22" s="521">
        <f>I20*50%</f>
        <v>26.59</v>
      </c>
    </row>
    <row r="23" spans="2:14" s="43" customFormat="1" ht="15.6" x14ac:dyDescent="0.3">
      <c r="B23" s="78"/>
      <c r="C23" s="999" t="s">
        <v>4</v>
      </c>
      <c r="D23" s="999"/>
      <c r="E23" s="999"/>
      <c r="F23" s="1000"/>
      <c r="G23" s="117">
        <v>0.22</v>
      </c>
      <c r="H23" s="53">
        <f>H19*G23</f>
        <v>18.02</v>
      </c>
      <c r="I23" s="53">
        <f>I19*G23</f>
        <v>18.02</v>
      </c>
    </row>
    <row r="24" spans="2:14" s="43" customFormat="1" ht="15.6" x14ac:dyDescent="0.3">
      <c r="B24" s="80" t="s">
        <v>54</v>
      </c>
      <c r="C24" s="536" t="s">
        <v>116</v>
      </c>
      <c r="D24" s="537"/>
      <c r="E24" s="537"/>
      <c r="F24" s="537"/>
      <c r="G24" s="76"/>
      <c r="H24" s="77"/>
      <c r="I24" s="704">
        <v>3.03</v>
      </c>
      <c r="L24" s="58"/>
    </row>
    <row r="25" spans="2:14" s="43" customFormat="1" ht="15.6" x14ac:dyDescent="0.3">
      <c r="B25" s="82" t="s">
        <v>49</v>
      </c>
      <c r="C25" s="842" t="s">
        <v>72</v>
      </c>
      <c r="D25" s="843"/>
      <c r="E25" s="843"/>
      <c r="F25" s="844"/>
      <c r="G25" s="544"/>
      <c r="H25" s="77"/>
      <c r="I25" s="77">
        <f>I26+I31</f>
        <v>49.47</v>
      </c>
      <c r="J25" s="145"/>
    </row>
    <row r="26" spans="2:14" s="43" customFormat="1" ht="15.6" x14ac:dyDescent="0.3">
      <c r="B26" s="877" t="s">
        <v>33</v>
      </c>
      <c r="C26" s="516" t="s">
        <v>168</v>
      </c>
      <c r="D26" s="157"/>
      <c r="E26" s="157"/>
      <c r="F26" s="157"/>
      <c r="G26" s="1005"/>
      <c r="H26" s="947"/>
      <c r="I26" s="871">
        <f>C27*D27</f>
        <v>47.03</v>
      </c>
      <c r="J26" s="43" t="s">
        <v>19</v>
      </c>
    </row>
    <row r="27" spans="2:14" s="43" customFormat="1" ht="15.6" x14ac:dyDescent="0.3">
      <c r="B27" s="1026"/>
      <c r="C27" s="221">
        <v>47.5</v>
      </c>
      <c r="D27" s="311">
        <v>0.99</v>
      </c>
      <c r="E27" s="1023"/>
      <c r="F27" s="1024"/>
      <c r="G27" s="1006"/>
      <c r="H27" s="948"/>
      <c r="I27" s="872"/>
      <c r="L27" s="58"/>
    </row>
    <row r="28" spans="2:14" s="43" customFormat="1" ht="14.25" customHeight="1" x14ac:dyDescent="0.3">
      <c r="B28" s="1027"/>
      <c r="C28" s="264" t="s">
        <v>10</v>
      </c>
      <c r="D28" s="264" t="s">
        <v>113</v>
      </c>
      <c r="E28" s="971"/>
      <c r="F28" s="973"/>
      <c r="G28" s="1007"/>
      <c r="H28" s="988"/>
      <c r="I28" s="873"/>
    </row>
    <row r="29" spans="2:14" s="43" customFormat="1" ht="0.75" hidden="1" customHeight="1" x14ac:dyDescent="0.3">
      <c r="B29" s="515"/>
      <c r="C29" s="1020" t="s">
        <v>243</v>
      </c>
      <c r="D29" s="1021"/>
      <c r="E29" s="1021"/>
      <c r="F29" s="1022"/>
      <c r="G29" s="517"/>
      <c r="H29" s="519"/>
      <c r="I29" s="521"/>
    </row>
    <row r="30" spans="2:14" s="43" customFormat="1" ht="15.75" customHeight="1" x14ac:dyDescent="0.3">
      <c r="B30" s="518" t="s">
        <v>34</v>
      </c>
      <c r="C30" s="263" t="s">
        <v>112</v>
      </c>
      <c r="D30" s="142"/>
      <c r="E30" s="526"/>
      <c r="F30" s="142"/>
      <c r="G30" s="112"/>
      <c r="H30" s="53"/>
      <c r="I30" s="312"/>
      <c r="L30" s="58"/>
      <c r="M30" s="58"/>
      <c r="N30" s="58"/>
    </row>
    <row r="31" spans="2:14" s="43" customFormat="1" ht="15.75" customHeight="1" x14ac:dyDescent="0.3">
      <c r="B31" s="72"/>
      <c r="C31" s="53">
        <v>61</v>
      </c>
      <c r="D31" s="525">
        <v>0.04</v>
      </c>
      <c r="E31" s="971"/>
      <c r="F31" s="973"/>
      <c r="G31" s="248"/>
      <c r="H31" s="53"/>
      <c r="I31" s="520">
        <f>C31*D31</f>
        <v>2.44</v>
      </c>
      <c r="L31" s="58"/>
      <c r="M31" s="58"/>
      <c r="N31" s="58"/>
    </row>
    <row r="32" spans="2:14" s="43" customFormat="1" ht="13.5" customHeight="1" x14ac:dyDescent="0.3">
      <c r="B32" s="72"/>
      <c r="C32" s="248" t="s">
        <v>10</v>
      </c>
      <c r="D32" s="264" t="s">
        <v>113</v>
      </c>
      <c r="E32" s="971"/>
      <c r="F32" s="973"/>
      <c r="G32" s="248"/>
      <c r="H32" s="53"/>
      <c r="I32" s="53"/>
    </row>
    <row r="33" spans="2:19" s="43" customFormat="1" ht="15.6" x14ac:dyDescent="0.3">
      <c r="B33" s="70">
        <v>4</v>
      </c>
      <c r="C33" s="913" t="s">
        <v>188</v>
      </c>
      <c r="D33" s="914"/>
      <c r="E33" s="932"/>
      <c r="F33" s="933"/>
      <c r="G33" s="112"/>
      <c r="H33" s="54">
        <f>H25+H24+H18</f>
        <v>99.92</v>
      </c>
      <c r="I33" s="54">
        <f>I25+I24+I18</f>
        <v>152.41999999999999</v>
      </c>
    </row>
    <row r="34" spans="2:19" s="43" customFormat="1" ht="15.6" x14ac:dyDescent="0.3">
      <c r="B34" s="186" t="s">
        <v>43</v>
      </c>
      <c r="C34" s="836" t="s">
        <v>102</v>
      </c>
      <c r="D34" s="837"/>
      <c r="E34" s="837"/>
      <c r="F34" s="838"/>
      <c r="G34" s="91">
        <v>0.6</v>
      </c>
      <c r="H34" s="55">
        <f>H19*60%</f>
        <v>49.14</v>
      </c>
      <c r="I34" s="55">
        <f>I19*60%</f>
        <v>49.14</v>
      </c>
      <c r="J34" s="145"/>
    </row>
    <row r="35" spans="2:19" s="51" customFormat="1" ht="15.6" x14ac:dyDescent="0.3">
      <c r="B35" s="90" t="s">
        <v>92</v>
      </c>
      <c r="C35" s="208" t="s">
        <v>105</v>
      </c>
      <c r="D35" s="209"/>
      <c r="E35" s="209"/>
      <c r="F35" s="210"/>
      <c r="G35" s="91">
        <v>0.20899999999999999</v>
      </c>
      <c r="H35" s="77">
        <f>H19*20.9%</f>
        <v>17.12</v>
      </c>
      <c r="I35" s="77">
        <f>I19*20.9%</f>
        <v>17.12</v>
      </c>
    </row>
    <row r="36" spans="2:19" s="51" customFormat="1" ht="15.6" x14ac:dyDescent="0.3">
      <c r="B36" s="90" t="s">
        <v>93</v>
      </c>
      <c r="C36" s="208" t="s">
        <v>99</v>
      </c>
      <c r="D36" s="209"/>
      <c r="E36" s="209"/>
      <c r="F36" s="210"/>
      <c r="G36" s="91">
        <v>0.39100000000000001</v>
      </c>
      <c r="H36" s="77">
        <f>H19*G36</f>
        <v>32.020000000000003</v>
      </c>
      <c r="I36" s="77">
        <f>I19*G36</f>
        <v>32.020000000000003</v>
      </c>
    </row>
    <row r="37" spans="2:19" s="43" customFormat="1" ht="15.6" x14ac:dyDescent="0.3">
      <c r="B37" s="70" t="s">
        <v>44</v>
      </c>
      <c r="C37" s="913" t="s">
        <v>25</v>
      </c>
      <c r="D37" s="914"/>
      <c r="E37" s="914"/>
      <c r="F37" s="933"/>
      <c r="G37" s="112"/>
      <c r="H37" s="54">
        <f>H34+H33</f>
        <v>149.06</v>
      </c>
      <c r="I37" s="54">
        <f>I34+I33</f>
        <v>201.56</v>
      </c>
    </row>
    <row r="38" spans="2:19" s="43" customFormat="1" ht="15.6" x14ac:dyDescent="0.3">
      <c r="B38" s="72" t="s">
        <v>45</v>
      </c>
      <c r="C38" s="158" t="s">
        <v>21</v>
      </c>
      <c r="D38" s="142"/>
      <c r="E38" s="62"/>
      <c r="F38" s="142"/>
      <c r="G38" s="117">
        <v>0.12</v>
      </c>
      <c r="H38" s="53">
        <f>H37*12%</f>
        <v>17.89</v>
      </c>
      <c r="I38" s="53">
        <f>I37*12%</f>
        <v>24.19</v>
      </c>
    </row>
    <row r="39" spans="2:19" s="43" customFormat="1" ht="15.6" x14ac:dyDescent="0.3">
      <c r="B39" s="70" t="s">
        <v>46</v>
      </c>
      <c r="C39" s="120" t="s">
        <v>27</v>
      </c>
      <c r="D39" s="157"/>
      <c r="E39" s="157"/>
      <c r="F39" s="157"/>
      <c r="G39" s="117"/>
      <c r="H39" s="54">
        <f>H38+H37</f>
        <v>166.95</v>
      </c>
      <c r="I39" s="54">
        <f>I38+I37</f>
        <v>225.75</v>
      </c>
    </row>
    <row r="40" spans="2:19" s="43" customFormat="1" ht="15.6" x14ac:dyDescent="0.3">
      <c r="B40" s="72" t="s">
        <v>47</v>
      </c>
      <c r="C40" s="994" t="s">
        <v>28</v>
      </c>
      <c r="D40" s="994"/>
      <c r="E40" s="994"/>
      <c r="F40" s="995"/>
      <c r="G40" s="117">
        <v>0.2</v>
      </c>
      <c r="H40" s="53">
        <f>H39*G40</f>
        <v>33.39</v>
      </c>
      <c r="I40" s="53">
        <f>I39*G40</f>
        <v>45.15</v>
      </c>
    </row>
    <row r="41" spans="2:19" s="43" customFormat="1" ht="15.6" x14ac:dyDescent="0.3">
      <c r="B41" s="70">
        <v>10</v>
      </c>
      <c r="C41" s="913" t="s">
        <v>41</v>
      </c>
      <c r="D41" s="914"/>
      <c r="E41" s="914"/>
      <c r="F41" s="914"/>
      <c r="G41" s="159"/>
      <c r="H41" s="54">
        <f>H40+H39</f>
        <v>200.34</v>
      </c>
      <c r="I41" s="54">
        <f>I40+I39</f>
        <v>270.89999999999998</v>
      </c>
    </row>
    <row r="42" spans="2:19" s="43" customFormat="1" ht="15.6" x14ac:dyDescent="0.3">
      <c r="B42" s="87"/>
      <c r="C42" s="146"/>
      <c r="D42" s="146"/>
      <c r="E42" s="146"/>
      <c r="F42" s="146"/>
      <c r="G42" s="128"/>
      <c r="H42" s="252"/>
      <c r="I42" s="139"/>
    </row>
    <row r="43" spans="2:19" s="105" customFormat="1" ht="2.25" hidden="1" customHeight="1" x14ac:dyDescent="0.3">
      <c r="C43" s="107"/>
      <c r="D43" s="107"/>
      <c r="E43" s="107"/>
      <c r="F43" s="107"/>
      <c r="I43" s="151"/>
    </row>
    <row r="44" spans="2:19" s="105" customFormat="1" ht="15.6" x14ac:dyDescent="0.3">
      <c r="I44" s="151"/>
    </row>
    <row r="45" spans="2:19" s="105" customFormat="1" ht="15.6" x14ac:dyDescent="0.3">
      <c r="B45" s="105" t="s">
        <v>90</v>
      </c>
      <c r="F45" s="105" t="s">
        <v>100</v>
      </c>
      <c r="G45" s="105" t="s">
        <v>186</v>
      </c>
      <c r="I45" s="151"/>
    </row>
    <row r="46" spans="2:19" s="105" customFormat="1" ht="15.6" x14ac:dyDescent="0.3">
      <c r="I46" s="151"/>
    </row>
    <row r="47" spans="2:19" s="105" customFormat="1" ht="15.6" x14ac:dyDescent="0.3">
      <c r="B47" s="269" t="s">
        <v>211</v>
      </c>
      <c r="C47" s="269"/>
      <c r="D47" s="269"/>
      <c r="H47" s="166"/>
      <c r="S47" s="107"/>
    </row>
    <row r="48" spans="2:19" s="105" customFormat="1" ht="15.6" x14ac:dyDescent="0.3">
      <c r="B48" s="920" t="s">
        <v>212</v>
      </c>
      <c r="C48" s="920"/>
      <c r="D48" s="920"/>
      <c r="F48" s="269" t="s">
        <v>76</v>
      </c>
      <c r="G48" s="269" t="s">
        <v>214</v>
      </c>
      <c r="H48" s="269"/>
      <c r="I48" s="269"/>
      <c r="S48" s="107"/>
    </row>
    <row r="49" spans="2:11" x14ac:dyDescent="0.3">
      <c r="B49" s="63"/>
      <c r="K49" s="231"/>
    </row>
  </sheetData>
  <mergeCells count="29">
    <mergeCell ref="B48:D48"/>
    <mergeCell ref="C18:F18"/>
    <mergeCell ref="C19:F19"/>
    <mergeCell ref="C20:F20"/>
    <mergeCell ref="C17:F17"/>
    <mergeCell ref="C22:F22"/>
    <mergeCell ref="B26:B28"/>
    <mergeCell ref="C37:F37"/>
    <mergeCell ref="C40:F40"/>
    <mergeCell ref="C41:F41"/>
    <mergeCell ref="C21:F21"/>
    <mergeCell ref="C25:F25"/>
    <mergeCell ref="C23:F23"/>
    <mergeCell ref="B8:I8"/>
    <mergeCell ref="B9:I9"/>
    <mergeCell ref="B10:I10"/>
    <mergeCell ref="B12:I12"/>
    <mergeCell ref="G15:H15"/>
    <mergeCell ref="B13:J13"/>
    <mergeCell ref="G26:G28"/>
    <mergeCell ref="I26:I28"/>
    <mergeCell ref="C33:F33"/>
    <mergeCell ref="C34:F34"/>
    <mergeCell ref="H26:H28"/>
    <mergeCell ref="C29:F29"/>
    <mergeCell ref="E27:F27"/>
    <mergeCell ref="E28:F28"/>
    <mergeCell ref="E31:F31"/>
    <mergeCell ref="E32:F32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50"/>
  <sheetViews>
    <sheetView topLeftCell="A10" workbookViewId="0">
      <selection activeCell="N19" sqref="N19"/>
    </sheetView>
  </sheetViews>
  <sheetFormatPr defaultRowHeight="14.4" x14ac:dyDescent="0.3"/>
  <cols>
    <col min="1" max="1" width="5.6640625" customWidth="1"/>
    <col min="2" max="2" width="8.6640625" customWidth="1"/>
    <col min="3" max="3" width="8.5546875" customWidth="1"/>
    <col min="5" max="5" width="19.33203125" customWidth="1"/>
    <col min="6" max="6" width="7.88671875" customWidth="1"/>
    <col min="7" max="7" width="8.5546875" customWidth="1"/>
    <col min="8" max="8" width="9.88671875" customWidth="1"/>
    <col min="9" max="9" width="9.109375" style="1" hidden="1" customWidth="1"/>
  </cols>
  <sheetData>
    <row r="1" spans="1:12" s="63" customFormat="1" ht="18" x14ac:dyDescent="0.35">
      <c r="A1" s="269" t="s">
        <v>26</v>
      </c>
      <c r="C1" s="4"/>
      <c r="D1" s="4"/>
      <c r="E1" s="4"/>
      <c r="F1" s="269" t="s">
        <v>53</v>
      </c>
      <c r="G1" s="269"/>
      <c r="H1" s="45"/>
      <c r="I1" s="1"/>
    </row>
    <row r="2" spans="1:12" s="63" customFormat="1" ht="18" x14ac:dyDescent="0.35">
      <c r="A2" s="270" t="s">
        <v>51</v>
      </c>
      <c r="C2" s="3"/>
      <c r="D2" s="6"/>
      <c r="E2" s="6"/>
      <c r="F2" s="271" t="s">
        <v>223</v>
      </c>
      <c r="G2" s="271"/>
      <c r="H2" s="50"/>
      <c r="I2" s="1"/>
    </row>
    <row r="3" spans="1:12" s="63" customFormat="1" ht="18" x14ac:dyDescent="0.35">
      <c r="A3" s="270" t="s">
        <v>52</v>
      </c>
      <c r="C3" s="4"/>
      <c r="D3" s="5"/>
      <c r="E3" s="4"/>
      <c r="F3" s="271" t="s">
        <v>52</v>
      </c>
      <c r="G3" s="271"/>
      <c r="H3" s="45"/>
      <c r="I3" s="1"/>
    </row>
    <row r="4" spans="1:12" s="63" customFormat="1" ht="18" x14ac:dyDescent="0.35">
      <c r="A4" s="270" t="s">
        <v>193</v>
      </c>
      <c r="C4" s="5"/>
      <c r="D4" s="5"/>
      <c r="E4" s="5"/>
      <c r="F4" s="271" t="s">
        <v>244</v>
      </c>
      <c r="G4" s="271"/>
      <c r="H4" s="42"/>
      <c r="I4" s="1"/>
    </row>
    <row r="5" spans="1:12" s="63" customFormat="1" ht="18" x14ac:dyDescent="0.35">
      <c r="A5" s="270" t="s">
        <v>226</v>
      </c>
      <c r="C5" s="2"/>
      <c r="D5" s="2"/>
      <c r="E5" s="2"/>
      <c r="F5" s="271" t="s">
        <v>226</v>
      </c>
      <c r="G5" s="271"/>
      <c r="I5" s="1"/>
    </row>
    <row r="6" spans="1:12" ht="6.75" hidden="1" customHeight="1" x14ac:dyDescent="0.35">
      <c r="A6" s="270"/>
      <c r="B6" s="63"/>
      <c r="C6" s="2"/>
      <c r="D6" s="2"/>
      <c r="E6" s="2"/>
      <c r="F6" s="271"/>
      <c r="G6" s="271"/>
      <c r="H6" s="63"/>
    </row>
    <row r="7" spans="1:12" ht="18" x14ac:dyDescent="0.35">
      <c r="A7" s="49"/>
      <c r="C7" s="2"/>
      <c r="D7" s="2"/>
      <c r="E7" s="2"/>
      <c r="F7" s="48"/>
      <c r="G7" s="48"/>
    </row>
    <row r="8" spans="1:12" ht="18" x14ac:dyDescent="0.35">
      <c r="A8" s="49"/>
      <c r="C8" s="2"/>
      <c r="D8" s="2"/>
      <c r="E8" s="2"/>
      <c r="F8" s="48"/>
      <c r="G8" s="48"/>
    </row>
    <row r="9" spans="1:12" ht="15.75" customHeight="1" x14ac:dyDescent="0.35">
      <c r="A9" s="875" t="s">
        <v>0</v>
      </c>
      <c r="B9" s="875"/>
      <c r="C9" s="875"/>
      <c r="D9" s="875"/>
      <c r="E9" s="875"/>
      <c r="F9" s="875"/>
      <c r="G9" s="875"/>
      <c r="H9" s="875"/>
      <c r="I9" s="663"/>
      <c r="J9" s="318"/>
      <c r="K9" s="318"/>
    </row>
    <row r="10" spans="1:12" ht="15.75" customHeight="1" x14ac:dyDescent="0.35">
      <c r="A10" s="875" t="s">
        <v>149</v>
      </c>
      <c r="B10" s="875"/>
      <c r="C10" s="875"/>
      <c r="D10" s="875"/>
      <c r="E10" s="875"/>
      <c r="F10" s="875"/>
      <c r="G10" s="875"/>
      <c r="H10" s="875"/>
      <c r="I10" s="663"/>
      <c r="J10" s="318"/>
      <c r="K10" s="318"/>
    </row>
    <row r="11" spans="1:12" s="663" customFormat="1" ht="17.399999999999999" x14ac:dyDescent="0.35">
      <c r="B11" s="1035" t="s">
        <v>245</v>
      </c>
      <c r="C11" s="1035"/>
      <c r="D11" s="1035"/>
      <c r="E11" s="1035"/>
      <c r="F11" s="1035"/>
      <c r="G11" s="1035"/>
      <c r="H11" s="1035"/>
      <c r="I11" s="1035"/>
      <c r="J11" s="1035"/>
      <c r="K11" s="1035"/>
      <c r="L11" s="319"/>
    </row>
    <row r="12" spans="1:12" ht="18" customHeight="1" x14ac:dyDescent="0.35">
      <c r="A12" s="875" t="s">
        <v>165</v>
      </c>
      <c r="B12" s="875"/>
      <c r="C12" s="875"/>
      <c r="D12" s="875"/>
      <c r="E12" s="875"/>
      <c r="F12" s="875"/>
      <c r="G12" s="875"/>
      <c r="H12" s="875"/>
      <c r="I12" s="875"/>
      <c r="J12" s="318"/>
      <c r="K12" s="318"/>
    </row>
    <row r="13" spans="1:12" s="63" customFormat="1" ht="12.75" customHeight="1" x14ac:dyDescent="0.3">
      <c r="B13" s="1028" t="s">
        <v>247</v>
      </c>
      <c r="C13" s="1028"/>
      <c r="D13" s="1028"/>
      <c r="E13" s="1028"/>
      <c r="F13" s="1028"/>
      <c r="G13" s="1028"/>
      <c r="H13" s="1028"/>
      <c r="I13" s="1028"/>
      <c r="J13" s="1028"/>
    </row>
    <row r="14" spans="1:12" s="63" customFormat="1" ht="12.75" customHeight="1" x14ac:dyDescent="0.3">
      <c r="B14" s="701"/>
      <c r="C14" s="701"/>
      <c r="D14" s="701"/>
      <c r="E14" s="701"/>
      <c r="F14" s="701"/>
      <c r="G14" s="701"/>
      <c r="H14" s="701"/>
      <c r="I14" s="701"/>
      <c r="J14" s="701"/>
    </row>
    <row r="15" spans="1:12" x14ac:dyDescent="0.3">
      <c r="A15" s="442"/>
      <c r="B15" s="442"/>
      <c r="C15" s="442"/>
      <c r="D15" s="442"/>
      <c r="E15" s="442"/>
      <c r="F15" s="1036" t="s">
        <v>152</v>
      </c>
      <c r="G15" s="1037"/>
      <c r="H15" s="447" t="s">
        <v>278</v>
      </c>
      <c r="I15" s="441"/>
    </row>
    <row r="16" spans="1:12" x14ac:dyDescent="0.3">
      <c r="A16" s="440"/>
      <c r="B16" s="440"/>
      <c r="C16" s="440"/>
      <c r="D16" s="440"/>
      <c r="E16" s="440"/>
      <c r="F16" s="1038" t="s">
        <v>246</v>
      </c>
      <c r="G16" s="1039"/>
      <c r="H16" s="448" t="s">
        <v>270</v>
      </c>
      <c r="I16" s="441"/>
    </row>
    <row r="17" spans="1:11" s="51" customFormat="1" ht="39.75" customHeight="1" x14ac:dyDescent="0.3">
      <c r="A17" s="346" t="s">
        <v>75</v>
      </c>
      <c r="B17" s="880" t="s">
        <v>2</v>
      </c>
      <c r="C17" s="881"/>
      <c r="D17" s="881"/>
      <c r="E17" s="1025"/>
      <c r="F17" s="445" t="s">
        <v>109</v>
      </c>
      <c r="G17" s="497" t="s">
        <v>166</v>
      </c>
      <c r="H17" s="445" t="s">
        <v>125</v>
      </c>
      <c r="I17" s="446" t="s">
        <v>145</v>
      </c>
    </row>
    <row r="18" spans="1:11" s="51" customFormat="1" ht="17.25" customHeight="1" x14ac:dyDescent="0.3">
      <c r="A18" s="70"/>
      <c r="B18" s="913" t="s">
        <v>30</v>
      </c>
      <c r="C18" s="914"/>
      <c r="D18" s="914"/>
      <c r="E18" s="914"/>
      <c r="F18" s="458"/>
      <c r="G18" s="54">
        <f>G19+G25</f>
        <v>124.93</v>
      </c>
      <c r="H18" s="54">
        <f>H19+H25</f>
        <v>124.93</v>
      </c>
      <c r="I18" s="29"/>
    </row>
    <row r="19" spans="1:11" s="51" customFormat="1" ht="15.6" x14ac:dyDescent="0.3">
      <c r="A19" s="116" t="s">
        <v>3</v>
      </c>
      <c r="B19" s="996" t="s">
        <v>39</v>
      </c>
      <c r="C19" s="997"/>
      <c r="D19" s="997"/>
      <c r="E19" s="998"/>
      <c r="F19" s="153"/>
      <c r="G19" s="53">
        <f>G20+G21+G22+G23</f>
        <v>102.4</v>
      </c>
      <c r="H19" s="53">
        <f>H20+H21+H22+H23</f>
        <v>102.4</v>
      </c>
      <c r="I19" s="29"/>
    </row>
    <row r="20" spans="1:11" s="51" customFormat="1" ht="15.6" x14ac:dyDescent="0.3">
      <c r="A20" s="116" t="s">
        <v>16</v>
      </c>
      <c r="B20" s="918" t="s">
        <v>164</v>
      </c>
      <c r="C20" s="918"/>
      <c r="D20" s="918"/>
      <c r="E20" s="918"/>
      <c r="F20" s="153"/>
      <c r="G20" s="520">
        <v>66.489999999999995</v>
      </c>
      <c r="H20" s="520">
        <v>66.489999999999995</v>
      </c>
      <c r="I20" s="29"/>
    </row>
    <row r="21" spans="1:11" s="51" customFormat="1" ht="15.6" x14ac:dyDescent="0.3">
      <c r="A21" s="154" t="s">
        <v>15</v>
      </c>
      <c r="B21" s="1012" t="s">
        <v>142</v>
      </c>
      <c r="C21" s="1013"/>
      <c r="D21" s="1013"/>
      <c r="E21" s="1014"/>
      <c r="F21" s="155">
        <v>0.04</v>
      </c>
      <c r="G21" s="521">
        <f>G20*4%</f>
        <v>2.66</v>
      </c>
      <c r="H21" s="521">
        <f>H20*4%</f>
        <v>2.66</v>
      </c>
      <c r="I21" s="29"/>
    </row>
    <row r="22" spans="1:11" s="51" customFormat="1" ht="15.6" x14ac:dyDescent="0.3">
      <c r="A22" s="154" t="s">
        <v>17</v>
      </c>
      <c r="B22" s="961" t="s">
        <v>38</v>
      </c>
      <c r="C22" s="961"/>
      <c r="D22" s="961"/>
      <c r="E22" s="961"/>
      <c r="F22" s="155">
        <v>0.5</v>
      </c>
      <c r="G22" s="521">
        <f>G20*50%</f>
        <v>33.25</v>
      </c>
      <c r="H22" s="521">
        <f>H20*50%</f>
        <v>33.25</v>
      </c>
      <c r="I22" s="29"/>
    </row>
    <row r="23" spans="1:11" s="51" customFormat="1" ht="0.75" hidden="1" customHeight="1" x14ac:dyDescent="0.3">
      <c r="A23" s="154" t="s">
        <v>144</v>
      </c>
      <c r="B23" s="1012" t="s">
        <v>148</v>
      </c>
      <c r="C23" s="1013"/>
      <c r="D23" s="1013"/>
      <c r="E23" s="1014"/>
      <c r="F23" s="155">
        <v>0</v>
      </c>
      <c r="G23" s="478">
        <v>0</v>
      </c>
      <c r="H23" s="478"/>
      <c r="I23" s="29"/>
    </row>
    <row r="24" spans="1:11" s="51" customFormat="1" ht="15.6" hidden="1" x14ac:dyDescent="0.3">
      <c r="A24" s="154" t="s">
        <v>15</v>
      </c>
      <c r="B24" s="1017" t="s">
        <v>143</v>
      </c>
      <c r="C24" s="1018"/>
      <c r="D24" s="1018"/>
      <c r="E24" s="1019"/>
      <c r="F24" s="155"/>
      <c r="G24" s="478"/>
      <c r="H24" s="478"/>
      <c r="I24" s="29"/>
    </row>
    <row r="25" spans="1:11" s="51" customFormat="1" ht="15.6" x14ac:dyDescent="0.3">
      <c r="A25" s="118"/>
      <c r="B25" s="999" t="s">
        <v>4</v>
      </c>
      <c r="C25" s="999"/>
      <c r="D25" s="999"/>
      <c r="E25" s="1000"/>
      <c r="F25" s="117">
        <v>0.22</v>
      </c>
      <c r="G25" s="77">
        <f>G19*F25</f>
        <v>22.53</v>
      </c>
      <c r="H25" s="77">
        <f>H19*F25</f>
        <v>22.53</v>
      </c>
      <c r="I25" s="29"/>
    </row>
    <row r="26" spans="1:11" s="51" customFormat="1" ht="1.5" hidden="1" customHeight="1" x14ac:dyDescent="0.3">
      <c r="A26" s="119" t="s">
        <v>54</v>
      </c>
      <c r="B26" s="913" t="s">
        <v>56</v>
      </c>
      <c r="C26" s="914"/>
      <c r="D26" s="914"/>
      <c r="E26" s="933"/>
      <c r="F26" s="117"/>
      <c r="G26" s="54">
        <v>0</v>
      </c>
      <c r="H26" s="54">
        <v>0</v>
      </c>
      <c r="I26" s="29"/>
    </row>
    <row r="27" spans="1:11" s="51" customFormat="1" ht="15.6" x14ac:dyDescent="0.3">
      <c r="A27" s="82" t="s">
        <v>54</v>
      </c>
      <c r="B27" s="925" t="s">
        <v>77</v>
      </c>
      <c r="C27" s="926"/>
      <c r="D27" s="926"/>
      <c r="E27" s="927"/>
      <c r="F27" s="458"/>
      <c r="G27" s="77"/>
      <c r="H27" s="77">
        <f>H28+H32</f>
        <v>416.54</v>
      </c>
      <c r="I27" s="54">
        <f>I28+I32</f>
        <v>5.7</v>
      </c>
    </row>
    <row r="28" spans="1:11" s="51" customFormat="1" ht="15.6" x14ac:dyDescent="0.3">
      <c r="A28" s="955" t="s">
        <v>31</v>
      </c>
      <c r="B28" s="542" t="s">
        <v>153</v>
      </c>
      <c r="C28" s="545"/>
      <c r="D28" s="545"/>
      <c r="E28" s="545"/>
      <c r="F28" s="1040"/>
      <c r="G28" s="947"/>
      <c r="H28" s="871">
        <f>B29*C29</f>
        <v>395.68</v>
      </c>
      <c r="I28" s="1032">
        <v>5.42</v>
      </c>
    </row>
    <row r="29" spans="1:11" s="51" customFormat="1" ht="15.6" x14ac:dyDescent="0.3">
      <c r="A29" s="956"/>
      <c r="B29" s="221">
        <v>47.5</v>
      </c>
      <c r="C29" s="311">
        <v>8.33</v>
      </c>
      <c r="D29" s="115"/>
      <c r="E29" s="115"/>
      <c r="F29" s="1041"/>
      <c r="G29" s="948"/>
      <c r="H29" s="872"/>
      <c r="I29" s="1033"/>
      <c r="K29" s="342"/>
    </row>
    <row r="30" spans="1:11" s="51" customFormat="1" ht="15.6" x14ac:dyDescent="0.3">
      <c r="A30" s="956"/>
      <c r="B30" s="389" t="s">
        <v>10</v>
      </c>
      <c r="C30" s="388" t="s">
        <v>173</v>
      </c>
      <c r="D30" s="389"/>
      <c r="E30" s="389"/>
      <c r="F30" s="1041"/>
      <c r="G30" s="948"/>
      <c r="H30" s="872"/>
      <c r="I30" s="1034"/>
    </row>
    <row r="31" spans="1:11" s="145" customFormat="1" ht="15.75" customHeight="1" x14ac:dyDescent="0.3">
      <c r="A31" s="957"/>
      <c r="B31" s="1029" t="s">
        <v>280</v>
      </c>
      <c r="C31" s="1030"/>
      <c r="D31" s="1030"/>
      <c r="E31" s="1031"/>
      <c r="F31" s="1042"/>
      <c r="G31" s="988"/>
      <c r="H31" s="873"/>
      <c r="I31" s="444"/>
    </row>
    <row r="32" spans="1:11" s="145" customFormat="1" ht="15.6" x14ac:dyDescent="0.3">
      <c r="A32" s="472" t="s">
        <v>32</v>
      </c>
      <c r="B32" s="925" t="s">
        <v>281</v>
      </c>
      <c r="C32" s="926"/>
      <c r="D32" s="926"/>
      <c r="E32" s="927"/>
      <c r="F32" s="471"/>
      <c r="G32" s="478"/>
      <c r="H32" s="521">
        <v>20.86</v>
      </c>
      <c r="I32" s="29">
        <v>0.28000000000000003</v>
      </c>
      <c r="K32" s="342"/>
    </row>
    <row r="33" spans="1:19" s="51" customFormat="1" ht="15.6" x14ac:dyDescent="0.3">
      <c r="A33" s="577">
        <v>3</v>
      </c>
      <c r="B33" s="468" t="s">
        <v>167</v>
      </c>
      <c r="C33" s="469"/>
      <c r="D33" s="469"/>
      <c r="E33" s="470"/>
      <c r="F33" s="471"/>
      <c r="G33" s="478"/>
      <c r="H33" s="712">
        <v>34.35</v>
      </c>
      <c r="I33" s="522">
        <v>0.8</v>
      </c>
      <c r="K33" s="342"/>
    </row>
    <row r="34" spans="1:19" s="51" customFormat="1" ht="15.6" x14ac:dyDescent="0.3">
      <c r="A34" s="70">
        <v>4</v>
      </c>
      <c r="B34" s="913" t="s">
        <v>188</v>
      </c>
      <c r="C34" s="914"/>
      <c r="D34" s="914"/>
      <c r="E34" s="933"/>
      <c r="F34" s="458"/>
      <c r="G34" s="54">
        <f>G18</f>
        <v>124.93</v>
      </c>
      <c r="H34" s="54">
        <f>H27+H33+H18</f>
        <v>575.82000000000005</v>
      </c>
      <c r="I34" s="54">
        <f>I27+I33</f>
        <v>6.5</v>
      </c>
    </row>
    <row r="35" spans="1:19" s="51" customFormat="1" ht="15.6" x14ac:dyDescent="0.3">
      <c r="A35" s="398">
        <v>5</v>
      </c>
      <c r="B35" s="836" t="s">
        <v>102</v>
      </c>
      <c r="C35" s="837"/>
      <c r="D35" s="837"/>
      <c r="E35" s="838"/>
      <c r="F35" s="91">
        <v>0.6</v>
      </c>
      <c r="G35" s="55">
        <f>G19*F35</f>
        <v>61.44</v>
      </c>
      <c r="H35" s="55">
        <f>H19*F35</f>
        <v>61.44</v>
      </c>
      <c r="I35" s="29"/>
    </row>
    <row r="36" spans="1:19" s="51" customFormat="1" ht="15.6" x14ac:dyDescent="0.3">
      <c r="A36" s="90" t="s">
        <v>92</v>
      </c>
      <c r="B36" s="459" t="s">
        <v>105</v>
      </c>
      <c r="C36" s="460"/>
      <c r="D36" s="460"/>
      <c r="E36" s="461"/>
      <c r="F36" s="91">
        <v>0.20899999999999999</v>
      </c>
      <c r="G36" s="77">
        <f>G19*F36</f>
        <v>21.4</v>
      </c>
      <c r="H36" s="77">
        <f>H19*F36</f>
        <v>21.4</v>
      </c>
      <c r="I36" s="29"/>
    </row>
    <row r="37" spans="1:19" s="51" customFormat="1" ht="15.6" x14ac:dyDescent="0.3">
      <c r="A37" s="90" t="s">
        <v>93</v>
      </c>
      <c r="B37" s="459" t="s">
        <v>99</v>
      </c>
      <c r="C37" s="460"/>
      <c r="D37" s="460"/>
      <c r="E37" s="461"/>
      <c r="F37" s="91">
        <v>0.39100000000000001</v>
      </c>
      <c r="G37" s="77">
        <f>G19*F37</f>
        <v>40.04</v>
      </c>
      <c r="H37" s="77">
        <f>H19*F37</f>
        <v>40.04</v>
      </c>
      <c r="I37" s="29"/>
    </row>
    <row r="38" spans="1:19" s="51" customFormat="1" ht="15.6" x14ac:dyDescent="0.3">
      <c r="A38" s="70" t="s">
        <v>44</v>
      </c>
      <c r="B38" s="913" t="s">
        <v>25</v>
      </c>
      <c r="C38" s="914"/>
      <c r="D38" s="914"/>
      <c r="E38" s="933"/>
      <c r="F38" s="458"/>
      <c r="G38" s="54">
        <f>G35+G34</f>
        <v>186.37</v>
      </c>
      <c r="H38" s="54">
        <f>H35+H34</f>
        <v>637.26</v>
      </c>
      <c r="I38" s="449">
        <v>6.5</v>
      </c>
    </row>
    <row r="39" spans="1:19" s="51" customFormat="1" ht="15.6" x14ac:dyDescent="0.3">
      <c r="A39" s="458" t="s">
        <v>45</v>
      </c>
      <c r="B39" s="474" t="s">
        <v>21</v>
      </c>
      <c r="C39" s="475"/>
      <c r="D39" s="475"/>
      <c r="E39" s="475"/>
      <c r="F39" s="117">
        <v>0.12</v>
      </c>
      <c r="G39" s="53">
        <f>G38*12%</f>
        <v>22.36</v>
      </c>
      <c r="H39" s="53">
        <f>H38*12%</f>
        <v>76.47</v>
      </c>
      <c r="I39" s="53">
        <f>I38*12%</f>
        <v>0.78</v>
      </c>
    </row>
    <row r="40" spans="1:19" s="51" customFormat="1" ht="15.6" x14ac:dyDescent="0.3">
      <c r="A40" s="70" t="s">
        <v>46</v>
      </c>
      <c r="B40" s="120" t="s">
        <v>27</v>
      </c>
      <c r="C40" s="476"/>
      <c r="D40" s="476"/>
      <c r="E40" s="476"/>
      <c r="F40" s="117"/>
      <c r="G40" s="54">
        <f>G38+G39</f>
        <v>208.73</v>
      </c>
      <c r="H40" s="54">
        <f>H38+H39</f>
        <v>713.73</v>
      </c>
      <c r="I40" s="54">
        <f>I39+I38</f>
        <v>7.28</v>
      </c>
    </row>
    <row r="41" spans="1:19" ht="15.6" x14ac:dyDescent="0.3">
      <c r="A41" s="458" t="s">
        <v>47</v>
      </c>
      <c r="B41" s="994" t="s">
        <v>28</v>
      </c>
      <c r="C41" s="994"/>
      <c r="D41" s="994"/>
      <c r="E41" s="995"/>
      <c r="F41" s="117">
        <v>0.2</v>
      </c>
      <c r="G41" s="53">
        <f>G40*F41</f>
        <v>41.75</v>
      </c>
      <c r="H41" s="53">
        <f>H40*F41</f>
        <v>142.75</v>
      </c>
      <c r="I41" s="53">
        <f>I40*F41</f>
        <v>1.46</v>
      </c>
    </row>
    <row r="42" spans="1:19" s="43" customFormat="1" ht="15" customHeight="1" x14ac:dyDescent="0.3">
      <c r="A42" s="70" t="s">
        <v>48</v>
      </c>
      <c r="B42" s="913" t="s">
        <v>29</v>
      </c>
      <c r="C42" s="914"/>
      <c r="D42" s="914"/>
      <c r="E42" s="914"/>
      <c r="F42" s="467"/>
      <c r="G42" s="54">
        <f>G41+G40</f>
        <v>250.48</v>
      </c>
      <c r="H42" s="54">
        <f>H41+H40</f>
        <v>856.48</v>
      </c>
      <c r="I42" s="54">
        <f>I41+I40</f>
        <v>8.74</v>
      </c>
    </row>
    <row r="43" spans="1:19" s="43" customFormat="1" ht="15.6" x14ac:dyDescent="0.3">
      <c r="A43" s="164"/>
      <c r="B43" s="171"/>
      <c r="C43" s="171"/>
      <c r="D43" s="171"/>
      <c r="E43" s="171"/>
      <c r="F43" s="464"/>
      <c r="G43" s="464"/>
      <c r="H43" s="165"/>
      <c r="I43" s="1"/>
    </row>
    <row r="44" spans="1:19" s="43" customFormat="1" ht="15.6" x14ac:dyDescent="0.3">
      <c r="A44" s="105"/>
      <c r="B44" s="166"/>
      <c r="C44" s="105"/>
      <c r="D44" s="105"/>
      <c r="E44" s="105"/>
      <c r="F44" s="105"/>
      <c r="G44" s="105"/>
      <c r="H44" s="173"/>
      <c r="I44" s="1"/>
    </row>
    <row r="45" spans="1:19" s="43" customFormat="1" ht="15.6" x14ac:dyDescent="0.3">
      <c r="A45" s="105" t="s">
        <v>90</v>
      </c>
      <c r="B45" s="166"/>
      <c r="C45" s="105"/>
      <c r="D45" s="621"/>
      <c r="E45" s="269" t="s">
        <v>79</v>
      </c>
      <c r="F45" s="269" t="s">
        <v>186</v>
      </c>
      <c r="G45" s="105"/>
      <c r="H45" s="173"/>
      <c r="I45" s="1"/>
    </row>
    <row r="46" spans="1:19" s="43" customFormat="1" ht="15.6" x14ac:dyDescent="0.3">
      <c r="A46" s="105"/>
      <c r="B46" s="166"/>
      <c r="C46" s="105"/>
      <c r="D46" s="105"/>
      <c r="E46" s="105"/>
      <c r="F46" s="105"/>
      <c r="G46" s="105"/>
      <c r="H46" s="173"/>
      <c r="I46" s="1"/>
    </row>
    <row r="47" spans="1:19" s="105" customFormat="1" ht="15.6" x14ac:dyDescent="0.3">
      <c r="A47" s="269" t="s">
        <v>211</v>
      </c>
      <c r="B47" s="269"/>
      <c r="C47" s="269"/>
      <c r="D47" s="269"/>
      <c r="H47" s="166"/>
      <c r="S47" s="107"/>
    </row>
    <row r="48" spans="1:19" s="105" customFormat="1" ht="15.6" x14ac:dyDescent="0.3">
      <c r="A48" s="920" t="s">
        <v>212</v>
      </c>
      <c r="B48" s="920"/>
      <c r="C48" s="920"/>
      <c r="D48" s="920"/>
      <c r="E48" s="269" t="s">
        <v>73</v>
      </c>
      <c r="F48" s="269" t="s">
        <v>214</v>
      </c>
      <c r="G48" s="269"/>
      <c r="H48" s="269"/>
      <c r="I48" s="269"/>
      <c r="S48" s="107"/>
    </row>
    <row r="49" spans="1:8" ht="15.6" x14ac:dyDescent="0.3">
      <c r="A49" s="105"/>
      <c r="B49" s="166"/>
      <c r="C49" s="105"/>
      <c r="D49" s="105"/>
      <c r="E49" s="105"/>
      <c r="F49" s="105"/>
      <c r="G49" s="105"/>
      <c r="H49" s="166"/>
    </row>
    <row r="50" spans="1:8" x14ac:dyDescent="0.3">
      <c r="A50" s="166"/>
      <c r="B50" s="166"/>
      <c r="C50" s="166"/>
      <c r="D50" s="166"/>
      <c r="E50" s="166"/>
      <c r="F50" s="166"/>
      <c r="G50" s="166"/>
      <c r="H50" s="166"/>
    </row>
  </sheetData>
  <mergeCells count="31">
    <mergeCell ref="B11:K11"/>
    <mergeCell ref="A48:D48"/>
    <mergeCell ref="A9:H9"/>
    <mergeCell ref="A10:H10"/>
    <mergeCell ref="B19:E19"/>
    <mergeCell ref="B20:E20"/>
    <mergeCell ref="B21:E21"/>
    <mergeCell ref="A12:I12"/>
    <mergeCell ref="F15:G15"/>
    <mergeCell ref="F16:G16"/>
    <mergeCell ref="B18:E18"/>
    <mergeCell ref="B17:E17"/>
    <mergeCell ref="A28:A31"/>
    <mergeCell ref="F28:F31"/>
    <mergeCell ref="G28:G31"/>
    <mergeCell ref="B24:E24"/>
    <mergeCell ref="B42:E42"/>
    <mergeCell ref="B32:E32"/>
    <mergeCell ref="B35:E35"/>
    <mergeCell ref="B38:E38"/>
    <mergeCell ref="B13:J13"/>
    <mergeCell ref="H28:H31"/>
    <mergeCell ref="B31:E31"/>
    <mergeCell ref="I28:I30"/>
    <mergeCell ref="B34:E34"/>
    <mergeCell ref="B41:E41"/>
    <mergeCell ref="B25:E25"/>
    <mergeCell ref="B26:E26"/>
    <mergeCell ref="B22:E22"/>
    <mergeCell ref="B23:E23"/>
    <mergeCell ref="B27:E27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5"/>
  <sheetViews>
    <sheetView topLeftCell="A9" zoomScaleNormal="100" workbookViewId="0">
      <selection activeCell="A12" sqref="A12:XFD12"/>
    </sheetView>
  </sheetViews>
  <sheetFormatPr defaultRowHeight="14.4" x14ac:dyDescent="0.3"/>
  <cols>
    <col min="1" max="1" width="5.6640625" customWidth="1"/>
    <col min="2" max="2" width="8.6640625" customWidth="1"/>
    <col min="3" max="3" width="8.5546875" customWidth="1"/>
    <col min="5" max="5" width="18.44140625" customWidth="1"/>
    <col min="6" max="6" width="7.88671875" customWidth="1"/>
    <col min="7" max="7" width="8.21875" customWidth="1"/>
    <col min="8" max="8" width="9" customWidth="1"/>
    <col min="9" max="9" width="9.109375" style="1" hidden="1" customWidth="1"/>
    <col min="10" max="10" width="9.44140625" customWidth="1"/>
  </cols>
  <sheetData>
    <row r="1" spans="1:11" ht="18" x14ac:dyDescent="0.35">
      <c r="A1" s="269" t="s">
        <v>26</v>
      </c>
      <c r="B1" s="63"/>
      <c r="C1" s="4"/>
      <c r="D1" s="4"/>
      <c r="E1" s="4"/>
      <c r="F1" s="269" t="s">
        <v>53</v>
      </c>
      <c r="G1" s="269"/>
      <c r="H1" s="45"/>
    </row>
    <row r="2" spans="1:11" ht="18" x14ac:dyDescent="0.35">
      <c r="A2" s="270" t="s">
        <v>51</v>
      </c>
      <c r="B2" s="63"/>
      <c r="C2" s="3"/>
      <c r="D2" s="6"/>
      <c r="E2" s="6"/>
      <c r="F2" s="271" t="s">
        <v>223</v>
      </c>
      <c r="G2" s="271"/>
      <c r="H2" s="50"/>
    </row>
    <row r="3" spans="1:11" ht="18" x14ac:dyDescent="0.35">
      <c r="A3" s="270" t="s">
        <v>52</v>
      </c>
      <c r="B3" s="63"/>
      <c r="C3" s="4"/>
      <c r="D3" s="5"/>
      <c r="E3" s="4"/>
      <c r="F3" s="271" t="s">
        <v>52</v>
      </c>
      <c r="G3" s="271"/>
      <c r="H3" s="45"/>
    </row>
    <row r="4" spans="1:11" ht="18" x14ac:dyDescent="0.35">
      <c r="A4" s="270" t="s">
        <v>193</v>
      </c>
      <c r="B4" s="63"/>
      <c r="C4" s="5"/>
      <c r="D4" s="5"/>
      <c r="E4" s="5"/>
      <c r="F4" s="271" t="s">
        <v>244</v>
      </c>
      <c r="G4" s="271"/>
      <c r="H4" s="42"/>
    </row>
    <row r="5" spans="1:11" ht="18" x14ac:dyDescent="0.35">
      <c r="A5" s="270" t="s">
        <v>226</v>
      </c>
      <c r="B5" s="63"/>
      <c r="C5" s="2"/>
      <c r="D5" s="2"/>
      <c r="E5" s="2"/>
      <c r="F5" s="271" t="s">
        <v>226</v>
      </c>
      <c r="G5" s="271"/>
      <c r="H5" s="63"/>
    </row>
    <row r="6" spans="1:11" ht="18" x14ac:dyDescent="0.35">
      <c r="A6" s="270"/>
      <c r="B6" s="63"/>
      <c r="C6" s="2"/>
      <c r="D6" s="2"/>
      <c r="E6" s="2"/>
      <c r="F6" s="271"/>
      <c r="G6" s="271"/>
      <c r="H6" s="63"/>
    </row>
    <row r="7" spans="1:11" ht="18" x14ac:dyDescent="0.35">
      <c r="A7" s="49"/>
      <c r="C7" s="2"/>
      <c r="D7" s="2"/>
      <c r="E7" s="2"/>
      <c r="F7" s="48"/>
      <c r="G7" s="48"/>
    </row>
    <row r="8" spans="1:11" ht="18" x14ac:dyDescent="0.35">
      <c r="A8" s="49"/>
      <c r="C8" s="2"/>
      <c r="D8" s="2"/>
      <c r="E8" s="2"/>
      <c r="F8" s="48"/>
      <c r="G8" s="48"/>
    </row>
    <row r="9" spans="1:11" ht="17.399999999999999" x14ac:dyDescent="0.35">
      <c r="A9" s="875" t="s">
        <v>0</v>
      </c>
      <c r="B9" s="875"/>
      <c r="C9" s="875"/>
      <c r="D9" s="875"/>
      <c r="E9" s="875"/>
      <c r="F9" s="875"/>
      <c r="G9" s="875"/>
      <c r="H9" s="875"/>
      <c r="I9" s="663"/>
    </row>
    <row r="10" spans="1:11" ht="17.399999999999999" x14ac:dyDescent="0.35">
      <c r="A10" s="875" t="s">
        <v>304</v>
      </c>
      <c r="B10" s="875"/>
      <c r="C10" s="875"/>
      <c r="D10" s="875"/>
      <c r="E10" s="875"/>
      <c r="F10" s="875"/>
      <c r="G10" s="875"/>
      <c r="H10" s="875"/>
      <c r="I10" s="663"/>
    </row>
    <row r="11" spans="1:11" ht="16.8" x14ac:dyDescent="0.3">
      <c r="A11" s="875" t="s">
        <v>305</v>
      </c>
      <c r="B11" s="875"/>
      <c r="C11" s="875"/>
      <c r="D11" s="875"/>
      <c r="E11" s="875"/>
      <c r="F11" s="875"/>
      <c r="G11" s="875"/>
      <c r="H11" s="875"/>
      <c r="I11" s="875"/>
    </row>
    <row r="12" spans="1:11" x14ac:dyDescent="0.3">
      <c r="A12" s="63"/>
      <c r="B12" s="1028" t="s">
        <v>247</v>
      </c>
      <c r="C12" s="1028"/>
      <c r="D12" s="1028"/>
      <c r="E12" s="1028"/>
      <c r="F12" s="1028"/>
      <c r="G12" s="1028"/>
      <c r="H12" s="1028"/>
      <c r="I12" s="1028"/>
    </row>
    <row r="13" spans="1:11" x14ac:dyDescent="0.3">
      <c r="A13" s="63"/>
      <c r="B13" s="775"/>
      <c r="C13" s="775"/>
      <c r="D13" s="775"/>
      <c r="E13" s="775"/>
      <c r="F13" s="775"/>
      <c r="G13" s="775"/>
      <c r="H13" s="775"/>
      <c r="I13" s="775"/>
    </row>
    <row r="14" spans="1:11" x14ac:dyDescent="0.3">
      <c r="A14" s="442"/>
      <c r="B14" s="442"/>
      <c r="C14" s="442"/>
      <c r="D14" s="442"/>
      <c r="E14" s="442"/>
      <c r="F14" s="1048" t="s">
        <v>299</v>
      </c>
      <c r="G14" s="1048"/>
      <c r="H14" s="1048"/>
      <c r="I14" s="1048"/>
      <c r="J14" s="1048"/>
    </row>
    <row r="15" spans="1:11" x14ac:dyDescent="0.3">
      <c r="A15" s="440"/>
      <c r="B15" s="440"/>
      <c r="C15" s="440"/>
      <c r="D15" s="440"/>
      <c r="E15" s="440"/>
      <c r="F15" s="1048" t="s">
        <v>300</v>
      </c>
      <c r="G15" s="1048"/>
      <c r="H15" s="1048"/>
      <c r="I15" s="1048"/>
      <c r="J15" s="1048"/>
    </row>
    <row r="16" spans="1:11" ht="56.4" customHeight="1" x14ac:dyDescent="0.3">
      <c r="A16" s="346" t="s">
        <v>75</v>
      </c>
      <c r="B16" s="880" t="s">
        <v>2</v>
      </c>
      <c r="C16" s="881"/>
      <c r="D16" s="881"/>
      <c r="E16" s="1025"/>
      <c r="F16" s="801" t="s">
        <v>109</v>
      </c>
      <c r="G16" s="801" t="s">
        <v>166</v>
      </c>
      <c r="H16" s="801" t="s">
        <v>303</v>
      </c>
      <c r="I16" s="812" t="s">
        <v>145</v>
      </c>
      <c r="J16" s="801" t="s">
        <v>303</v>
      </c>
      <c r="K16" s="315" t="s">
        <v>303</v>
      </c>
    </row>
    <row r="17" spans="1:11" ht="15.6" x14ac:dyDescent="0.3">
      <c r="A17" s="70"/>
      <c r="B17" s="913" t="s">
        <v>30</v>
      </c>
      <c r="C17" s="914"/>
      <c r="D17" s="914"/>
      <c r="E17" s="914"/>
      <c r="F17" s="776"/>
      <c r="G17" s="54">
        <f>G18+G24</f>
        <v>124.93</v>
      </c>
      <c r="H17" s="54">
        <f>H18+H24</f>
        <v>124.93</v>
      </c>
      <c r="I17" s="54">
        <f t="shared" ref="I17:K17" si="0">I18+I24</f>
        <v>2409.4699999999998</v>
      </c>
      <c r="J17" s="54">
        <v>124.93</v>
      </c>
      <c r="K17" s="54">
        <f t="shared" si="0"/>
        <v>124.93</v>
      </c>
    </row>
    <row r="18" spans="1:11" ht="15.6" x14ac:dyDescent="0.3">
      <c r="A18" s="116" t="s">
        <v>3</v>
      </c>
      <c r="B18" s="996" t="s">
        <v>39</v>
      </c>
      <c r="C18" s="997"/>
      <c r="D18" s="997"/>
      <c r="E18" s="998"/>
      <c r="F18" s="153"/>
      <c r="G18" s="53">
        <f>G19+G20+G21+G22</f>
        <v>102.4</v>
      </c>
      <c r="H18" s="53">
        <f>H19+H20+H21+H22</f>
        <v>102.4</v>
      </c>
      <c r="I18" s="53">
        <f t="shared" ref="I18:K18" si="1">I19+I20+I21+I22</f>
        <v>102.4</v>
      </c>
      <c r="J18" s="53">
        <f t="shared" si="1"/>
        <v>102.4</v>
      </c>
      <c r="K18" s="53">
        <f t="shared" si="1"/>
        <v>102.4</v>
      </c>
    </row>
    <row r="19" spans="1:11" ht="15.6" x14ac:dyDescent="0.3">
      <c r="A19" s="116" t="s">
        <v>16</v>
      </c>
      <c r="B19" s="918" t="s">
        <v>302</v>
      </c>
      <c r="C19" s="918"/>
      <c r="D19" s="918"/>
      <c r="E19" s="918"/>
      <c r="F19" s="153"/>
      <c r="G19" s="782">
        <v>66.489999999999995</v>
      </c>
      <c r="H19" s="782">
        <v>66.489999999999995</v>
      </c>
      <c r="I19" s="799">
        <v>66.489999999999995</v>
      </c>
      <c r="J19" s="799">
        <v>66.489999999999995</v>
      </c>
      <c r="K19" s="799">
        <v>66.489999999999995</v>
      </c>
    </row>
    <row r="20" spans="1:11" ht="15.6" x14ac:dyDescent="0.3">
      <c r="A20" s="154" t="s">
        <v>15</v>
      </c>
      <c r="B20" s="1012" t="s">
        <v>142</v>
      </c>
      <c r="C20" s="1013"/>
      <c r="D20" s="1013"/>
      <c r="E20" s="1014"/>
      <c r="F20" s="155">
        <v>0.04</v>
      </c>
      <c r="G20" s="781">
        <f>G19*4%</f>
        <v>2.66</v>
      </c>
      <c r="H20" s="781">
        <f>H19*4%</f>
        <v>2.66</v>
      </c>
      <c r="I20" s="798">
        <f t="shared" ref="I20:K20" si="2">I19*4%</f>
        <v>2.66</v>
      </c>
      <c r="J20" s="798">
        <f t="shared" si="2"/>
        <v>2.66</v>
      </c>
      <c r="K20" s="798">
        <f t="shared" si="2"/>
        <v>2.66</v>
      </c>
    </row>
    <row r="21" spans="1:11" ht="13.95" customHeight="1" x14ac:dyDescent="0.3">
      <c r="A21" s="154" t="s">
        <v>17</v>
      </c>
      <c r="B21" s="961" t="s">
        <v>38</v>
      </c>
      <c r="C21" s="961"/>
      <c r="D21" s="961"/>
      <c r="E21" s="961"/>
      <c r="F21" s="155">
        <v>0.5</v>
      </c>
      <c r="G21" s="781">
        <f>G19*50%</f>
        <v>33.25</v>
      </c>
      <c r="H21" s="781">
        <f>H19*50%</f>
        <v>33.25</v>
      </c>
      <c r="I21" s="798">
        <f t="shared" ref="I21:K21" si="3">I19*50%</f>
        <v>33.25</v>
      </c>
      <c r="J21" s="798">
        <f t="shared" si="3"/>
        <v>33.25</v>
      </c>
      <c r="K21" s="798">
        <f t="shared" si="3"/>
        <v>33.25</v>
      </c>
    </row>
    <row r="22" spans="1:11" ht="0.6" hidden="1" customHeight="1" x14ac:dyDescent="0.3">
      <c r="A22" s="154" t="s">
        <v>144</v>
      </c>
      <c r="B22" s="1012" t="s">
        <v>148</v>
      </c>
      <c r="C22" s="1013"/>
      <c r="D22" s="1013"/>
      <c r="E22" s="1014"/>
      <c r="F22" s="155">
        <v>0</v>
      </c>
      <c r="G22" s="789">
        <v>0</v>
      </c>
      <c r="H22" s="789"/>
      <c r="I22" s="29"/>
      <c r="J22" s="384"/>
      <c r="K22" s="626"/>
    </row>
    <row r="23" spans="1:11" ht="15.6" hidden="1" customHeight="1" x14ac:dyDescent="0.3">
      <c r="A23" s="154" t="s">
        <v>15</v>
      </c>
      <c r="B23" s="1017" t="s">
        <v>143</v>
      </c>
      <c r="C23" s="1018"/>
      <c r="D23" s="1018"/>
      <c r="E23" s="1019"/>
      <c r="F23" s="155"/>
      <c r="G23" s="789"/>
      <c r="H23" s="789"/>
      <c r="I23" s="29"/>
      <c r="J23" s="384"/>
      <c r="K23" s="626"/>
    </row>
    <row r="24" spans="1:11" ht="14.4" customHeight="1" x14ac:dyDescent="0.3">
      <c r="A24" s="118">
        <v>2</v>
      </c>
      <c r="B24" s="999" t="s">
        <v>4</v>
      </c>
      <c r="C24" s="999"/>
      <c r="D24" s="999"/>
      <c r="E24" s="1000"/>
      <c r="F24" s="117">
        <v>0.22</v>
      </c>
      <c r="G24" s="796">
        <f>G18*F24</f>
        <v>22.53</v>
      </c>
      <c r="H24" s="796">
        <f>H18*F24</f>
        <v>22.53</v>
      </c>
      <c r="I24" s="824">
        <f t="shared" ref="I24" si="4">I18*G24</f>
        <v>2307.0700000000002</v>
      </c>
      <c r="J24" s="824">
        <f>J18*F24</f>
        <v>22.53</v>
      </c>
      <c r="K24" s="800">
        <f>K18*F24</f>
        <v>22.53</v>
      </c>
    </row>
    <row r="25" spans="1:11" ht="15.6" hidden="1" customHeight="1" x14ac:dyDescent="0.3">
      <c r="A25" s="119" t="s">
        <v>54</v>
      </c>
      <c r="B25" s="913" t="s">
        <v>56</v>
      </c>
      <c r="C25" s="914"/>
      <c r="D25" s="914"/>
      <c r="E25" s="933"/>
      <c r="F25" s="117"/>
      <c r="G25" s="54">
        <v>0</v>
      </c>
      <c r="H25" s="54">
        <v>0</v>
      </c>
      <c r="I25" s="29"/>
      <c r="J25" s="139"/>
      <c r="K25" s="626"/>
    </row>
    <row r="26" spans="1:11" ht="15.6" x14ac:dyDescent="0.3">
      <c r="A26" s="82" t="s">
        <v>49</v>
      </c>
      <c r="B26" s="836" t="s">
        <v>301</v>
      </c>
      <c r="C26" s="837"/>
      <c r="D26" s="837"/>
      <c r="E26" s="838"/>
      <c r="F26" s="776"/>
      <c r="G26" s="796"/>
      <c r="H26" s="55">
        <f>H28</f>
        <v>460.75</v>
      </c>
      <c r="I26" s="55">
        <f t="shared" ref="I26" si="5">I28</f>
        <v>0</v>
      </c>
      <c r="J26" s="55">
        <f>J32</f>
        <v>270.75</v>
      </c>
      <c r="K26" s="55">
        <f>K36</f>
        <v>365.75</v>
      </c>
    </row>
    <row r="27" spans="1:11" s="63" customFormat="1" ht="14.4" customHeight="1" x14ac:dyDescent="0.3">
      <c r="A27" s="784" t="s">
        <v>33</v>
      </c>
      <c r="B27" s="802" t="s">
        <v>306</v>
      </c>
      <c r="C27" s="803"/>
      <c r="D27" s="803"/>
      <c r="E27" s="803"/>
      <c r="F27" s="1040"/>
      <c r="G27" s="947"/>
      <c r="H27" s="834"/>
      <c r="I27" s="1032">
        <v>5.42</v>
      </c>
      <c r="J27" s="808"/>
      <c r="K27" s="813"/>
    </row>
    <row r="28" spans="1:11" ht="19.5" customHeight="1" x14ac:dyDescent="0.3">
      <c r="A28" s="785"/>
      <c r="B28" s="739">
        <v>47.5</v>
      </c>
      <c r="C28" s="739">
        <v>9.6999999999999993</v>
      </c>
      <c r="D28" s="1049"/>
      <c r="E28" s="1049"/>
      <c r="F28" s="1041"/>
      <c r="G28" s="948"/>
      <c r="H28" s="807">
        <f>B28*C28</f>
        <v>460.75</v>
      </c>
      <c r="I28" s="1046"/>
      <c r="J28" s="804"/>
      <c r="K28" s="814"/>
    </row>
    <row r="29" spans="1:11" ht="15" customHeight="1" x14ac:dyDescent="0.3">
      <c r="A29" s="785"/>
      <c r="B29" s="389" t="s">
        <v>10</v>
      </c>
      <c r="C29" s="388" t="s">
        <v>173</v>
      </c>
      <c r="D29" s="389"/>
      <c r="E29" s="389"/>
      <c r="F29" s="1041"/>
      <c r="G29" s="948"/>
      <c r="H29" s="807"/>
      <c r="I29" s="1047"/>
      <c r="J29" s="804"/>
      <c r="K29" s="814"/>
    </row>
    <row r="30" spans="1:11" ht="15" customHeight="1" x14ac:dyDescent="0.3">
      <c r="A30" s="835"/>
      <c r="B30" s="981" t="s">
        <v>308</v>
      </c>
      <c r="C30" s="982"/>
      <c r="D30" s="982"/>
      <c r="E30" s="983"/>
      <c r="F30" s="1041"/>
      <c r="G30" s="948"/>
      <c r="H30" s="807"/>
      <c r="I30" s="822"/>
      <c r="J30" s="804"/>
      <c r="K30" s="814"/>
    </row>
    <row r="31" spans="1:11" ht="14.4" customHeight="1" x14ac:dyDescent="0.3">
      <c r="A31" s="785" t="s">
        <v>34</v>
      </c>
      <c r="B31" s="1051" t="s">
        <v>307</v>
      </c>
      <c r="C31" s="1052"/>
      <c r="D31" s="1052"/>
      <c r="E31" s="1052"/>
      <c r="F31" s="1041"/>
      <c r="G31" s="948"/>
      <c r="H31" s="817"/>
      <c r="I31" s="805"/>
      <c r="J31" s="804"/>
      <c r="K31" s="814"/>
    </row>
    <row r="32" spans="1:11" ht="14.4" customHeight="1" x14ac:dyDescent="0.3">
      <c r="A32" s="785"/>
      <c r="B32" s="221">
        <v>47.5</v>
      </c>
      <c r="C32" s="311">
        <v>5.7</v>
      </c>
      <c r="D32" s="1050"/>
      <c r="E32" s="1050"/>
      <c r="F32" s="1041"/>
      <c r="G32" s="948"/>
      <c r="H32" s="817"/>
      <c r="I32" s="806"/>
      <c r="J32" s="804">
        <f>B32*C32</f>
        <v>270.75</v>
      </c>
      <c r="K32" s="815"/>
    </row>
    <row r="33" spans="1:11" ht="14.4" customHeight="1" x14ac:dyDescent="0.3">
      <c r="A33" s="820"/>
      <c r="B33" s="389" t="s">
        <v>10</v>
      </c>
      <c r="C33" s="388" t="s">
        <v>173</v>
      </c>
      <c r="D33" s="832"/>
      <c r="E33" s="833"/>
      <c r="F33" s="821"/>
      <c r="G33" s="819"/>
      <c r="H33" s="817"/>
      <c r="I33" s="806"/>
      <c r="J33" s="804"/>
      <c r="K33" s="815"/>
    </row>
    <row r="34" spans="1:11" ht="14.4" customHeight="1" x14ac:dyDescent="0.3">
      <c r="A34" s="820"/>
      <c r="B34" s="981" t="s">
        <v>309</v>
      </c>
      <c r="C34" s="982"/>
      <c r="D34" s="982"/>
      <c r="E34" s="983"/>
      <c r="F34" s="821"/>
      <c r="G34" s="819"/>
      <c r="H34" s="817"/>
      <c r="I34" s="806"/>
      <c r="J34" s="804"/>
      <c r="K34" s="815"/>
    </row>
    <row r="35" spans="1:11" ht="14.4" customHeight="1" x14ac:dyDescent="0.3">
      <c r="A35" s="820" t="s">
        <v>310</v>
      </c>
      <c r="B35" s="1043" t="s">
        <v>311</v>
      </c>
      <c r="C35" s="1044"/>
      <c r="D35" s="1044"/>
      <c r="E35" s="1045"/>
      <c r="F35" s="821"/>
      <c r="G35" s="819"/>
      <c r="H35" s="817"/>
      <c r="I35" s="806"/>
      <c r="J35" s="804"/>
      <c r="K35" s="815"/>
    </row>
    <row r="36" spans="1:11" ht="14.4" customHeight="1" x14ac:dyDescent="0.3">
      <c r="A36" s="820"/>
      <c r="B36" s="311">
        <v>47.5</v>
      </c>
      <c r="C36" s="311">
        <v>7.7</v>
      </c>
      <c r="D36" s="831"/>
      <c r="E36" s="823"/>
      <c r="F36" s="821"/>
      <c r="G36" s="819"/>
      <c r="H36" s="817"/>
      <c r="I36" s="806"/>
      <c r="J36" s="804"/>
      <c r="K36" s="584">
        <f>B36*C36</f>
        <v>365.75</v>
      </c>
    </row>
    <row r="37" spans="1:11" ht="14.4" customHeight="1" x14ac:dyDescent="0.3">
      <c r="A37" s="820"/>
      <c r="B37" s="389" t="s">
        <v>10</v>
      </c>
      <c r="C37" s="388" t="s">
        <v>173</v>
      </c>
      <c r="D37" s="831"/>
      <c r="E37" s="823"/>
      <c r="F37" s="821"/>
      <c r="G37" s="819"/>
      <c r="H37" s="817"/>
      <c r="I37" s="806"/>
      <c r="J37" s="804"/>
      <c r="K37" s="815"/>
    </row>
    <row r="38" spans="1:11" ht="14.4" customHeight="1" x14ac:dyDescent="0.3">
      <c r="A38" s="820"/>
      <c r="B38" s="981" t="s">
        <v>312</v>
      </c>
      <c r="C38" s="982"/>
      <c r="D38" s="982"/>
      <c r="E38" s="983"/>
      <c r="F38" s="821"/>
      <c r="G38" s="819"/>
      <c r="H38" s="818"/>
      <c r="I38" s="806"/>
      <c r="J38" s="804"/>
      <c r="K38" s="815"/>
    </row>
    <row r="39" spans="1:11" ht="19.8" customHeight="1" x14ac:dyDescent="0.3">
      <c r="A39" s="70">
        <v>4</v>
      </c>
      <c r="B39" s="810" t="s">
        <v>188</v>
      </c>
      <c r="C39" s="811"/>
      <c r="D39" s="811"/>
      <c r="E39" s="816"/>
      <c r="F39" s="809"/>
      <c r="G39" s="54">
        <f>G17</f>
        <v>124.93</v>
      </c>
      <c r="H39" s="54">
        <f>H26+H17</f>
        <v>585.67999999999995</v>
      </c>
      <c r="I39" s="54">
        <f>I26+I17</f>
        <v>2409.4699999999998</v>
      </c>
      <c r="J39" s="54">
        <f>J26+J17</f>
        <v>395.68</v>
      </c>
      <c r="K39" s="54">
        <f>K26+K17</f>
        <v>490.68</v>
      </c>
    </row>
    <row r="40" spans="1:11" ht="15.6" x14ac:dyDescent="0.3">
      <c r="A40" s="398">
        <v>5</v>
      </c>
      <c r="B40" s="836" t="s">
        <v>102</v>
      </c>
      <c r="C40" s="837"/>
      <c r="D40" s="837"/>
      <c r="E40" s="838"/>
      <c r="F40" s="91">
        <v>0.6</v>
      </c>
      <c r="G40" s="55">
        <f>G18*F40</f>
        <v>61.44</v>
      </c>
      <c r="H40" s="55">
        <f>H18*F40</f>
        <v>61.44</v>
      </c>
      <c r="I40" s="55">
        <f>I18*G40</f>
        <v>6291.46</v>
      </c>
      <c r="J40" s="55">
        <f>J18*F40</f>
        <v>61.44</v>
      </c>
      <c r="K40" s="55">
        <f>K18*F40</f>
        <v>61.44</v>
      </c>
    </row>
    <row r="41" spans="1:11" ht="15.6" x14ac:dyDescent="0.3">
      <c r="A41" s="90" t="s">
        <v>92</v>
      </c>
      <c r="B41" s="777" t="s">
        <v>105</v>
      </c>
      <c r="C41" s="778"/>
      <c r="D41" s="778"/>
      <c r="E41" s="779"/>
      <c r="F41" s="91">
        <v>0.20899999999999999</v>
      </c>
      <c r="G41" s="796">
        <f>G18*F41</f>
        <v>21.4</v>
      </c>
      <c r="H41" s="796">
        <f>H18*F41</f>
        <v>21.4</v>
      </c>
      <c r="I41" s="825">
        <f t="shared" ref="I41:K41" si="6">I18*G41</f>
        <v>2191.36</v>
      </c>
      <c r="J41" s="825">
        <f>J18*F41</f>
        <v>21.4</v>
      </c>
      <c r="K41" s="825">
        <f>K18*F41</f>
        <v>21.4</v>
      </c>
    </row>
    <row r="42" spans="1:11" ht="15.6" x14ac:dyDescent="0.3">
      <c r="A42" s="90" t="s">
        <v>93</v>
      </c>
      <c r="B42" s="777" t="s">
        <v>99</v>
      </c>
      <c r="C42" s="778"/>
      <c r="D42" s="778"/>
      <c r="E42" s="779"/>
      <c r="F42" s="91">
        <v>0.39100000000000001</v>
      </c>
      <c r="G42" s="796">
        <f>G18*F42</f>
        <v>40.04</v>
      </c>
      <c r="H42" s="796">
        <f>H18*F42</f>
        <v>40.04</v>
      </c>
      <c r="I42" s="825">
        <f t="shared" ref="I42:K42" si="7">I18*G42</f>
        <v>4100.1000000000004</v>
      </c>
      <c r="J42" s="825">
        <f>J18*F42</f>
        <v>40.04</v>
      </c>
      <c r="K42" s="825">
        <f>K18*F42</f>
        <v>40.04</v>
      </c>
    </row>
    <row r="43" spans="1:11" ht="15.6" x14ac:dyDescent="0.3">
      <c r="A43" s="70" t="s">
        <v>44</v>
      </c>
      <c r="B43" s="913" t="s">
        <v>25</v>
      </c>
      <c r="C43" s="914"/>
      <c r="D43" s="914"/>
      <c r="E43" s="933"/>
      <c r="F43" s="776"/>
      <c r="G43" s="54">
        <f>G40+G39</f>
        <v>186.37</v>
      </c>
      <c r="H43" s="54">
        <f>H40+H39</f>
        <v>647.12</v>
      </c>
      <c r="I43" s="54">
        <f t="shared" ref="I43:J43" si="8">I40+I39</f>
        <v>8700.93</v>
      </c>
      <c r="J43" s="54">
        <f t="shared" si="8"/>
        <v>457.12</v>
      </c>
      <c r="K43" s="54">
        <f>K40+K39</f>
        <v>552.12</v>
      </c>
    </row>
    <row r="44" spans="1:11" ht="15.6" x14ac:dyDescent="0.3">
      <c r="A44" s="776" t="s">
        <v>45</v>
      </c>
      <c r="B44" s="786" t="s">
        <v>21</v>
      </c>
      <c r="C44" s="787"/>
      <c r="D44" s="787"/>
      <c r="E44" s="787"/>
      <c r="F44" s="117">
        <v>0.12</v>
      </c>
      <c r="G44" s="53">
        <f>G43*12%</f>
        <v>22.36</v>
      </c>
      <c r="H44" s="53">
        <f>H43*12%</f>
        <v>77.650000000000006</v>
      </c>
      <c r="I44" s="53">
        <f t="shared" ref="I44:J44" si="9">I43*12%</f>
        <v>1044.1099999999999</v>
      </c>
      <c r="J44" s="53">
        <f>J43*12%</f>
        <v>54.85</v>
      </c>
      <c r="K44" s="53">
        <f>K43*12%</f>
        <v>66.25</v>
      </c>
    </row>
    <row r="45" spans="1:11" ht="15.6" x14ac:dyDescent="0.3">
      <c r="A45" s="70" t="s">
        <v>46</v>
      </c>
      <c r="B45" s="120" t="s">
        <v>27</v>
      </c>
      <c r="C45" s="788"/>
      <c r="D45" s="788"/>
      <c r="E45" s="788"/>
      <c r="F45" s="117"/>
      <c r="G45" s="54">
        <f>G43+G44</f>
        <v>208.73</v>
      </c>
      <c r="H45" s="54">
        <f>H43+H44</f>
        <v>724.77</v>
      </c>
      <c r="I45" s="54">
        <f t="shared" ref="I45:K45" si="10">I43+I44</f>
        <v>9745.0400000000009</v>
      </c>
      <c r="J45" s="54">
        <f t="shared" si="10"/>
        <v>511.97</v>
      </c>
      <c r="K45" s="54">
        <f t="shared" si="10"/>
        <v>618.37</v>
      </c>
    </row>
    <row r="46" spans="1:11" ht="15.6" x14ac:dyDescent="0.3">
      <c r="A46" s="776" t="s">
        <v>47</v>
      </c>
      <c r="B46" s="994" t="s">
        <v>28</v>
      </c>
      <c r="C46" s="994"/>
      <c r="D46" s="994"/>
      <c r="E46" s="995"/>
      <c r="F46" s="117">
        <v>0.2</v>
      </c>
      <c r="G46" s="53">
        <f>G45*F46</f>
        <v>41.75</v>
      </c>
      <c r="H46" s="53">
        <f>H45*F46</f>
        <v>144.94999999999999</v>
      </c>
      <c r="I46" s="53">
        <f t="shared" ref="I46:J46" si="11">I45*G46</f>
        <v>406855.42</v>
      </c>
      <c r="J46" s="53">
        <f>J45*F46</f>
        <v>102.39</v>
      </c>
      <c r="K46" s="53">
        <f>K45*F46</f>
        <v>123.67</v>
      </c>
    </row>
    <row r="47" spans="1:11" ht="15.6" x14ac:dyDescent="0.3">
      <c r="A47" s="70" t="s">
        <v>48</v>
      </c>
      <c r="B47" s="913" t="s">
        <v>29</v>
      </c>
      <c r="C47" s="914"/>
      <c r="D47" s="914"/>
      <c r="E47" s="914"/>
      <c r="F47" s="783"/>
      <c r="G47" s="54">
        <f>G46+G45</f>
        <v>250.48</v>
      </c>
      <c r="H47" s="54">
        <f>H46+H45</f>
        <v>869.72</v>
      </c>
      <c r="I47" s="54">
        <f t="shared" ref="I47:K47" si="12">I46+I45</f>
        <v>416600.46</v>
      </c>
      <c r="J47" s="54">
        <f t="shared" si="12"/>
        <v>614.36</v>
      </c>
      <c r="K47" s="54">
        <f t="shared" si="12"/>
        <v>742.04</v>
      </c>
    </row>
    <row r="48" spans="1:11" ht="15.6" x14ac:dyDescent="0.3">
      <c r="A48" s="164"/>
      <c r="B48" s="534"/>
      <c r="C48" s="534"/>
      <c r="D48" s="534"/>
      <c r="E48" s="534"/>
      <c r="F48" s="780"/>
      <c r="G48" s="780"/>
      <c r="H48" s="165"/>
    </row>
    <row r="49" spans="1:9" ht="15.6" x14ac:dyDescent="0.3">
      <c r="A49" s="105"/>
      <c r="B49" s="166"/>
      <c r="C49" s="105"/>
      <c r="D49" s="105"/>
      <c r="E49" s="105"/>
      <c r="F49" s="105"/>
      <c r="G49" s="105"/>
      <c r="H49" s="173"/>
    </row>
    <row r="50" spans="1:9" ht="15.6" x14ac:dyDescent="0.3">
      <c r="A50" s="105" t="s">
        <v>90</v>
      </c>
      <c r="B50" s="166"/>
      <c r="C50" s="105"/>
      <c r="D50" s="790"/>
      <c r="E50" s="269" t="s">
        <v>79</v>
      </c>
      <c r="F50" s="269" t="s">
        <v>186</v>
      </c>
      <c r="G50" s="105"/>
      <c r="H50" s="173"/>
    </row>
    <row r="51" spans="1:9" ht="15.6" x14ac:dyDescent="0.3">
      <c r="A51" s="105"/>
      <c r="B51" s="166"/>
      <c r="C51" s="105"/>
      <c r="D51" s="105"/>
      <c r="E51" s="105"/>
      <c r="F51" s="105"/>
      <c r="G51" s="105"/>
      <c r="H51" s="173"/>
    </row>
    <row r="52" spans="1:9" ht="15.6" x14ac:dyDescent="0.3">
      <c r="A52" s="269" t="s">
        <v>211</v>
      </c>
      <c r="B52" s="269"/>
      <c r="C52" s="269"/>
      <c r="D52" s="269"/>
      <c r="E52" s="105"/>
      <c r="F52" s="105"/>
      <c r="G52" s="105"/>
      <c r="H52" s="166"/>
      <c r="I52" s="105"/>
    </row>
    <row r="53" spans="1:9" ht="15.6" x14ac:dyDescent="0.3">
      <c r="A53" s="920" t="s">
        <v>212</v>
      </c>
      <c r="B53" s="920"/>
      <c r="C53" s="920"/>
      <c r="D53" s="920"/>
      <c r="E53" s="269" t="s">
        <v>73</v>
      </c>
      <c r="F53" s="269" t="s">
        <v>214</v>
      </c>
      <c r="G53" s="269"/>
      <c r="H53" s="269"/>
      <c r="I53" s="269"/>
    </row>
    <row r="54" spans="1:9" ht="15.6" x14ac:dyDescent="0.3">
      <c r="A54" s="105"/>
      <c r="B54" s="166"/>
      <c r="C54" s="105"/>
      <c r="D54" s="105"/>
      <c r="E54" s="105"/>
      <c r="F54" s="105"/>
      <c r="G54" s="105"/>
      <c r="H54" s="166"/>
    </row>
    <row r="55" spans="1:9" x14ac:dyDescent="0.3">
      <c r="A55" s="166"/>
      <c r="B55" s="166"/>
      <c r="C55" s="166"/>
      <c r="D55" s="166"/>
      <c r="E55" s="166"/>
      <c r="F55" s="166"/>
      <c r="G55" s="166"/>
      <c r="H55" s="166"/>
    </row>
  </sheetData>
  <mergeCells count="32">
    <mergeCell ref="A9:H9"/>
    <mergeCell ref="A10:H10"/>
    <mergeCell ref="A11:I11"/>
    <mergeCell ref="B12:I12"/>
    <mergeCell ref="B31:E31"/>
    <mergeCell ref="B16:E16"/>
    <mergeCell ref="B17:E17"/>
    <mergeCell ref="B18:E18"/>
    <mergeCell ref="B19:E19"/>
    <mergeCell ref="B20:E20"/>
    <mergeCell ref="B21:E21"/>
    <mergeCell ref="B34:E34"/>
    <mergeCell ref="F14:J14"/>
    <mergeCell ref="F15:J15"/>
    <mergeCell ref="D28:E28"/>
    <mergeCell ref="D32:E32"/>
    <mergeCell ref="B35:E35"/>
    <mergeCell ref="B38:E38"/>
    <mergeCell ref="A53:D53"/>
    <mergeCell ref="I27:I29"/>
    <mergeCell ref="B22:E22"/>
    <mergeCell ref="B23:E23"/>
    <mergeCell ref="B24:E24"/>
    <mergeCell ref="B25:E25"/>
    <mergeCell ref="B26:E26"/>
    <mergeCell ref="B40:E40"/>
    <mergeCell ref="B43:E43"/>
    <mergeCell ref="B46:E46"/>
    <mergeCell ref="B47:E47"/>
    <mergeCell ref="F27:F32"/>
    <mergeCell ref="G27:G32"/>
    <mergeCell ref="B30:E30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6"/>
  <sheetViews>
    <sheetView workbookViewId="0">
      <selection activeCell="A13" sqref="A13:XFD13"/>
    </sheetView>
  </sheetViews>
  <sheetFormatPr defaultRowHeight="14.4" x14ac:dyDescent="0.3"/>
  <cols>
    <col min="1" max="1" width="5.88671875" customWidth="1"/>
    <col min="2" max="2" width="7.5546875" customWidth="1"/>
    <col min="3" max="3" width="8.109375" customWidth="1"/>
    <col min="4" max="4" width="8" customWidth="1"/>
    <col min="5" max="5" width="7.33203125" customWidth="1"/>
    <col min="6" max="6" width="18.5546875" customWidth="1"/>
    <col min="7" max="7" width="7.109375" customWidth="1"/>
    <col min="8" max="8" width="10.5546875" customWidth="1"/>
    <col min="9" max="9" width="9.109375" hidden="1" customWidth="1"/>
    <col min="10" max="10" width="9.6640625" customWidth="1"/>
  </cols>
  <sheetData>
    <row r="1" spans="1:10" s="63" customFormat="1" ht="18" x14ac:dyDescent="0.35">
      <c r="A1" s="269" t="s">
        <v>26</v>
      </c>
      <c r="C1" s="4"/>
      <c r="D1" s="4"/>
      <c r="E1" s="4"/>
      <c r="F1" s="4"/>
      <c r="G1" s="269" t="s">
        <v>53</v>
      </c>
      <c r="H1" s="269"/>
      <c r="I1" s="8"/>
      <c r="J1" s="8"/>
    </row>
    <row r="2" spans="1:10" s="63" customFormat="1" ht="18" x14ac:dyDescent="0.35">
      <c r="A2" s="270" t="s">
        <v>51</v>
      </c>
      <c r="C2" s="3"/>
      <c r="D2" s="6"/>
      <c r="E2" s="6"/>
      <c r="F2" s="6"/>
      <c r="G2" s="271" t="s">
        <v>223</v>
      </c>
      <c r="H2" s="271"/>
      <c r="I2" s="50"/>
      <c r="J2" s="50"/>
    </row>
    <row r="3" spans="1:10" s="63" customFormat="1" ht="18" x14ac:dyDescent="0.35">
      <c r="A3" s="270" t="s">
        <v>52</v>
      </c>
      <c r="C3" s="4"/>
      <c r="D3" s="5"/>
      <c r="E3" s="5"/>
      <c r="F3" s="4"/>
      <c r="G3" s="271" t="s">
        <v>52</v>
      </c>
      <c r="H3" s="271"/>
      <c r="I3" s="45"/>
      <c r="J3" s="45"/>
    </row>
    <row r="4" spans="1:10" s="63" customFormat="1" ht="18" x14ac:dyDescent="0.35">
      <c r="A4" s="270" t="s">
        <v>193</v>
      </c>
      <c r="C4" s="5"/>
      <c r="D4" s="5"/>
      <c r="E4" s="5"/>
      <c r="F4" s="5"/>
      <c r="G4" s="271" t="s">
        <v>224</v>
      </c>
      <c r="H4" s="271"/>
      <c r="I4" s="42"/>
      <c r="J4" s="46"/>
    </row>
    <row r="5" spans="1:10" s="63" customFormat="1" ht="18" x14ac:dyDescent="0.35">
      <c r="A5" s="270" t="s">
        <v>226</v>
      </c>
      <c r="C5" s="2"/>
      <c r="D5" s="2"/>
      <c r="E5" s="2"/>
      <c r="F5" s="2"/>
      <c r="G5" s="271" t="s">
        <v>226</v>
      </c>
      <c r="H5" s="271"/>
    </row>
    <row r="6" spans="1:10" s="63" customFormat="1" ht="18" x14ac:dyDescent="0.35">
      <c r="A6" s="270"/>
      <c r="C6" s="2"/>
      <c r="D6" s="2"/>
      <c r="E6" s="2"/>
      <c r="F6" s="2"/>
      <c r="G6" s="271"/>
      <c r="H6" s="271"/>
    </row>
    <row r="7" spans="1:10" ht="18" hidden="1" x14ac:dyDescent="0.35">
      <c r="A7" s="49"/>
      <c r="C7" s="2"/>
      <c r="D7" s="2"/>
      <c r="E7" s="2"/>
      <c r="F7" s="2"/>
      <c r="G7" s="48"/>
      <c r="H7" s="48"/>
    </row>
    <row r="8" spans="1:10" ht="15.75" customHeight="1" x14ac:dyDescent="0.3">
      <c r="A8" s="964" t="s">
        <v>0</v>
      </c>
      <c r="B8" s="964"/>
      <c r="C8" s="964"/>
      <c r="D8" s="964"/>
      <c r="E8" s="964"/>
      <c r="F8" s="964"/>
      <c r="G8" s="964"/>
      <c r="H8" s="964"/>
      <c r="I8" s="964"/>
    </row>
    <row r="9" spans="1:10" ht="15.75" customHeight="1" x14ac:dyDescent="0.3">
      <c r="A9" s="964" t="s">
        <v>1</v>
      </c>
      <c r="B9" s="964"/>
      <c r="C9" s="964"/>
      <c r="D9" s="964"/>
      <c r="E9" s="964"/>
      <c r="F9" s="964"/>
      <c r="G9" s="964"/>
      <c r="H9" s="964"/>
      <c r="I9" s="964"/>
    </row>
    <row r="10" spans="1:10" ht="15" customHeight="1" x14ac:dyDescent="0.3">
      <c r="A10" s="964" t="s">
        <v>235</v>
      </c>
      <c r="B10" s="964"/>
      <c r="C10" s="964"/>
      <c r="D10" s="964"/>
      <c r="E10" s="964"/>
      <c r="F10" s="964"/>
      <c r="G10" s="964"/>
      <c r="H10" s="964"/>
      <c r="I10" s="964"/>
    </row>
    <row r="11" spans="1:10" ht="8.25" hidden="1" customHeight="1" x14ac:dyDescent="0.3">
      <c r="A11" s="43"/>
      <c r="B11" s="43"/>
      <c r="C11" s="726"/>
      <c r="D11" s="105"/>
      <c r="E11" s="105"/>
      <c r="F11" s="105"/>
      <c r="G11" s="105"/>
      <c r="H11" s="105"/>
      <c r="I11" s="43"/>
    </row>
    <row r="12" spans="1:10" ht="16.5" customHeight="1" x14ac:dyDescent="0.3">
      <c r="A12" s="964" t="s">
        <v>248</v>
      </c>
      <c r="B12" s="964"/>
      <c r="C12" s="964"/>
      <c r="D12" s="964"/>
      <c r="E12" s="964"/>
      <c r="F12" s="964"/>
      <c r="G12" s="964"/>
      <c r="H12" s="964"/>
      <c r="I12" s="964"/>
    </row>
    <row r="13" spans="1:10" s="63" customFormat="1" ht="15.75" customHeight="1" x14ac:dyDescent="0.3">
      <c r="B13" s="1028" t="s">
        <v>247</v>
      </c>
      <c r="C13" s="1028"/>
      <c r="D13" s="1028"/>
      <c r="E13" s="1028"/>
      <c r="F13" s="1028"/>
      <c r="G13" s="1028"/>
      <c r="H13" s="1028"/>
      <c r="I13" s="1028"/>
      <c r="J13" s="1028"/>
    </row>
    <row r="14" spans="1:10" s="716" customFormat="1" ht="15" customHeight="1" x14ac:dyDescent="0.3">
      <c r="A14" s="713"/>
      <c r="B14" s="713"/>
      <c r="C14" s="713"/>
      <c r="D14" s="713"/>
      <c r="E14" s="713"/>
      <c r="F14" s="714"/>
      <c r="G14" s="1054" t="s">
        <v>206</v>
      </c>
      <c r="H14" s="1055"/>
      <c r="I14" s="1056"/>
      <c r="J14" s="715" t="s">
        <v>288</v>
      </c>
    </row>
    <row r="15" spans="1:10" x14ac:dyDescent="0.3">
      <c r="F15" s="399"/>
      <c r="G15" s="1057" t="s">
        <v>238</v>
      </c>
      <c r="H15" s="908"/>
      <c r="I15" s="1011"/>
      <c r="J15" s="356" t="s">
        <v>270</v>
      </c>
    </row>
    <row r="16" spans="1:10" s="344" customFormat="1" ht="38.25" customHeight="1" x14ac:dyDescent="0.3">
      <c r="A16" s="368" t="s">
        <v>75</v>
      </c>
      <c r="B16" s="989" t="s">
        <v>2</v>
      </c>
      <c r="C16" s="990"/>
      <c r="D16" s="990"/>
      <c r="E16" s="990"/>
      <c r="F16" s="991"/>
      <c r="G16" s="330" t="s">
        <v>109</v>
      </c>
      <c r="H16" s="315" t="s">
        <v>133</v>
      </c>
      <c r="I16" s="330" t="s">
        <v>122</v>
      </c>
      <c r="J16" s="363" t="s">
        <v>129</v>
      </c>
    </row>
    <row r="17" spans="1:12" s="51" customFormat="1" ht="15.6" x14ac:dyDescent="0.3">
      <c r="A17" s="219"/>
      <c r="B17" s="846" t="s">
        <v>30</v>
      </c>
      <c r="C17" s="846"/>
      <c r="D17" s="846"/>
      <c r="E17" s="846"/>
      <c r="F17" s="846"/>
      <c r="G17" s="70"/>
      <c r="H17" s="55">
        <f>H18+H22</f>
        <v>148.93</v>
      </c>
      <c r="I17" s="55">
        <f>I18+I22</f>
        <v>143.58000000000001</v>
      </c>
      <c r="J17" s="56"/>
    </row>
    <row r="18" spans="1:12" s="51" customFormat="1" ht="15.6" x14ac:dyDescent="0.3">
      <c r="A18" s="71" t="s">
        <v>3</v>
      </c>
      <c r="B18" s="847" t="s">
        <v>85</v>
      </c>
      <c r="C18" s="847"/>
      <c r="D18" s="847"/>
      <c r="E18" s="847"/>
      <c r="F18" s="847"/>
      <c r="G18" s="363"/>
      <c r="H18" s="308">
        <f>H19+H21+H20</f>
        <v>122.07</v>
      </c>
      <c r="I18" s="73">
        <f>I19+I21+I20</f>
        <v>117.69</v>
      </c>
      <c r="J18" s="56"/>
    </row>
    <row r="19" spans="1:12" s="51" customFormat="1" ht="15.6" x14ac:dyDescent="0.3">
      <c r="A19" s="74" t="s">
        <v>16</v>
      </c>
      <c r="B19" s="847" t="s">
        <v>37</v>
      </c>
      <c r="C19" s="847"/>
      <c r="D19" s="847"/>
      <c r="E19" s="847"/>
      <c r="F19" s="847"/>
      <c r="G19" s="373"/>
      <c r="H19" s="565">
        <v>69.75</v>
      </c>
      <c r="I19" s="83">
        <v>67.25</v>
      </c>
      <c r="J19" s="56"/>
    </row>
    <row r="20" spans="1:12" s="51" customFormat="1" ht="15.6" x14ac:dyDescent="0.3">
      <c r="A20" s="74" t="s">
        <v>15</v>
      </c>
      <c r="B20" s="842" t="s">
        <v>84</v>
      </c>
      <c r="C20" s="843"/>
      <c r="D20" s="843"/>
      <c r="E20" s="843"/>
      <c r="F20" s="844"/>
      <c r="G20" s="374">
        <v>0.25</v>
      </c>
      <c r="H20" s="520">
        <f>H19*G20</f>
        <v>17.440000000000001</v>
      </c>
      <c r="I20" s="77">
        <f>I19*G20</f>
        <v>16.809999999999999</v>
      </c>
      <c r="J20" s="56"/>
    </row>
    <row r="21" spans="1:12" s="51" customFormat="1" ht="15.6" x14ac:dyDescent="0.3">
      <c r="A21" s="75" t="s">
        <v>17</v>
      </c>
      <c r="B21" s="842" t="s">
        <v>38</v>
      </c>
      <c r="C21" s="843"/>
      <c r="D21" s="843"/>
      <c r="E21" s="843"/>
      <c r="F21" s="844"/>
      <c r="G21" s="343">
        <v>0.5</v>
      </c>
      <c r="H21" s="520">
        <f>H19*G21</f>
        <v>34.880000000000003</v>
      </c>
      <c r="I21" s="77">
        <f>I19*G21</f>
        <v>33.630000000000003</v>
      </c>
      <c r="J21" s="56"/>
    </row>
    <row r="22" spans="1:12" s="51" customFormat="1" ht="15.75" customHeight="1" x14ac:dyDescent="0.3">
      <c r="A22" s="78"/>
      <c r="B22" s="848" t="s">
        <v>4</v>
      </c>
      <c r="C22" s="848"/>
      <c r="D22" s="848"/>
      <c r="E22" s="849"/>
      <c r="F22" s="849"/>
      <c r="G22" s="343">
        <v>0.22</v>
      </c>
      <c r="H22" s="77">
        <f>H18*G22</f>
        <v>26.86</v>
      </c>
      <c r="I22" s="77">
        <f>I18*G22</f>
        <v>25.89</v>
      </c>
      <c r="J22" s="56"/>
    </row>
    <row r="23" spans="1:12" s="51" customFormat="1" ht="15.6" hidden="1" x14ac:dyDescent="0.3">
      <c r="A23" s="80">
        <v>2</v>
      </c>
      <c r="B23" s="1058" t="s">
        <v>5</v>
      </c>
      <c r="C23" s="1059"/>
      <c r="D23" s="1059"/>
      <c r="E23" s="1059"/>
      <c r="F23" s="1059"/>
      <c r="G23" s="31"/>
      <c r="H23" s="55">
        <v>0</v>
      </c>
      <c r="I23" s="55">
        <v>0</v>
      </c>
      <c r="J23" s="56"/>
    </row>
    <row r="24" spans="1:12" s="51" customFormat="1" ht="15.6" x14ac:dyDescent="0.3">
      <c r="A24" s="80" t="s">
        <v>54</v>
      </c>
      <c r="B24" s="842" t="s">
        <v>5</v>
      </c>
      <c r="C24" s="843"/>
      <c r="D24" s="843"/>
      <c r="E24" s="843"/>
      <c r="F24" s="844"/>
      <c r="G24" s="31"/>
      <c r="H24" s="55"/>
      <c r="I24" s="77">
        <v>13.76</v>
      </c>
      <c r="J24" s="717">
        <v>0.16</v>
      </c>
      <c r="L24" s="342"/>
    </row>
    <row r="25" spans="1:12" s="51" customFormat="1" ht="15.6" x14ac:dyDescent="0.3">
      <c r="A25" s="82" t="s">
        <v>49</v>
      </c>
      <c r="B25" s="842" t="s">
        <v>72</v>
      </c>
      <c r="C25" s="843"/>
      <c r="D25" s="843"/>
      <c r="E25" s="843"/>
      <c r="F25" s="844"/>
      <c r="G25" s="363"/>
      <c r="H25" s="55"/>
      <c r="I25" s="55" t="e">
        <f>I27+I29</f>
        <v>#DIV/0!</v>
      </c>
      <c r="J25" s="77">
        <f>J26+J30</f>
        <v>11.67</v>
      </c>
    </row>
    <row r="26" spans="1:12" s="51" customFormat="1" ht="15.6" x14ac:dyDescent="0.3">
      <c r="A26" s="877" t="s">
        <v>33</v>
      </c>
      <c r="B26" s="850" t="s">
        <v>174</v>
      </c>
      <c r="C26" s="851"/>
      <c r="D26" s="851"/>
      <c r="E26" s="851"/>
      <c r="F26" s="852"/>
      <c r="G26" s="839"/>
      <c r="H26" s="84"/>
      <c r="I26" s="84"/>
      <c r="J26" s="890">
        <f>B27*D27</f>
        <v>11.18</v>
      </c>
    </row>
    <row r="27" spans="1:12" s="51" customFormat="1" ht="15.6" x14ac:dyDescent="0.3">
      <c r="A27" s="878"/>
      <c r="B27" s="236">
        <v>42.5</v>
      </c>
      <c r="C27" s="69">
        <v>26.3</v>
      </c>
      <c r="D27" s="39">
        <v>0.26300000000000001</v>
      </c>
      <c r="E27" s="40"/>
      <c r="F27" s="40"/>
      <c r="G27" s="840"/>
      <c r="H27" s="309"/>
      <c r="I27" s="85" t="e">
        <f>(B27*C27)/E27</f>
        <v>#DIV/0!</v>
      </c>
      <c r="J27" s="891"/>
      <c r="L27" s="342"/>
    </row>
    <row r="28" spans="1:12" s="51" customFormat="1" ht="14.25" customHeight="1" x14ac:dyDescent="0.3">
      <c r="A28" s="879"/>
      <c r="B28" s="167" t="s">
        <v>10</v>
      </c>
      <c r="C28" s="168" t="s">
        <v>64</v>
      </c>
      <c r="D28" s="341" t="s">
        <v>131</v>
      </c>
      <c r="E28" s="167"/>
      <c r="F28" s="40"/>
      <c r="G28" s="841"/>
      <c r="H28" s="310"/>
      <c r="I28" s="89"/>
      <c r="J28" s="892"/>
    </row>
    <row r="29" spans="1:12" s="51" customFormat="1" ht="15.75" customHeight="1" x14ac:dyDescent="0.3">
      <c r="A29" s="72" t="s">
        <v>34</v>
      </c>
      <c r="B29" s="842" t="s">
        <v>237</v>
      </c>
      <c r="C29" s="843"/>
      <c r="D29" s="843"/>
      <c r="E29" s="843"/>
      <c r="F29" s="843"/>
      <c r="G29" s="363"/>
      <c r="H29" s="77"/>
      <c r="I29" s="77">
        <v>2.04</v>
      </c>
      <c r="J29" s="578"/>
    </row>
    <row r="30" spans="1:12" s="51" customFormat="1" ht="15.75" customHeight="1" x14ac:dyDescent="0.3">
      <c r="A30" s="72"/>
      <c r="B30" s="53">
        <v>61</v>
      </c>
      <c r="C30" s="292">
        <v>8.0000000000000002E-3</v>
      </c>
      <c r="D30" s="296"/>
      <c r="E30" s="296"/>
      <c r="F30" s="296"/>
      <c r="G30" s="363"/>
      <c r="H30" s="77"/>
      <c r="I30" s="77"/>
      <c r="J30" s="571">
        <f>B30*C30</f>
        <v>0.49</v>
      </c>
      <c r="L30" s="654"/>
    </row>
    <row r="31" spans="1:12" s="51" customFormat="1" ht="15.75" customHeight="1" x14ac:dyDescent="0.3">
      <c r="A31" s="72"/>
      <c r="B31" s="292" t="s">
        <v>10</v>
      </c>
      <c r="C31" s="264" t="s">
        <v>128</v>
      </c>
      <c r="D31" s="296"/>
      <c r="E31" s="296"/>
      <c r="F31" s="296"/>
      <c r="G31" s="363"/>
      <c r="H31" s="77"/>
      <c r="I31" s="77"/>
      <c r="J31" s="56"/>
    </row>
    <row r="32" spans="1:12" s="51" customFormat="1" ht="15.6" x14ac:dyDescent="0.3">
      <c r="A32" s="70">
        <v>4</v>
      </c>
      <c r="B32" s="836" t="s">
        <v>188</v>
      </c>
      <c r="C32" s="837"/>
      <c r="D32" s="837"/>
      <c r="E32" s="837"/>
      <c r="F32" s="838"/>
      <c r="G32" s="34"/>
      <c r="H32" s="55">
        <f>H17</f>
        <v>148.93</v>
      </c>
      <c r="I32" s="55" t="e">
        <f>I23+I17+I24+I25</f>
        <v>#DIV/0!</v>
      </c>
      <c r="J32" s="55">
        <f>J24+J25</f>
        <v>11.83</v>
      </c>
    </row>
    <row r="33" spans="1:10" s="145" customFormat="1" ht="15.6" x14ac:dyDescent="0.3">
      <c r="A33" s="186" t="s">
        <v>43</v>
      </c>
      <c r="B33" s="1060" t="s">
        <v>102</v>
      </c>
      <c r="C33" s="1061"/>
      <c r="D33" s="1061"/>
      <c r="E33" s="1061"/>
      <c r="F33" s="1062"/>
      <c r="G33" s="375">
        <v>0.6</v>
      </c>
      <c r="H33" s="245">
        <f>H18*60%</f>
        <v>73.239999999999995</v>
      </c>
      <c r="I33" s="245">
        <f>I18*96.3%</f>
        <v>113.34</v>
      </c>
      <c r="J33" s="34"/>
    </row>
    <row r="34" spans="1:10" s="51" customFormat="1" ht="15.6" x14ac:dyDescent="0.3">
      <c r="A34" s="90" t="s">
        <v>92</v>
      </c>
      <c r="B34" s="211" t="s">
        <v>105</v>
      </c>
      <c r="C34" s="212"/>
      <c r="D34" s="212"/>
      <c r="E34" s="297"/>
      <c r="F34" s="212"/>
      <c r="G34" s="376">
        <v>0.20899999999999999</v>
      </c>
      <c r="H34" s="308">
        <f>H18*20.9%</f>
        <v>25.51</v>
      </c>
      <c r="I34" s="220">
        <f>I18*61%</f>
        <v>71.790000000000006</v>
      </c>
      <c r="J34" s="372"/>
    </row>
    <row r="35" spans="1:10" s="51" customFormat="1" ht="15.6" x14ac:dyDescent="0.3">
      <c r="A35" s="90" t="s">
        <v>93</v>
      </c>
      <c r="B35" s="211" t="s">
        <v>99</v>
      </c>
      <c r="C35" s="212"/>
      <c r="D35" s="212"/>
      <c r="E35" s="297"/>
      <c r="F35" s="212"/>
      <c r="G35" s="376">
        <v>0.39100000000000001</v>
      </c>
      <c r="H35" s="308">
        <f>H18*39.1%</f>
        <v>47.73</v>
      </c>
      <c r="I35" s="220">
        <f>I18*35.3%</f>
        <v>41.54</v>
      </c>
      <c r="J35" s="372"/>
    </row>
    <row r="36" spans="1:10" s="51" customFormat="1" ht="15.6" x14ac:dyDescent="0.3">
      <c r="A36" s="72" t="s">
        <v>44</v>
      </c>
      <c r="B36" s="836" t="s">
        <v>24</v>
      </c>
      <c r="C36" s="837"/>
      <c r="D36" s="837"/>
      <c r="E36" s="837"/>
      <c r="F36" s="837"/>
      <c r="G36" s="34"/>
      <c r="H36" s="55">
        <f>H33+H32</f>
        <v>222.17</v>
      </c>
      <c r="I36" s="55" t="e">
        <f>I33+I32</f>
        <v>#DIV/0!</v>
      </c>
      <c r="J36" s="55">
        <f>J32</f>
        <v>11.83</v>
      </c>
    </row>
    <row r="37" spans="1:10" s="51" customFormat="1" ht="15.6" x14ac:dyDescent="0.3">
      <c r="A37" s="72" t="s">
        <v>45</v>
      </c>
      <c r="B37" s="847" t="s">
        <v>124</v>
      </c>
      <c r="C37" s="847"/>
      <c r="D37" s="847"/>
      <c r="E37" s="847"/>
      <c r="F37" s="847"/>
      <c r="G37" s="343">
        <v>0.12</v>
      </c>
      <c r="H37" s="77">
        <f>H36*12%</f>
        <v>26.66</v>
      </c>
      <c r="I37" s="77" t="e">
        <f>I36*12%</f>
        <v>#DIV/0!</v>
      </c>
      <c r="J37" s="77">
        <f>J36*12%</f>
        <v>1.42</v>
      </c>
    </row>
    <row r="38" spans="1:10" s="51" customFormat="1" ht="15.6" x14ac:dyDescent="0.3">
      <c r="A38" s="72" t="s">
        <v>46</v>
      </c>
      <c r="B38" s="859" t="s">
        <v>40</v>
      </c>
      <c r="C38" s="860"/>
      <c r="D38" s="860"/>
      <c r="E38" s="860"/>
      <c r="F38" s="860"/>
      <c r="G38" s="34"/>
      <c r="H38" s="104">
        <f>H37+H36</f>
        <v>248.83</v>
      </c>
      <c r="I38" s="104" t="e">
        <f>I37+I36</f>
        <v>#DIV/0!</v>
      </c>
      <c r="J38" s="104">
        <f>J37+J36</f>
        <v>13.25</v>
      </c>
    </row>
    <row r="39" spans="1:10" s="51" customFormat="1" ht="15.6" x14ac:dyDescent="0.3">
      <c r="A39" s="72" t="s">
        <v>47</v>
      </c>
      <c r="B39" s="861" t="s">
        <v>28</v>
      </c>
      <c r="C39" s="861"/>
      <c r="D39" s="861"/>
      <c r="E39" s="861"/>
      <c r="F39" s="861"/>
      <c r="G39" s="343">
        <v>0.2</v>
      </c>
      <c r="H39" s="77">
        <f>H38*G39</f>
        <v>49.77</v>
      </c>
      <c r="I39" s="77" t="e">
        <f>I38*G39</f>
        <v>#DIV/0!</v>
      </c>
      <c r="J39" s="77">
        <f>J38*G39</f>
        <v>2.65</v>
      </c>
    </row>
    <row r="40" spans="1:10" s="51" customFormat="1" ht="15.6" x14ac:dyDescent="0.3">
      <c r="A40" s="72" t="s">
        <v>48</v>
      </c>
      <c r="B40" s="858" t="s">
        <v>41</v>
      </c>
      <c r="C40" s="858"/>
      <c r="D40" s="858"/>
      <c r="E40" s="858"/>
      <c r="F40" s="858"/>
      <c r="G40" s="34"/>
      <c r="H40" s="55">
        <f>H39+H38</f>
        <v>298.60000000000002</v>
      </c>
      <c r="I40" s="55" t="e">
        <f>I39+I38</f>
        <v>#DIV/0!</v>
      </c>
      <c r="J40" s="55">
        <f>J39+J38</f>
        <v>15.9</v>
      </c>
    </row>
    <row r="41" spans="1:10" s="51" customFormat="1" ht="15.6" x14ac:dyDescent="0.3">
      <c r="A41" s="87"/>
      <c r="B41" s="163"/>
      <c r="C41" s="163"/>
      <c r="D41" s="163"/>
      <c r="E41" s="163"/>
      <c r="F41" s="163"/>
      <c r="G41" s="164"/>
      <c r="H41" s="164"/>
      <c r="I41" s="165"/>
    </row>
    <row r="42" spans="1:10" s="105" customFormat="1" ht="15.6" x14ac:dyDescent="0.3"/>
    <row r="43" spans="1:10" s="105" customFormat="1" ht="15.6" x14ac:dyDescent="0.3">
      <c r="B43" s="105" t="s">
        <v>90</v>
      </c>
      <c r="F43" s="105" t="s">
        <v>73</v>
      </c>
      <c r="G43" s="1053" t="s">
        <v>186</v>
      </c>
      <c r="H43" s="1053"/>
      <c r="I43" s="1053"/>
      <c r="J43" s="1053"/>
    </row>
    <row r="44" spans="1:10" s="105" customFormat="1" ht="15.6" x14ac:dyDescent="0.3"/>
    <row r="45" spans="1:10" s="105" customFormat="1" ht="15.6" x14ac:dyDescent="0.3">
      <c r="B45" s="269" t="s">
        <v>211</v>
      </c>
      <c r="C45" s="269"/>
      <c r="D45" s="269"/>
      <c r="E45" s="269"/>
    </row>
    <row r="46" spans="1:10" s="105" customFormat="1" ht="15.6" x14ac:dyDescent="0.3">
      <c r="B46" s="920" t="s">
        <v>212</v>
      </c>
      <c r="C46" s="920"/>
      <c r="D46" s="920"/>
      <c r="E46" s="920"/>
      <c r="F46" s="269" t="s">
        <v>73</v>
      </c>
      <c r="H46" s="105" t="s">
        <v>214</v>
      </c>
      <c r="J46" s="621"/>
    </row>
  </sheetData>
  <mergeCells count="31">
    <mergeCell ref="B46:E46"/>
    <mergeCell ref="B29:F29"/>
    <mergeCell ref="B40:F40"/>
    <mergeCell ref="B32:F32"/>
    <mergeCell ref="B33:F33"/>
    <mergeCell ref="B36:F36"/>
    <mergeCell ref="B37:F37"/>
    <mergeCell ref="B38:F38"/>
    <mergeCell ref="B39:F39"/>
    <mergeCell ref="B20:F20"/>
    <mergeCell ref="B24:F24"/>
    <mergeCell ref="J26:J28"/>
    <mergeCell ref="A26:A28"/>
    <mergeCell ref="B26:F26"/>
    <mergeCell ref="G26:G28"/>
    <mergeCell ref="B13:J13"/>
    <mergeCell ref="G43:J43"/>
    <mergeCell ref="A8:I8"/>
    <mergeCell ref="A9:I9"/>
    <mergeCell ref="A10:I10"/>
    <mergeCell ref="A12:I12"/>
    <mergeCell ref="B17:F17"/>
    <mergeCell ref="G14:I14"/>
    <mergeCell ref="G15:I15"/>
    <mergeCell ref="B22:F22"/>
    <mergeCell ref="B23:F23"/>
    <mergeCell ref="B25:F25"/>
    <mergeCell ref="B16:F16"/>
    <mergeCell ref="B18:F18"/>
    <mergeCell ref="B19:F19"/>
    <mergeCell ref="B21:F21"/>
  </mergeCells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ВАЗ-22114 АО 69-56ВВ</vt:lpstr>
      <vt:lpstr>ГАЗ-52 АО 83-68 1кл</vt:lpstr>
      <vt:lpstr>МАЗ-5551  21-22 ЗАО 3 кл</vt:lpstr>
      <vt:lpstr>ГАЗ-33023 АО 08-46 АО</vt:lpstr>
      <vt:lpstr>JAC AO 54-86 AM</vt:lpstr>
      <vt:lpstr>AGT-830 078-36 CK</vt:lpstr>
      <vt:lpstr>Ескаватор БОРЕКС 2201, 05713АО</vt:lpstr>
      <vt:lpstr>Екскаватор JCB 4CX</vt:lpstr>
      <vt:lpstr>Спецавар.ГАЗ-52, 79-69ЗАМ 1кл</vt:lpstr>
      <vt:lpstr>Спецавар.ГАЗ-52,79-69ЗАМ 2кл.</vt:lpstr>
      <vt:lpstr>ГАЗ-52 ,17-54ЗАН</vt:lpstr>
      <vt:lpstr>ГАЗ-5312,23-36ЗАН</vt:lpstr>
      <vt:lpstr>Асенізаційна АЕ 0578 ТА відкачк</vt:lpstr>
      <vt:lpstr>Промивка АЕ 0578 ТА</vt:lpstr>
      <vt:lpstr>Трактор Т-25,83-16 ЗА</vt:lpstr>
      <vt:lpstr>Трактор ХТЗ-2511 83-27</vt:lpstr>
      <vt:lpstr>Вібронога Werk СТ 70</vt:lpstr>
      <vt:lpstr>Мотопомпа Daishin SWT-80 НХ</vt:lpstr>
      <vt:lpstr>Єскав.-2682,75-64ЗА</vt:lpstr>
      <vt:lpstr>ЗІЛ-130,11-44ЗАМ  1кл</vt:lpstr>
      <vt:lpstr>КО-512 528-88РТ 1кл.</vt:lpstr>
      <vt:lpstr>КО-512 528-88 3кл.</vt:lpstr>
      <vt:lpstr>ЗІЛ-130, 11-44ЗАМ 3кл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2022-09-23T08:08:29Z</dcterms:modified>
</cp:coreProperties>
</file>