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калькуляции\"/>
    </mc:Choice>
  </mc:AlternateContent>
  <xr:revisionPtr revIDLastSave="0" documentId="8_{1ED1313B-6D9B-4D98-89C8-DBF16C5AE19D}" xr6:coauthVersionLast="37" xr6:coauthVersionMax="37" xr10:uidLastSave="{00000000-0000-0000-0000-000000000000}"/>
  <bookViews>
    <workbookView xWindow="0" yWindow="0" windowWidth="25200" windowHeight="11355" tabRatio="685" firstSheet="4" activeTab="8" xr2:uid="{491C71AD-0F02-47D7-8CB4-379EA0598A10}"/>
  </bookViews>
  <sheets>
    <sheet name="трос-останні" sheetId="1" r:id="rId1"/>
    <sheet name="косарка-останні" sheetId="2" r:id="rId2"/>
    <sheet name="трос-новіші" sheetId="3" r:id="rId3"/>
    <sheet name="плужно-щітковий-новіщі" sheetId="4" r:id="rId4"/>
    <sheet name="причіп-саморозвантаження-новіші" sheetId="5" r:id="rId5"/>
    <sheet name="з причіпом-старі" sheetId="6" r:id="rId6"/>
    <sheet name="з причіпом-саморозв-останні" sheetId="7" r:id="rId7"/>
    <sheet name="плужно-щіткове" sheetId="8" r:id="rId8"/>
    <sheet name="плужно-щіткове-останні" sheetId="9" r:id="rId9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9" l="1"/>
  <c r="B16" i="9"/>
  <c r="B18" i="9" s="1"/>
  <c r="D13" i="9"/>
  <c r="D14" i="9" s="1"/>
  <c r="B13" i="9"/>
  <c r="B14" i="9" s="1"/>
  <c r="B20" i="9" l="1"/>
  <c r="B21" i="9"/>
  <c r="B19" i="9"/>
  <c r="B22" i="9" s="1"/>
  <c r="D21" i="9"/>
  <c r="D19" i="9"/>
  <c r="D20" i="9"/>
  <c r="D20" i="8"/>
  <c r="B18" i="8"/>
  <c r="B17" i="8"/>
  <c r="B16" i="8"/>
  <c r="D14" i="8"/>
  <c r="D21" i="8" s="1"/>
  <c r="B14" i="8"/>
  <c r="B20" i="8" s="1"/>
  <c r="D13" i="8"/>
  <c r="B13" i="8"/>
  <c r="B23" i="9" l="1"/>
  <c r="B24" i="9" s="1"/>
  <c r="B19" i="8"/>
  <c r="B22" i="8" s="1"/>
  <c r="B21" i="8"/>
  <c r="D19" i="8"/>
  <c r="D22" i="8" s="1"/>
  <c r="D22" i="9"/>
  <c r="D20" i="7"/>
  <c r="B18" i="7"/>
  <c r="B17" i="7"/>
  <c r="B16" i="7"/>
  <c r="D14" i="7"/>
  <c r="D21" i="7" s="1"/>
  <c r="B14" i="7"/>
  <c r="B20" i="7" s="1"/>
  <c r="D13" i="7"/>
  <c r="B13" i="7"/>
  <c r="B25" i="9" l="1"/>
  <c r="B26" i="9" s="1"/>
  <c r="B24" i="8"/>
  <c r="B23" i="8"/>
  <c r="B19" i="7"/>
  <c r="B21" i="7"/>
  <c r="D23" i="9"/>
  <c r="D24" i="9" s="1"/>
  <c r="D19" i="7"/>
  <c r="D22" i="7" s="1"/>
  <c r="D23" i="8"/>
  <c r="D24" i="8"/>
  <c r="B16" i="6"/>
  <c r="B15" i="6"/>
  <c r="B17" i="6" s="1"/>
  <c r="D13" i="6"/>
  <c r="D19" i="6" s="1"/>
  <c r="D12" i="6"/>
  <c r="B12" i="6"/>
  <c r="B13" i="6" s="1"/>
  <c r="B19" i="6" l="1"/>
  <c r="B20" i="6"/>
  <c r="B18" i="6"/>
  <c r="B21" i="6" s="1"/>
  <c r="D25" i="9"/>
  <c r="D26" i="9"/>
  <c r="D25" i="8"/>
  <c r="D26" i="8"/>
  <c r="B25" i="8"/>
  <c r="B26" i="8" s="1"/>
  <c r="D18" i="6"/>
  <c r="D20" i="6"/>
  <c r="D23" i="7"/>
  <c r="D24" i="7"/>
  <c r="B22" i="7"/>
  <c r="D21" i="5"/>
  <c r="B19" i="5"/>
  <c r="B17" i="5"/>
  <c r="B16" i="5"/>
  <c r="D14" i="5"/>
  <c r="D22" i="5" s="1"/>
  <c r="B14" i="5"/>
  <c r="B21" i="5" s="1"/>
  <c r="D13" i="5"/>
  <c r="B13" i="5"/>
  <c r="B23" i="6" l="1"/>
  <c r="B22" i="6"/>
  <c r="B20" i="5"/>
  <c r="B23" i="5" s="1"/>
  <c r="B22" i="5"/>
  <c r="B24" i="7"/>
  <c r="B23" i="7"/>
  <c r="D21" i="6"/>
  <c r="D20" i="5"/>
  <c r="D23" i="5" s="1"/>
  <c r="D25" i="7"/>
  <c r="D26" i="7" s="1"/>
  <c r="B17" i="4"/>
  <c r="B16" i="4"/>
  <c r="B19" i="4" s="1"/>
  <c r="D13" i="4"/>
  <c r="D14" i="4" s="1"/>
  <c r="B13" i="4"/>
  <c r="B14" i="4" s="1"/>
  <c r="D21" i="4" l="1"/>
  <c r="D22" i="4"/>
  <c r="D20" i="4"/>
  <c r="B22" i="4"/>
  <c r="B20" i="4"/>
  <c r="B23" i="4" s="1"/>
  <c r="B21" i="4"/>
  <c r="B26" i="7"/>
  <c r="B25" i="7"/>
  <c r="B25" i="6"/>
  <c r="B24" i="6"/>
  <c r="D24" i="5"/>
  <c r="D25" i="5" s="1"/>
  <c r="D23" i="6"/>
  <c r="D22" i="6"/>
  <c r="B25" i="5"/>
  <c r="B24" i="5"/>
  <c r="B19" i="3"/>
  <c r="B17" i="3"/>
  <c r="B16" i="3"/>
  <c r="B14" i="3"/>
  <c r="B21" i="3" s="1"/>
  <c r="D13" i="3"/>
  <c r="D14" i="3" s="1"/>
  <c r="B13" i="3"/>
  <c r="D22" i="3" l="1"/>
  <c r="D20" i="3"/>
  <c r="D21" i="3"/>
  <c r="D26" i="5"/>
  <c r="D27" i="5"/>
  <c r="B24" i="4"/>
  <c r="B25" i="4"/>
  <c r="B20" i="3"/>
  <c r="B22" i="3"/>
  <c r="D24" i="6"/>
  <c r="D25" i="6" s="1"/>
  <c r="B26" i="5"/>
  <c r="B27" i="5" s="1"/>
  <c r="D23" i="4"/>
  <c r="B17" i="2"/>
  <c r="B16" i="2"/>
  <c r="B18" i="2" s="1"/>
  <c r="D13" i="2"/>
  <c r="D14" i="2" s="1"/>
  <c r="B13" i="2"/>
  <c r="B14" i="2" s="1"/>
  <c r="B21" i="2" l="1"/>
  <c r="B19" i="2"/>
  <c r="B20" i="2"/>
  <c r="D20" i="2"/>
  <c r="D21" i="2"/>
  <c r="D19" i="2"/>
  <c r="B23" i="3"/>
  <c r="B26" i="4"/>
  <c r="B27" i="4"/>
  <c r="D24" i="4"/>
  <c r="D25" i="4" s="1"/>
  <c r="D23" i="3"/>
  <c r="B18" i="1"/>
  <c r="B17" i="1"/>
  <c r="B16" i="1"/>
  <c r="B14" i="1"/>
  <c r="B20" i="1" s="1"/>
  <c r="D13" i="1"/>
  <c r="D14" i="1" s="1"/>
  <c r="B13" i="1"/>
  <c r="D21" i="1" l="1"/>
  <c r="D19" i="1"/>
  <c r="D20" i="1"/>
  <c r="D26" i="4"/>
  <c r="D27" i="4" s="1"/>
  <c r="B19" i="1"/>
  <c r="B21" i="1"/>
  <c r="D24" i="3"/>
  <c r="D25" i="3" s="1"/>
  <c r="B24" i="3"/>
  <c r="B25" i="3" s="1"/>
  <c r="D22" i="2"/>
  <c r="B22" i="2"/>
  <c r="D26" i="3" l="1"/>
  <c r="D27" i="3" s="1"/>
  <c r="B27" i="3"/>
  <c r="B26" i="3"/>
  <c r="B23" i="2"/>
  <c r="B24" i="2" s="1"/>
  <c r="D24" i="2"/>
  <c r="D23" i="2"/>
  <c r="B22" i="1"/>
  <c r="D22" i="1"/>
  <c r="B25" i="2" l="1"/>
  <c r="B26" i="2" s="1"/>
  <c r="B24" i="1"/>
  <c r="B23" i="1"/>
  <c r="D25" i="2"/>
  <c r="D26" i="2" s="1"/>
  <c r="D23" i="1"/>
  <c r="D24" i="1" s="1"/>
  <c r="D25" i="1" l="1"/>
  <c r="D26" i="1" s="1"/>
  <c r="B26" i="1"/>
  <c r="B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7" authorId="0" shapeId="0" xr:uid="{A8166B64-758F-4209-9B12-779376224CE1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7" authorId="0" shapeId="0" xr:uid="{752022DA-7AED-49E5-8918-25CF93B44B43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7" authorId="0" shapeId="0" xr:uid="{E5BB85A7-CCD0-48E6-9E26-41E9B5F87D41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7" authorId="0" shapeId="0" xr:uid="{4937DD57-FB47-402A-A37D-BC5C6F746EAD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7" authorId="0" shapeId="0" xr:uid="{0B5AF87B-749F-435E-99FB-F7177A2C5F90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6" authorId="0" shapeId="0" xr:uid="{17B5BA1F-8219-4A2A-8549-042A08D52F2F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7" authorId="0" shapeId="0" xr:uid="{BA4D6083-B149-42CD-8355-91C97A34B908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7" authorId="0" shapeId="0" xr:uid="{16A7384E-0ED1-4585-B915-D8BCB312F962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7" authorId="0" shapeId="0" xr:uid="{5A731731-EF42-4C09-8FA9-579ACA91933E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sharedStrings.xml><?xml version="1.0" encoding="utf-8"?>
<sst xmlns="http://schemas.openxmlformats.org/spreadsheetml/2006/main" count="331" uniqueCount="48">
  <si>
    <t>Затверджую                                                                                              Директор ММКП "РБУ"                                                                  _______________Діус В.В.                                                                                20  липня  2021р.</t>
  </si>
  <si>
    <t xml:space="preserve">Погоджено                                                                                    Начальник УМГ                                                                     ___________Блінов А.Ю.                                                               20  липня  2021р. </t>
  </si>
  <si>
    <t xml:space="preserve">Калькуляція                                                                                                   вартості  роботи трактора Беларус - 82.1                                                                                                                                         р.н. 153-14 АО; 153-15АО; 153-16 АО ; 153-17 АО                                                               з 20 липня 2021 р.                                                         </t>
  </si>
  <si>
    <t>Паливо ДП , без ПДВ</t>
  </si>
  <si>
    <t>грн./л</t>
  </si>
  <si>
    <t>Масло, без ПДВ</t>
  </si>
  <si>
    <t>Статті собівартості</t>
  </si>
  <si>
    <t>мот-год</t>
  </si>
  <si>
    <t>люд.-год.</t>
  </si>
  <si>
    <t>Розділ 1.</t>
  </si>
  <si>
    <t>Зарплата обслуговуючого персоналу - 1,0 люд-год</t>
  </si>
  <si>
    <t>Премія 42%</t>
  </si>
  <si>
    <t>Разом по розділу 1.</t>
  </si>
  <si>
    <t>Розділ 2.</t>
  </si>
  <si>
    <t>Паливо (9,3 л / мот-год)</t>
  </si>
  <si>
    <t>Мастильні матеріали ((мот 0,08 + трансміс 0,04 + гідравл 0,04) л/1м/год</t>
  </si>
  <si>
    <t>Разом по розділу 2.</t>
  </si>
  <si>
    <t>Разом по розділах (1+2)</t>
  </si>
  <si>
    <t>Відрахування на зарплату - 22%</t>
  </si>
  <si>
    <t>Накладні витрати - 64,6 %</t>
  </si>
  <si>
    <t>Разом</t>
  </si>
  <si>
    <t>Рентабельність - 12%</t>
  </si>
  <si>
    <t>Всього, без ПДВ</t>
  </si>
  <si>
    <t>ПДВ - 20%</t>
  </si>
  <si>
    <t>Всього, з ПДВ</t>
  </si>
  <si>
    <t>Економіст</t>
  </si>
  <si>
    <t>Беца Г.І.</t>
  </si>
  <si>
    <t xml:space="preserve">Механік </t>
  </si>
  <si>
    <t>Кеселичка І.І.</t>
  </si>
  <si>
    <t xml:space="preserve">Перевірено </t>
  </si>
  <si>
    <t>Нетребко Т.О.</t>
  </si>
  <si>
    <t>Затверджую                                                                                              В.о. директора ММКП "РБУ"                                                                  _______________Бубряк Ю.В.                                                                              27  серпня  2021р.</t>
  </si>
  <si>
    <t xml:space="preserve">Погоджено                                                                                    Начальник УМГ                                                                     ___________Блінов А.Ю.                                                               27  серпня  2021р. </t>
  </si>
  <si>
    <t xml:space="preserve">Калькуляція                                                                                                   вартості  роботи трактора Беларус - 82.1                                                з навісним обладнанням роторна косілка-кущоріз                                                                                                                                     р.н. 153-14 АО; 153-15АО; 153-16 АО ; 153-17 АО                                                               з 27 серпня 2021 р.                                                         </t>
  </si>
  <si>
    <t>Мастильні матеріали (трактор + нанавісне обладнання ((мот 0,08 л + трансміс 0,04 + гідравл 0,04) л/мот.-год)+2,9 л гідр)</t>
  </si>
  <si>
    <t xml:space="preserve">Калькуляція                                                                                                        вартості  роботи трактора БЕЛАРУС - 82.1                                                                                                                                                                                              з 20 липня 2021 р.                                                         </t>
  </si>
  <si>
    <t>(р.н. 14253 АО; 14254 АО; 14265 АО; 14300 АО)</t>
  </si>
  <si>
    <t>Запасні частини</t>
  </si>
  <si>
    <t>-</t>
  </si>
  <si>
    <t>Перевірено:</t>
  </si>
  <si>
    <t xml:space="preserve">Калькуляція                                                                                                       вартості  роботи трактора БЕЛАРУС - 82.1                                                                                                        з навісним  плужно-щітковим  обладнанням                                                                                      з   20 липня 2021 р.                                                         </t>
  </si>
  <si>
    <t>Накладні витрати - 64,6%</t>
  </si>
  <si>
    <t xml:space="preserve">Калькуляція                                                                                                       вартості  роботи трактора БЕЛАРУС - 82.1                                                                                                      із причепом з саморозвантаженням                                                                                         з  20 липня  2021 р.                                                         </t>
  </si>
  <si>
    <t xml:space="preserve">Калькуляція                                                                                          вартості  роботи трактора Беларус - 82.1                                                              р.н. 131-89, 131-97, 131-95, 131-94                                                                                   з причіпом з  20 липня  2021 р.                                                         </t>
  </si>
  <si>
    <t>Перевірено</t>
  </si>
  <si>
    <t xml:space="preserve">Калькуляція                                                                                                   вартості  роботи трактора Беларус - 82.1                                                                                    із причепом з саморозвантаженням                                                                                                                р.н. 153-14 АО; 153-15АО; 153-16 АО ; 153-17 АО                                                               з 20 липня 2021 р.                                                         </t>
  </si>
  <si>
    <t xml:space="preserve">Калькуляція                                                                                                   вартості  роботи трактора Беларус - 82.1                                                                                   з навісним  плужно-щітковим  обладнанням                                                        р.н. 131-89, 131-97, 131-95, 131-94                                                                з 20 липня 2021 р.                                                         </t>
  </si>
  <si>
    <t xml:space="preserve">Калькуляція                                                                                                   вартості  роботи трактора Беларус - 82.1                                                                                   з навісним  плужно-щітковим  обладнанням                                                        р.н. 153-14 АО; 153-15АО; 153-16 АО ; 153-17 АО                                                               з 20 липня 2021 р.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</si>
</sst>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i/>
      <sz val="10"/>
      <name val="Arial Cyr"/>
      <charset val="204"/>
    </font>
    <font>
      <i/>
      <sz val="10"/>
      <color theme="1"/>
      <name val="Arial Cyr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2" fontId="3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2" fontId="2" fillId="2" borderId="0" xfId="0" applyNumberFormat="1" applyFont="1" applyFill="1" applyBorder="1"/>
    <xf numFmtId="0" fontId="2" fillId="0" borderId="5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7" xfId="0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0" fontId="4" fillId="0" borderId="0" xfId="0" applyFont="1"/>
    <xf numFmtId="2" fontId="0" fillId="0" borderId="7" xfId="0" applyNumberFormat="1" applyFill="1" applyBorder="1" applyAlignment="1">
      <alignment horizontal="center"/>
    </xf>
    <xf numFmtId="0" fontId="0" fillId="2" borderId="7" xfId="0" applyFill="1" applyBorder="1" applyAlignment="1">
      <alignment wrapText="1"/>
    </xf>
    <xf numFmtId="2" fontId="0" fillId="2" borderId="9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0" xfId="0" applyAlignment="1"/>
    <xf numFmtId="2" fontId="4" fillId="3" borderId="9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7" xfId="0" applyFont="1" applyBorder="1" applyAlignment="1">
      <alignment horizontal="right"/>
    </xf>
    <xf numFmtId="2" fontId="4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Alignment="1">
      <alignment horizontal="justify"/>
    </xf>
    <xf numFmtId="2" fontId="0" fillId="2" borderId="7" xfId="0" applyNumberFormat="1" applyFill="1" applyBorder="1" applyAlignment="1">
      <alignment horizontal="center"/>
    </xf>
    <xf numFmtId="0" fontId="2" fillId="0" borderId="0" xfId="0" applyFont="1" applyBorder="1"/>
    <xf numFmtId="2" fontId="0" fillId="0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ECF4-E111-4CB6-A378-FA043F281B8B}">
  <dimension ref="A1:H33"/>
  <sheetViews>
    <sheetView workbookViewId="0">
      <selection activeCell="A3" sqref="A3:D3"/>
    </sheetView>
  </sheetViews>
  <sheetFormatPr defaultRowHeight="15" x14ac:dyDescent="0.25"/>
  <cols>
    <col min="1" max="1" width="50.7109375" customWidth="1"/>
    <col min="2" max="2" width="8.28515625" customWidth="1"/>
    <col min="3" max="3" width="7" customWidth="1"/>
    <col min="4" max="4" width="16.28515625" customWidth="1"/>
    <col min="5" max="5" width="0.140625" customWidth="1"/>
  </cols>
  <sheetData>
    <row r="1" spans="1:5" ht="60" x14ac:dyDescent="0.25">
      <c r="A1" s="1" t="s">
        <v>0</v>
      </c>
      <c r="B1" s="2" t="s">
        <v>1</v>
      </c>
      <c r="C1" s="2"/>
      <c r="D1" s="2"/>
    </row>
    <row r="2" spans="1:5" x14ac:dyDescent="0.25">
      <c r="A2" s="3"/>
      <c r="B2" s="4"/>
      <c r="C2" s="4"/>
      <c r="D2" s="4"/>
    </row>
    <row r="3" spans="1:5" s="6" customFormat="1" ht="72.75" customHeight="1" x14ac:dyDescent="0.25">
      <c r="A3" s="5" t="s">
        <v>2</v>
      </c>
      <c r="B3" s="5"/>
      <c r="C3" s="5"/>
      <c r="D3" s="5"/>
    </row>
    <row r="4" spans="1:5" s="6" customFormat="1" ht="18" x14ac:dyDescent="0.25">
      <c r="A4" s="7"/>
      <c r="B4" s="7"/>
      <c r="C4" s="7"/>
      <c r="D4" s="7"/>
    </row>
    <row r="5" spans="1:5" x14ac:dyDescent="0.25">
      <c r="A5" s="8" t="s">
        <v>3</v>
      </c>
      <c r="B5" s="9">
        <v>24.05</v>
      </c>
      <c r="C5" s="10" t="s">
        <v>4</v>
      </c>
    </row>
    <row r="6" spans="1:5" x14ac:dyDescent="0.25">
      <c r="A6" s="11" t="s">
        <v>5</v>
      </c>
      <c r="B6" s="12">
        <v>28.33</v>
      </c>
      <c r="C6" s="13" t="s">
        <v>4</v>
      </c>
    </row>
    <row r="7" spans="1:5" x14ac:dyDescent="0.25">
      <c r="A7" s="11" t="s">
        <v>5</v>
      </c>
      <c r="B7" s="12">
        <v>97.71</v>
      </c>
      <c r="C7" s="13" t="s">
        <v>4</v>
      </c>
    </row>
    <row r="8" spans="1:5" x14ac:dyDescent="0.25">
      <c r="A8" s="11" t="s">
        <v>5</v>
      </c>
      <c r="B8" s="12">
        <v>28.33</v>
      </c>
      <c r="C8" s="13" t="s">
        <v>4</v>
      </c>
    </row>
    <row r="9" spans="1:5" x14ac:dyDescent="0.25">
      <c r="A9" s="11"/>
      <c r="B9" s="12"/>
      <c r="C9" s="13"/>
    </row>
    <row r="10" spans="1:5" s="18" customFormat="1" ht="12.75" x14ac:dyDescent="0.25">
      <c r="A10" s="14" t="s">
        <v>6</v>
      </c>
      <c r="B10" s="15" t="s">
        <v>7</v>
      </c>
      <c r="C10" s="15"/>
      <c r="D10" s="16" t="s">
        <v>8</v>
      </c>
      <c r="E10" s="17"/>
    </row>
    <row r="11" spans="1:5" s="18" customFormat="1" ht="12.75" x14ac:dyDescent="0.25">
      <c r="A11" s="19" t="s">
        <v>9</v>
      </c>
      <c r="B11" s="20"/>
      <c r="C11" s="20"/>
      <c r="D11" s="21"/>
      <c r="E11" s="22"/>
    </row>
    <row r="12" spans="1:5" x14ac:dyDescent="0.25">
      <c r="A12" s="23" t="s">
        <v>10</v>
      </c>
      <c r="B12" s="24">
        <v>67.63</v>
      </c>
      <c r="C12" s="24"/>
      <c r="D12" s="24">
        <v>67.63</v>
      </c>
      <c r="E12" s="24"/>
    </row>
    <row r="13" spans="1:5" x14ac:dyDescent="0.25">
      <c r="A13" s="23" t="s">
        <v>11</v>
      </c>
      <c r="B13" s="25">
        <f>B12*42%</f>
        <v>28.404599999999999</v>
      </c>
      <c r="C13" s="26"/>
      <c r="D13" s="25">
        <f>D12*42%</f>
        <v>28.404599999999999</v>
      </c>
      <c r="E13" s="26"/>
    </row>
    <row r="14" spans="1:5" s="29" customFormat="1" ht="12.75" x14ac:dyDescent="0.2">
      <c r="A14" s="27" t="s">
        <v>12</v>
      </c>
      <c r="B14" s="28">
        <f>ROUND(SUM(B12:C13),2)</f>
        <v>96.03</v>
      </c>
      <c r="C14" s="28"/>
      <c r="D14" s="28">
        <f>ROUND(SUM(D12:E13),2)</f>
        <v>96.03</v>
      </c>
      <c r="E14" s="28"/>
    </row>
    <row r="15" spans="1:5" s="18" customFormat="1" ht="12.75" x14ac:dyDescent="0.25">
      <c r="A15" s="19" t="s">
        <v>13</v>
      </c>
      <c r="B15" s="20"/>
      <c r="C15" s="20"/>
      <c r="D15" s="21"/>
      <c r="E15" s="22"/>
    </row>
    <row r="16" spans="1:5" x14ac:dyDescent="0.25">
      <c r="A16" s="23" t="s">
        <v>14</v>
      </c>
      <c r="B16" s="30">
        <f>9.3*B5</f>
        <v>223.66500000000002</v>
      </c>
      <c r="C16" s="30"/>
      <c r="D16" s="30"/>
      <c r="E16" s="30"/>
    </row>
    <row r="17" spans="1:8" ht="30" x14ac:dyDescent="0.25">
      <c r="A17" s="31" t="s">
        <v>15</v>
      </c>
      <c r="B17" s="32">
        <f>(0.08*B6+0.04*B7+0.04*B8)</f>
        <v>7.3079999999999998</v>
      </c>
      <c r="C17" s="33"/>
      <c r="D17" s="34"/>
      <c r="E17" s="34"/>
      <c r="H17" s="35"/>
    </row>
    <row r="18" spans="1:8" s="29" customFormat="1" ht="12.75" x14ac:dyDescent="0.2">
      <c r="A18" s="27" t="s">
        <v>16</v>
      </c>
      <c r="B18" s="28">
        <f>SUM(B16:C17)+0.01</f>
        <v>230.983</v>
      </c>
      <c r="C18" s="28"/>
      <c r="D18" s="28"/>
      <c r="E18" s="28"/>
    </row>
    <row r="19" spans="1:8" s="29" customFormat="1" ht="12.75" x14ac:dyDescent="0.2">
      <c r="A19" s="27" t="s">
        <v>17</v>
      </c>
      <c r="B19" s="36">
        <f>B14+B18</f>
        <v>327.01300000000003</v>
      </c>
      <c r="C19" s="37"/>
      <c r="D19" s="36">
        <f>D14+D18</f>
        <v>96.03</v>
      </c>
      <c r="E19" s="37"/>
    </row>
    <row r="20" spans="1:8" x14ac:dyDescent="0.25">
      <c r="A20" s="23" t="s">
        <v>18</v>
      </c>
      <c r="B20" s="30">
        <f>ROUND(B14*0.22,2)</f>
        <v>21.13</v>
      </c>
      <c r="C20" s="30"/>
      <c r="D20" s="30">
        <f>ROUND(D14*0.22,2)</f>
        <v>21.13</v>
      </c>
      <c r="E20" s="30"/>
    </row>
    <row r="21" spans="1:8" x14ac:dyDescent="0.25">
      <c r="A21" s="23" t="s">
        <v>19</v>
      </c>
      <c r="B21" s="30">
        <f>ROUND(B14*0.646,2)</f>
        <v>62.04</v>
      </c>
      <c r="C21" s="30"/>
      <c r="D21" s="30">
        <f>ROUND(D14*0.646,2)</f>
        <v>62.04</v>
      </c>
      <c r="E21" s="30"/>
    </row>
    <row r="22" spans="1:8" s="29" customFormat="1" ht="12.75" x14ac:dyDescent="0.2">
      <c r="A22" s="27" t="s">
        <v>20</v>
      </c>
      <c r="B22" s="36">
        <f>SUM(B19:C21)</f>
        <v>410.18300000000005</v>
      </c>
      <c r="C22" s="37"/>
      <c r="D22" s="36">
        <f>SUM(D19:E21)</f>
        <v>179.2</v>
      </c>
      <c r="E22" s="37"/>
    </row>
    <row r="23" spans="1:8" x14ac:dyDescent="0.25">
      <c r="A23" s="23" t="s">
        <v>21</v>
      </c>
      <c r="B23" s="38">
        <f>B22*12%</f>
        <v>49.221960000000003</v>
      </c>
      <c r="C23" s="39"/>
      <c r="D23" s="38">
        <f>D22*12%</f>
        <v>21.503999999999998</v>
      </c>
      <c r="E23" s="39"/>
    </row>
    <row r="24" spans="1:8" x14ac:dyDescent="0.25">
      <c r="A24" s="40" t="s">
        <v>22</v>
      </c>
      <c r="B24" s="41">
        <f>SUM(B22:C23)</f>
        <v>459.40496000000007</v>
      </c>
      <c r="C24" s="41"/>
      <c r="D24" s="41">
        <f>SUM(D22:E23)</f>
        <v>200.70399999999998</v>
      </c>
      <c r="E24" s="41"/>
    </row>
    <row r="25" spans="1:8" x14ac:dyDescent="0.25">
      <c r="A25" s="42" t="s">
        <v>23</v>
      </c>
      <c r="B25" s="24">
        <f>ROUND(B24*0.2,2)</f>
        <v>91.88</v>
      </c>
      <c r="C25" s="24"/>
      <c r="D25" s="24">
        <f>ROUND(D24*0.2,2)</f>
        <v>40.14</v>
      </c>
      <c r="E25" s="24"/>
    </row>
    <row r="26" spans="1:8" x14ac:dyDescent="0.25">
      <c r="A26" s="40" t="s">
        <v>24</v>
      </c>
      <c r="B26" s="41">
        <f>B24+B25</f>
        <v>551.28496000000007</v>
      </c>
      <c r="C26" s="41"/>
      <c r="D26" s="41">
        <f>D24+D25</f>
        <v>240.84399999999999</v>
      </c>
      <c r="E26" s="41"/>
    </row>
    <row r="29" spans="1:8" x14ac:dyDescent="0.25">
      <c r="A29" s="43" t="s">
        <v>25</v>
      </c>
      <c r="B29" t="s">
        <v>26</v>
      </c>
    </row>
    <row r="31" spans="1:8" x14ac:dyDescent="0.25">
      <c r="A31" t="s">
        <v>27</v>
      </c>
      <c r="B31" t="s">
        <v>28</v>
      </c>
    </row>
    <row r="33" spans="1:2" x14ac:dyDescent="0.25">
      <c r="A33" t="s">
        <v>29</v>
      </c>
      <c r="B33" t="s">
        <v>30</v>
      </c>
    </row>
  </sheetData>
  <mergeCells count="33"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7:C17"/>
    <mergeCell ref="B18:C18"/>
    <mergeCell ref="D18:E18"/>
    <mergeCell ref="B19:C19"/>
    <mergeCell ref="D19:E19"/>
    <mergeCell ref="B20:C20"/>
    <mergeCell ref="D20:E20"/>
    <mergeCell ref="B13:C13"/>
    <mergeCell ref="D13:E13"/>
    <mergeCell ref="B14:C14"/>
    <mergeCell ref="D14:E14"/>
    <mergeCell ref="A15:D15"/>
    <mergeCell ref="B16:C16"/>
    <mergeCell ref="D16:E16"/>
    <mergeCell ref="B1:D1"/>
    <mergeCell ref="B2:D2"/>
    <mergeCell ref="A3:D3"/>
    <mergeCell ref="B10:C10"/>
    <mergeCell ref="A11:D11"/>
    <mergeCell ref="B12:C12"/>
    <mergeCell ref="D12:E1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0AEE-B267-4193-82C6-0187DC0E616D}">
  <dimension ref="A1:E33"/>
  <sheetViews>
    <sheetView workbookViewId="0">
      <selection activeCell="A3" sqref="A3:D3"/>
    </sheetView>
  </sheetViews>
  <sheetFormatPr defaultRowHeight="15" x14ac:dyDescent="0.25"/>
  <cols>
    <col min="1" max="1" width="50.7109375" customWidth="1"/>
    <col min="2" max="2" width="8.28515625" customWidth="1"/>
    <col min="3" max="3" width="7" customWidth="1"/>
    <col min="4" max="4" width="16.28515625" customWidth="1"/>
    <col min="5" max="5" width="0.140625" customWidth="1"/>
  </cols>
  <sheetData>
    <row r="1" spans="1:5" ht="60" x14ac:dyDescent="0.25">
      <c r="A1" s="1" t="s">
        <v>31</v>
      </c>
      <c r="B1" s="2" t="s">
        <v>32</v>
      </c>
      <c r="C1" s="2"/>
      <c r="D1" s="2"/>
    </row>
    <row r="2" spans="1:5" x14ac:dyDescent="0.25">
      <c r="A2" s="3"/>
      <c r="B2" s="4"/>
      <c r="C2" s="4"/>
      <c r="D2" s="4"/>
    </row>
    <row r="3" spans="1:5" s="6" customFormat="1" ht="93" customHeight="1" x14ac:dyDescent="0.25">
      <c r="A3" s="5" t="s">
        <v>33</v>
      </c>
      <c r="B3" s="5"/>
      <c r="C3" s="5"/>
      <c r="D3" s="5"/>
    </row>
    <row r="4" spans="1:5" s="6" customFormat="1" ht="18" x14ac:dyDescent="0.25">
      <c r="A4" s="7"/>
      <c r="B4" s="7"/>
      <c r="C4" s="7"/>
      <c r="D4" s="7"/>
    </row>
    <row r="5" spans="1:5" x14ac:dyDescent="0.25">
      <c r="A5" s="8" t="s">
        <v>3</v>
      </c>
      <c r="B5" s="9">
        <v>24.05</v>
      </c>
      <c r="C5" s="10" t="s">
        <v>4</v>
      </c>
    </row>
    <row r="6" spans="1:5" x14ac:dyDescent="0.25">
      <c r="A6" s="11" t="s">
        <v>5</v>
      </c>
      <c r="B6" s="12">
        <v>28.33</v>
      </c>
      <c r="C6" s="13" t="s">
        <v>4</v>
      </c>
    </row>
    <row r="7" spans="1:5" x14ac:dyDescent="0.25">
      <c r="A7" s="11" t="s">
        <v>5</v>
      </c>
      <c r="B7" s="12">
        <v>97.71</v>
      </c>
      <c r="C7" s="13" t="s">
        <v>4</v>
      </c>
    </row>
    <row r="8" spans="1:5" x14ac:dyDescent="0.25">
      <c r="A8" s="11" t="s">
        <v>5</v>
      </c>
      <c r="B8" s="12">
        <v>28.33</v>
      </c>
      <c r="C8" s="13" t="s">
        <v>4</v>
      </c>
    </row>
    <row r="9" spans="1:5" x14ac:dyDescent="0.25">
      <c r="A9" s="11"/>
      <c r="B9" s="12"/>
      <c r="C9" s="13"/>
    </row>
    <row r="10" spans="1:5" s="18" customFormat="1" ht="12.75" x14ac:dyDescent="0.25">
      <c r="A10" s="14" t="s">
        <v>6</v>
      </c>
      <c r="B10" s="15" t="s">
        <v>7</v>
      </c>
      <c r="C10" s="15"/>
      <c r="D10" s="16" t="s">
        <v>8</v>
      </c>
      <c r="E10" s="17"/>
    </row>
    <row r="11" spans="1:5" s="18" customFormat="1" ht="12.75" x14ac:dyDescent="0.25">
      <c r="A11" s="19" t="s">
        <v>9</v>
      </c>
      <c r="B11" s="20"/>
      <c r="C11" s="20"/>
      <c r="D11" s="21"/>
      <c r="E11" s="22"/>
    </row>
    <row r="12" spans="1:5" x14ac:dyDescent="0.25">
      <c r="A12" s="23" t="s">
        <v>10</v>
      </c>
      <c r="B12" s="24">
        <v>67.63</v>
      </c>
      <c r="C12" s="24"/>
      <c r="D12" s="24">
        <v>67.63</v>
      </c>
      <c r="E12" s="24"/>
    </row>
    <row r="13" spans="1:5" x14ac:dyDescent="0.25">
      <c r="A13" s="23" t="s">
        <v>11</v>
      </c>
      <c r="B13" s="25">
        <f>B12*42%</f>
        <v>28.404599999999999</v>
      </c>
      <c r="C13" s="26"/>
      <c r="D13" s="25">
        <f>D12*42%</f>
        <v>28.404599999999999</v>
      </c>
      <c r="E13" s="26"/>
    </row>
    <row r="14" spans="1:5" s="29" customFormat="1" ht="12.75" x14ac:dyDescent="0.2">
      <c r="A14" s="27" t="s">
        <v>12</v>
      </c>
      <c r="B14" s="28">
        <f>ROUND(SUM(B12:C13),2)</f>
        <v>96.03</v>
      </c>
      <c r="C14" s="28"/>
      <c r="D14" s="28">
        <f>ROUND(SUM(D12:E13),2)</f>
        <v>96.03</v>
      </c>
      <c r="E14" s="28"/>
    </row>
    <row r="15" spans="1:5" s="18" customFormat="1" ht="12.75" x14ac:dyDescent="0.25">
      <c r="A15" s="19" t="s">
        <v>13</v>
      </c>
      <c r="B15" s="20"/>
      <c r="C15" s="20"/>
      <c r="D15" s="21"/>
      <c r="E15" s="22"/>
    </row>
    <row r="16" spans="1:5" x14ac:dyDescent="0.25">
      <c r="A16" s="23" t="s">
        <v>14</v>
      </c>
      <c r="B16" s="30">
        <f>9.3*B5</f>
        <v>223.66500000000002</v>
      </c>
      <c r="C16" s="30"/>
      <c r="D16" s="30"/>
      <c r="E16" s="30"/>
    </row>
    <row r="17" spans="1:5" ht="45" x14ac:dyDescent="0.25">
      <c r="A17" s="31" t="s">
        <v>34</v>
      </c>
      <c r="B17" s="44">
        <f>(0.08*B6+0.04*B7+0.04*B8+2.9*B8)</f>
        <v>89.465000000000003</v>
      </c>
      <c r="C17" s="44"/>
      <c r="D17" s="34"/>
      <c r="E17" s="34"/>
    </row>
    <row r="18" spans="1:5" s="29" customFormat="1" ht="12.75" x14ac:dyDescent="0.2">
      <c r="A18" s="27" t="s">
        <v>16</v>
      </c>
      <c r="B18" s="28">
        <f>SUM(B16:C17)+0.01</f>
        <v>313.14</v>
      </c>
      <c r="C18" s="28"/>
      <c r="D18" s="28"/>
      <c r="E18" s="28"/>
    </row>
    <row r="19" spans="1:5" s="29" customFormat="1" ht="12.75" x14ac:dyDescent="0.2">
      <c r="A19" s="27" t="s">
        <v>17</v>
      </c>
      <c r="B19" s="36">
        <f>B14+B18</f>
        <v>409.16999999999996</v>
      </c>
      <c r="C19" s="37"/>
      <c r="D19" s="36">
        <f>D14+D18</f>
        <v>96.03</v>
      </c>
      <c r="E19" s="37"/>
    </row>
    <row r="20" spans="1:5" x14ac:dyDescent="0.25">
      <c r="A20" s="23" t="s">
        <v>18</v>
      </c>
      <c r="B20" s="30">
        <f>ROUND(B14*0.22,2)</f>
        <v>21.13</v>
      </c>
      <c r="C20" s="30"/>
      <c r="D20" s="30">
        <f>ROUND(D14*0.22,2)</f>
        <v>21.13</v>
      </c>
      <c r="E20" s="30"/>
    </row>
    <row r="21" spans="1:5" x14ac:dyDescent="0.25">
      <c r="A21" s="23" t="s">
        <v>19</v>
      </c>
      <c r="B21" s="30">
        <f>ROUND(B14*0.646,2)</f>
        <v>62.04</v>
      </c>
      <c r="C21" s="30"/>
      <c r="D21" s="30">
        <f>ROUND(D14*0.646,2)</f>
        <v>62.04</v>
      </c>
      <c r="E21" s="30"/>
    </row>
    <row r="22" spans="1:5" s="29" customFormat="1" ht="12.75" x14ac:dyDescent="0.2">
      <c r="A22" s="27" t="s">
        <v>20</v>
      </c>
      <c r="B22" s="36">
        <f>SUM(B19:C21)</f>
        <v>492.34</v>
      </c>
      <c r="C22" s="37"/>
      <c r="D22" s="36">
        <f>SUM(D19:E21)</f>
        <v>179.2</v>
      </c>
      <c r="E22" s="37"/>
    </row>
    <row r="23" spans="1:5" x14ac:dyDescent="0.25">
      <c r="A23" s="23" t="s">
        <v>21</v>
      </c>
      <c r="B23" s="38">
        <f>B22*12%</f>
        <v>59.080799999999996</v>
      </c>
      <c r="C23" s="39"/>
      <c r="D23" s="38">
        <f>D22*12%</f>
        <v>21.503999999999998</v>
      </c>
      <c r="E23" s="39"/>
    </row>
    <row r="24" spans="1:5" x14ac:dyDescent="0.25">
      <c r="A24" s="40" t="s">
        <v>22</v>
      </c>
      <c r="B24" s="41">
        <f>SUM(B22:C23)</f>
        <v>551.42079999999999</v>
      </c>
      <c r="C24" s="41"/>
      <c r="D24" s="41">
        <f>SUM(D22:E23)</f>
        <v>200.70399999999998</v>
      </c>
      <c r="E24" s="41"/>
    </row>
    <row r="25" spans="1:5" x14ac:dyDescent="0.25">
      <c r="A25" s="42" t="s">
        <v>23</v>
      </c>
      <c r="B25" s="24">
        <f>ROUND(B24*0.2,2)</f>
        <v>110.28</v>
      </c>
      <c r="C25" s="24"/>
      <c r="D25" s="24">
        <f>ROUND(D24*0.2,2)</f>
        <v>40.14</v>
      </c>
      <c r="E25" s="24"/>
    </row>
    <row r="26" spans="1:5" x14ac:dyDescent="0.25">
      <c r="A26" s="40" t="s">
        <v>24</v>
      </c>
      <c r="B26" s="41">
        <f>B24+B25</f>
        <v>661.70079999999996</v>
      </c>
      <c r="C26" s="41"/>
      <c r="D26" s="41">
        <f>D24+D25</f>
        <v>240.84399999999999</v>
      </c>
      <c r="E26" s="41"/>
    </row>
    <row r="29" spans="1:5" x14ac:dyDescent="0.25">
      <c r="A29" s="43" t="s">
        <v>25</v>
      </c>
      <c r="B29" t="s">
        <v>26</v>
      </c>
    </row>
    <row r="31" spans="1:5" x14ac:dyDescent="0.25">
      <c r="A31" t="s">
        <v>27</v>
      </c>
      <c r="B31" t="s">
        <v>28</v>
      </c>
    </row>
    <row r="33" spans="1:2" x14ac:dyDescent="0.25">
      <c r="A33" t="s">
        <v>29</v>
      </c>
      <c r="B33" t="s">
        <v>30</v>
      </c>
    </row>
  </sheetData>
  <mergeCells count="33"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7:C17"/>
    <mergeCell ref="B18:C18"/>
    <mergeCell ref="D18:E18"/>
    <mergeCell ref="B19:C19"/>
    <mergeCell ref="D19:E19"/>
    <mergeCell ref="B20:C20"/>
    <mergeCell ref="D20:E20"/>
    <mergeCell ref="B13:C13"/>
    <mergeCell ref="D13:E13"/>
    <mergeCell ref="B14:C14"/>
    <mergeCell ref="D14:E14"/>
    <mergeCell ref="A15:D15"/>
    <mergeCell ref="B16:C16"/>
    <mergeCell ref="D16:E16"/>
    <mergeCell ref="B1:D1"/>
    <mergeCell ref="B2:D2"/>
    <mergeCell ref="A3:D3"/>
    <mergeCell ref="B10:C10"/>
    <mergeCell ref="A11:D11"/>
    <mergeCell ref="B12:C12"/>
    <mergeCell ref="D12:E1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1726A-A98C-4620-A8E6-4D927F6AC667}">
  <dimension ref="A1:E36"/>
  <sheetViews>
    <sheetView workbookViewId="0">
      <selection activeCell="A3" sqref="A3:D3"/>
    </sheetView>
  </sheetViews>
  <sheetFormatPr defaultRowHeight="15" x14ac:dyDescent="0.25"/>
  <cols>
    <col min="1" max="1" width="50.7109375" customWidth="1"/>
    <col min="3" max="3" width="7" customWidth="1"/>
    <col min="4" max="4" width="16.28515625" customWidth="1"/>
    <col min="5" max="5" width="0.140625" customWidth="1"/>
  </cols>
  <sheetData>
    <row r="1" spans="1:5" ht="60" x14ac:dyDescent="0.25">
      <c r="A1" s="1" t="s">
        <v>0</v>
      </c>
      <c r="B1" s="2" t="s">
        <v>1</v>
      </c>
      <c r="C1" s="2"/>
      <c r="D1" s="2"/>
    </row>
    <row r="2" spans="1:5" x14ac:dyDescent="0.25">
      <c r="A2" s="3"/>
      <c r="B2" s="4"/>
      <c r="C2" s="4"/>
      <c r="D2" s="4"/>
    </row>
    <row r="3" spans="1:5" s="6" customFormat="1" ht="58.5" customHeight="1" x14ac:dyDescent="0.25">
      <c r="A3" s="5" t="s">
        <v>35</v>
      </c>
      <c r="B3" s="5"/>
      <c r="C3" s="5"/>
      <c r="D3" s="5"/>
    </row>
    <row r="4" spans="1:5" s="6" customFormat="1" ht="23.25" customHeight="1" x14ac:dyDescent="0.25">
      <c r="A4" s="5" t="s">
        <v>36</v>
      </c>
      <c r="B4" s="5"/>
      <c r="C4" s="5"/>
      <c r="D4" s="5"/>
    </row>
    <row r="5" spans="1:5" x14ac:dyDescent="0.25">
      <c r="A5" s="8" t="s">
        <v>3</v>
      </c>
      <c r="B5" s="9">
        <v>24.05</v>
      </c>
      <c r="C5" s="10" t="s">
        <v>4</v>
      </c>
    </row>
    <row r="6" spans="1:5" x14ac:dyDescent="0.25">
      <c r="A6" s="11" t="s">
        <v>5</v>
      </c>
      <c r="B6" s="12">
        <v>28.33</v>
      </c>
      <c r="C6" s="13" t="s">
        <v>4</v>
      </c>
    </row>
    <row r="7" spans="1:5" x14ac:dyDescent="0.25">
      <c r="A7" s="11" t="s">
        <v>5</v>
      </c>
      <c r="B7" s="12">
        <v>97.71</v>
      </c>
      <c r="C7" s="13" t="s">
        <v>4</v>
      </c>
    </row>
    <row r="8" spans="1:5" x14ac:dyDescent="0.25">
      <c r="A8" s="11" t="s">
        <v>5</v>
      </c>
      <c r="B8" s="12">
        <v>28.33</v>
      </c>
      <c r="C8" s="13" t="s">
        <v>4</v>
      </c>
    </row>
    <row r="9" spans="1:5" x14ac:dyDescent="0.25">
      <c r="A9" s="11"/>
      <c r="B9" s="12"/>
      <c r="C9" s="45"/>
    </row>
    <row r="10" spans="1:5" s="18" customFormat="1" ht="12.75" x14ac:dyDescent="0.25">
      <c r="A10" s="14" t="s">
        <v>6</v>
      </c>
      <c r="B10" s="15" t="s">
        <v>7</v>
      </c>
      <c r="C10" s="15"/>
      <c r="D10" s="16" t="s">
        <v>8</v>
      </c>
      <c r="E10" s="17"/>
    </row>
    <row r="11" spans="1:5" s="18" customFormat="1" ht="12.75" x14ac:dyDescent="0.25">
      <c r="A11" s="19" t="s">
        <v>9</v>
      </c>
      <c r="B11" s="20"/>
      <c r="C11" s="20"/>
      <c r="D11" s="21"/>
      <c r="E11" s="22"/>
    </row>
    <row r="12" spans="1:5" x14ac:dyDescent="0.25">
      <c r="A12" s="23" t="s">
        <v>10</v>
      </c>
      <c r="B12" s="24">
        <v>67.63</v>
      </c>
      <c r="C12" s="24"/>
      <c r="D12" s="24">
        <v>67.63</v>
      </c>
      <c r="E12" s="24"/>
    </row>
    <row r="13" spans="1:5" x14ac:dyDescent="0.25">
      <c r="A13" s="23" t="s">
        <v>11</v>
      </c>
      <c r="B13" s="25">
        <f>B12*42%</f>
        <v>28.404599999999999</v>
      </c>
      <c r="C13" s="26"/>
      <c r="D13" s="25">
        <f>D12*42%</f>
        <v>28.404599999999999</v>
      </c>
      <c r="E13" s="26"/>
    </row>
    <row r="14" spans="1:5" s="29" customFormat="1" ht="12.75" x14ac:dyDescent="0.2">
      <c r="A14" s="27" t="s">
        <v>12</v>
      </c>
      <c r="B14" s="28">
        <f>ROUND(SUM(B12:C13),2)</f>
        <v>96.03</v>
      </c>
      <c r="C14" s="28"/>
      <c r="D14" s="28">
        <f>ROUND(SUM(D12:E13),2)</f>
        <v>96.03</v>
      </c>
      <c r="E14" s="28"/>
    </row>
    <row r="15" spans="1:5" s="18" customFormat="1" ht="12.75" x14ac:dyDescent="0.25">
      <c r="A15" s="19" t="s">
        <v>13</v>
      </c>
      <c r="B15" s="20"/>
      <c r="C15" s="20"/>
      <c r="D15" s="21"/>
      <c r="E15" s="22"/>
    </row>
    <row r="16" spans="1:5" x14ac:dyDescent="0.25">
      <c r="A16" s="23" t="s">
        <v>14</v>
      </c>
      <c r="B16" s="30">
        <f>9.3*B5</f>
        <v>223.66500000000002</v>
      </c>
      <c r="C16" s="30"/>
      <c r="D16" s="30"/>
      <c r="E16" s="30"/>
    </row>
    <row r="17" spans="1:5" ht="30" x14ac:dyDescent="0.25">
      <c r="A17" s="31" t="s">
        <v>15</v>
      </c>
      <c r="B17" s="32">
        <f>(0.08*B6+0.04*B7+0.04*B8)</f>
        <v>7.3079999999999998</v>
      </c>
      <c r="C17" s="33"/>
      <c r="D17" s="46"/>
      <c r="E17" s="34"/>
    </row>
    <row r="18" spans="1:5" x14ac:dyDescent="0.25">
      <c r="A18" s="23" t="s">
        <v>37</v>
      </c>
      <c r="B18" s="47">
        <v>0.34</v>
      </c>
      <c r="C18" s="48"/>
      <c r="D18" s="46" t="s">
        <v>38</v>
      </c>
      <c r="E18" s="34"/>
    </row>
    <row r="19" spans="1:5" s="29" customFormat="1" ht="12.75" x14ac:dyDescent="0.2">
      <c r="A19" s="27" t="s">
        <v>16</v>
      </c>
      <c r="B19" s="28">
        <f>SUM(B16:C18)+0.01</f>
        <v>231.32300000000001</v>
      </c>
      <c r="C19" s="28"/>
      <c r="D19" s="28"/>
      <c r="E19" s="28"/>
    </row>
    <row r="20" spans="1:5" s="29" customFormat="1" ht="12.75" x14ac:dyDescent="0.2">
      <c r="A20" s="27" t="s">
        <v>17</v>
      </c>
      <c r="B20" s="36">
        <f>B14+B19</f>
        <v>327.35300000000001</v>
      </c>
      <c r="C20" s="37"/>
      <c r="D20" s="36">
        <f>D14+D19</f>
        <v>96.03</v>
      </c>
      <c r="E20" s="37"/>
    </row>
    <row r="21" spans="1:5" x14ac:dyDescent="0.25">
      <c r="A21" s="23" t="s">
        <v>18</v>
      </c>
      <c r="B21" s="30">
        <f>ROUND(B14*0.22,2)</f>
        <v>21.13</v>
      </c>
      <c r="C21" s="30"/>
      <c r="D21" s="30">
        <f>ROUND(D14*0.22,2)</f>
        <v>21.13</v>
      </c>
      <c r="E21" s="30"/>
    </row>
    <row r="22" spans="1:5" x14ac:dyDescent="0.25">
      <c r="A22" s="23" t="s">
        <v>19</v>
      </c>
      <c r="B22" s="30">
        <f>ROUND(B14*0.646,2)</f>
        <v>62.04</v>
      </c>
      <c r="C22" s="30"/>
      <c r="D22" s="30">
        <f>ROUND(D14*0.646,2)</f>
        <v>62.04</v>
      </c>
      <c r="E22" s="30"/>
    </row>
    <row r="23" spans="1:5" s="29" customFormat="1" ht="12.75" x14ac:dyDescent="0.2">
      <c r="A23" s="27" t="s">
        <v>20</v>
      </c>
      <c r="B23" s="36">
        <f>SUM(B20:C22)</f>
        <v>410.52300000000002</v>
      </c>
      <c r="C23" s="37"/>
      <c r="D23" s="36">
        <f>SUM(D20:E22)</f>
        <v>179.2</v>
      </c>
      <c r="E23" s="37"/>
    </row>
    <row r="24" spans="1:5" x14ac:dyDescent="0.25">
      <c r="A24" s="23" t="s">
        <v>21</v>
      </c>
      <c r="B24" s="38">
        <f>B23*12%</f>
        <v>49.26276</v>
      </c>
      <c r="C24" s="39"/>
      <c r="D24" s="38">
        <f>D23*12%</f>
        <v>21.503999999999998</v>
      </c>
      <c r="E24" s="39"/>
    </row>
    <row r="25" spans="1:5" x14ac:dyDescent="0.25">
      <c r="A25" s="40" t="s">
        <v>22</v>
      </c>
      <c r="B25" s="41">
        <f>SUM(B23:C24)-0.01</f>
        <v>459.77576000000005</v>
      </c>
      <c r="C25" s="41"/>
      <c r="D25" s="41">
        <f>SUM(D23:E24)</f>
        <v>200.70399999999998</v>
      </c>
      <c r="E25" s="41"/>
    </row>
    <row r="26" spans="1:5" x14ac:dyDescent="0.25">
      <c r="A26" s="42" t="s">
        <v>23</v>
      </c>
      <c r="B26" s="24">
        <f>ROUND(B25*0.2,2)</f>
        <v>91.96</v>
      </c>
      <c r="C26" s="24"/>
      <c r="D26" s="24">
        <f>ROUND(D25*0.2,2)</f>
        <v>40.14</v>
      </c>
      <c r="E26" s="24"/>
    </row>
    <row r="27" spans="1:5" x14ac:dyDescent="0.25">
      <c r="A27" s="40" t="s">
        <v>24</v>
      </c>
      <c r="B27" s="41">
        <f>B25+B26</f>
        <v>551.73576000000003</v>
      </c>
      <c r="C27" s="41"/>
      <c r="D27" s="41">
        <f>D25+D26</f>
        <v>240.84399999999999</v>
      </c>
      <c r="E27" s="41"/>
    </row>
    <row r="31" spans="1:5" ht="30" x14ac:dyDescent="0.25">
      <c r="A31" s="43" t="s">
        <v>25</v>
      </c>
      <c r="B31" t="s">
        <v>26</v>
      </c>
    </row>
    <row r="33" spans="1:2" x14ac:dyDescent="0.25">
      <c r="A33" t="s">
        <v>27</v>
      </c>
      <c r="B33" t="s">
        <v>28</v>
      </c>
    </row>
    <row r="36" spans="1:2" x14ac:dyDescent="0.25">
      <c r="A36" t="s">
        <v>39</v>
      </c>
      <c r="B36" t="s">
        <v>30</v>
      </c>
    </row>
  </sheetData>
  <mergeCells count="35">
    <mergeCell ref="B26:C26"/>
    <mergeCell ref="D26:E26"/>
    <mergeCell ref="B27:C27"/>
    <mergeCell ref="D27:E27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15:D15"/>
    <mergeCell ref="B16:C16"/>
    <mergeCell ref="D16:E16"/>
    <mergeCell ref="B17:C17"/>
    <mergeCell ref="B18:C18"/>
    <mergeCell ref="B19:C19"/>
    <mergeCell ref="D19:E19"/>
    <mergeCell ref="B12:C12"/>
    <mergeCell ref="D12:E12"/>
    <mergeCell ref="B13:C13"/>
    <mergeCell ref="D13:E13"/>
    <mergeCell ref="B14:C14"/>
    <mergeCell ref="D14:E14"/>
    <mergeCell ref="B1:D1"/>
    <mergeCell ref="B2:D2"/>
    <mergeCell ref="A3:D3"/>
    <mergeCell ref="A4:D4"/>
    <mergeCell ref="B10:C10"/>
    <mergeCell ref="A11:D1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B69E0-D559-45DF-9762-68D06F7A9E29}">
  <dimension ref="A1:E35"/>
  <sheetViews>
    <sheetView workbookViewId="0">
      <selection activeCell="A4" sqref="A4:D4"/>
    </sheetView>
  </sheetViews>
  <sheetFormatPr defaultRowHeight="15" x14ac:dyDescent="0.25"/>
  <cols>
    <col min="1" max="1" width="50.7109375" customWidth="1"/>
    <col min="3" max="3" width="7" customWidth="1"/>
    <col min="4" max="4" width="16.28515625" customWidth="1"/>
    <col min="5" max="5" width="0.140625" customWidth="1"/>
  </cols>
  <sheetData>
    <row r="1" spans="1:5" ht="60" x14ac:dyDescent="0.25">
      <c r="A1" s="1" t="s">
        <v>0</v>
      </c>
      <c r="B1" s="2" t="s">
        <v>1</v>
      </c>
      <c r="C1" s="2"/>
      <c r="D1" s="2"/>
    </row>
    <row r="2" spans="1:5" x14ac:dyDescent="0.25">
      <c r="A2" s="3"/>
      <c r="B2" s="4"/>
      <c r="C2" s="4"/>
      <c r="D2" s="4"/>
    </row>
    <row r="3" spans="1:5" s="6" customFormat="1" ht="72" customHeight="1" x14ac:dyDescent="0.25">
      <c r="A3" s="5" t="s">
        <v>40</v>
      </c>
      <c r="B3" s="5"/>
      <c r="C3" s="5"/>
      <c r="D3" s="5"/>
    </row>
    <row r="4" spans="1:5" s="6" customFormat="1" ht="18" x14ac:dyDescent="0.25">
      <c r="A4" s="5" t="s">
        <v>36</v>
      </c>
      <c r="B4" s="5"/>
      <c r="C4" s="5"/>
      <c r="D4" s="5"/>
    </row>
    <row r="5" spans="1:5" x14ac:dyDescent="0.25">
      <c r="A5" s="8" t="s">
        <v>3</v>
      </c>
      <c r="B5" s="9">
        <v>24.05</v>
      </c>
      <c r="C5" s="10" t="s">
        <v>4</v>
      </c>
    </row>
    <row r="6" spans="1:5" x14ac:dyDescent="0.25">
      <c r="A6" s="11" t="s">
        <v>5</v>
      </c>
      <c r="B6" s="12">
        <v>28.33</v>
      </c>
      <c r="C6" s="13" t="s">
        <v>4</v>
      </c>
    </row>
    <row r="7" spans="1:5" x14ac:dyDescent="0.25">
      <c r="A7" s="11" t="s">
        <v>5</v>
      </c>
      <c r="B7" s="12">
        <v>97.71</v>
      </c>
      <c r="C7" s="13" t="s">
        <v>4</v>
      </c>
    </row>
    <row r="8" spans="1:5" x14ac:dyDescent="0.25">
      <c r="A8" s="11" t="s">
        <v>5</v>
      </c>
      <c r="B8" s="12">
        <v>28.33</v>
      </c>
      <c r="C8" s="13" t="s">
        <v>4</v>
      </c>
    </row>
    <row r="9" spans="1:5" x14ac:dyDescent="0.25">
      <c r="A9" s="11"/>
      <c r="B9" s="12"/>
      <c r="C9" s="13"/>
    </row>
    <row r="10" spans="1:5" s="18" customFormat="1" ht="12.75" x14ac:dyDescent="0.25">
      <c r="A10" s="14" t="s">
        <v>6</v>
      </c>
      <c r="B10" s="15" t="s">
        <v>7</v>
      </c>
      <c r="C10" s="15"/>
      <c r="D10" s="16" t="s">
        <v>8</v>
      </c>
      <c r="E10" s="17"/>
    </row>
    <row r="11" spans="1:5" s="18" customFormat="1" ht="12.75" x14ac:dyDescent="0.25">
      <c r="A11" s="19" t="s">
        <v>9</v>
      </c>
      <c r="B11" s="20"/>
      <c r="C11" s="20"/>
      <c r="D11" s="21"/>
      <c r="E11" s="22"/>
    </row>
    <row r="12" spans="1:5" x14ac:dyDescent="0.25">
      <c r="A12" s="23" t="s">
        <v>10</v>
      </c>
      <c r="B12" s="24">
        <v>67.63</v>
      </c>
      <c r="C12" s="24"/>
      <c r="D12" s="24">
        <v>67.63</v>
      </c>
      <c r="E12" s="24"/>
    </row>
    <row r="13" spans="1:5" x14ac:dyDescent="0.25">
      <c r="A13" s="23" t="s">
        <v>11</v>
      </c>
      <c r="B13" s="25">
        <f>B12*42%</f>
        <v>28.404599999999999</v>
      </c>
      <c r="C13" s="26"/>
      <c r="D13" s="25">
        <f>D12*42%</f>
        <v>28.404599999999999</v>
      </c>
      <c r="E13" s="26"/>
    </row>
    <row r="14" spans="1:5" s="29" customFormat="1" ht="12.75" x14ac:dyDescent="0.2">
      <c r="A14" s="27" t="s">
        <v>12</v>
      </c>
      <c r="B14" s="28">
        <f>ROUND(SUM(B12:C13),2)</f>
        <v>96.03</v>
      </c>
      <c r="C14" s="28"/>
      <c r="D14" s="28">
        <f>ROUND(SUM(D12:E13),2)</f>
        <v>96.03</v>
      </c>
      <c r="E14" s="28"/>
    </row>
    <row r="15" spans="1:5" s="18" customFormat="1" ht="12.75" x14ac:dyDescent="0.25">
      <c r="A15" s="19" t="s">
        <v>13</v>
      </c>
      <c r="B15" s="20"/>
      <c r="C15" s="20"/>
      <c r="D15" s="21"/>
      <c r="E15" s="22"/>
    </row>
    <row r="16" spans="1:5" x14ac:dyDescent="0.25">
      <c r="A16" s="23" t="s">
        <v>14</v>
      </c>
      <c r="B16" s="30">
        <f>9.3*B5</f>
        <v>223.66500000000002</v>
      </c>
      <c r="C16" s="30"/>
      <c r="D16" s="30"/>
      <c r="E16" s="30"/>
    </row>
    <row r="17" spans="1:5" ht="30" x14ac:dyDescent="0.25">
      <c r="A17" s="31" t="s">
        <v>15</v>
      </c>
      <c r="B17" s="32">
        <f>(0.08*B6+0.04*B7+0.04*B8)</f>
        <v>7.3079999999999998</v>
      </c>
      <c r="C17" s="33"/>
      <c r="D17" s="34"/>
      <c r="E17" s="34"/>
    </row>
    <row r="18" spans="1:5" x14ac:dyDescent="0.25">
      <c r="A18" s="23" t="s">
        <v>37</v>
      </c>
      <c r="B18" s="47">
        <v>0.34</v>
      </c>
      <c r="C18" s="48"/>
      <c r="D18" s="34"/>
      <c r="E18" s="34"/>
    </row>
    <row r="19" spans="1:5" s="29" customFormat="1" ht="12.75" x14ac:dyDescent="0.2">
      <c r="A19" s="27" t="s">
        <v>16</v>
      </c>
      <c r="B19" s="28">
        <f>SUM(B16:C18)+0.01</f>
        <v>231.32300000000001</v>
      </c>
      <c r="C19" s="28"/>
      <c r="D19" s="28"/>
      <c r="E19" s="28"/>
    </row>
    <row r="20" spans="1:5" s="29" customFormat="1" ht="12.75" x14ac:dyDescent="0.2">
      <c r="A20" s="27" t="s">
        <v>17</v>
      </c>
      <c r="B20" s="36">
        <f>B14+B19</f>
        <v>327.35300000000001</v>
      </c>
      <c r="C20" s="37"/>
      <c r="D20" s="36">
        <f>D14+D19</f>
        <v>96.03</v>
      </c>
      <c r="E20" s="37"/>
    </row>
    <row r="21" spans="1:5" x14ac:dyDescent="0.25">
      <c r="A21" s="23" t="s">
        <v>18</v>
      </c>
      <c r="B21" s="30">
        <f>ROUND(B14*0.22,2)</f>
        <v>21.13</v>
      </c>
      <c r="C21" s="30"/>
      <c r="D21" s="30">
        <f>ROUND(D14*0.22,2)</f>
        <v>21.13</v>
      </c>
      <c r="E21" s="30"/>
    </row>
    <row r="22" spans="1:5" x14ac:dyDescent="0.25">
      <c r="A22" s="23" t="s">
        <v>41</v>
      </c>
      <c r="B22" s="30">
        <f>ROUND(B14*0.646,2)</f>
        <v>62.04</v>
      </c>
      <c r="C22" s="30"/>
      <c r="D22" s="30">
        <f>ROUND(D14*0.646,2)</f>
        <v>62.04</v>
      </c>
      <c r="E22" s="30"/>
    </row>
    <row r="23" spans="1:5" s="29" customFormat="1" ht="12.75" x14ac:dyDescent="0.2">
      <c r="A23" s="27" t="s">
        <v>20</v>
      </c>
      <c r="B23" s="36">
        <f>SUM(B20:C22)</f>
        <v>410.52300000000002</v>
      </c>
      <c r="C23" s="37"/>
      <c r="D23" s="36">
        <f>SUM(D20:E22)</f>
        <v>179.2</v>
      </c>
      <c r="E23" s="37"/>
    </row>
    <row r="24" spans="1:5" x14ac:dyDescent="0.25">
      <c r="A24" s="23" t="s">
        <v>21</v>
      </c>
      <c r="B24" s="38">
        <f>B23*12%</f>
        <v>49.26276</v>
      </c>
      <c r="C24" s="39"/>
      <c r="D24" s="38">
        <f>D23*12%</f>
        <v>21.503999999999998</v>
      </c>
      <c r="E24" s="39"/>
    </row>
    <row r="25" spans="1:5" x14ac:dyDescent="0.25">
      <c r="A25" s="40" t="s">
        <v>22</v>
      </c>
      <c r="B25" s="41">
        <f>SUM(B23:C24)-0.01</f>
        <v>459.77576000000005</v>
      </c>
      <c r="C25" s="41"/>
      <c r="D25" s="41">
        <f>SUM(D23:E24)</f>
        <v>200.70399999999998</v>
      </c>
      <c r="E25" s="41"/>
    </row>
    <row r="26" spans="1:5" x14ac:dyDescent="0.25">
      <c r="A26" s="42" t="s">
        <v>23</v>
      </c>
      <c r="B26" s="24">
        <f>ROUND(B25*0.2,2)</f>
        <v>91.96</v>
      </c>
      <c r="C26" s="24"/>
      <c r="D26" s="24">
        <f>ROUND(D25*0.2,2)</f>
        <v>40.14</v>
      </c>
      <c r="E26" s="24"/>
    </row>
    <row r="27" spans="1:5" x14ac:dyDescent="0.25">
      <c r="A27" s="40" t="s">
        <v>24</v>
      </c>
      <c r="B27" s="41">
        <f>B25+B26</f>
        <v>551.73576000000003</v>
      </c>
      <c r="C27" s="41"/>
      <c r="D27" s="41">
        <f>D25+D26</f>
        <v>240.84399999999999</v>
      </c>
      <c r="E27" s="41"/>
    </row>
    <row r="30" spans="1:5" ht="30" x14ac:dyDescent="0.25">
      <c r="A30" s="43" t="s">
        <v>25</v>
      </c>
      <c r="B30" t="s">
        <v>26</v>
      </c>
    </row>
    <row r="32" spans="1:5" x14ac:dyDescent="0.25">
      <c r="A32" t="s">
        <v>27</v>
      </c>
      <c r="B32" t="s">
        <v>28</v>
      </c>
    </row>
    <row r="35" spans="1:2" x14ac:dyDescent="0.25">
      <c r="A35" t="s">
        <v>29</v>
      </c>
      <c r="B35" t="s">
        <v>30</v>
      </c>
    </row>
  </sheetData>
  <mergeCells count="35">
    <mergeCell ref="B26:C26"/>
    <mergeCell ref="D26:E26"/>
    <mergeCell ref="B27:C27"/>
    <mergeCell ref="D27:E27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15:D15"/>
    <mergeCell ref="B16:C16"/>
    <mergeCell ref="D16:E16"/>
    <mergeCell ref="B17:C17"/>
    <mergeCell ref="B18:C18"/>
    <mergeCell ref="B19:C19"/>
    <mergeCell ref="D19:E19"/>
    <mergeCell ref="B12:C12"/>
    <mergeCell ref="D12:E12"/>
    <mergeCell ref="B13:C13"/>
    <mergeCell ref="D13:E13"/>
    <mergeCell ref="B14:C14"/>
    <mergeCell ref="D14:E14"/>
    <mergeCell ref="B1:D1"/>
    <mergeCell ref="B2:D2"/>
    <mergeCell ref="A3:D3"/>
    <mergeCell ref="A4:D4"/>
    <mergeCell ref="B10:C10"/>
    <mergeCell ref="A11:D1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D91F-9EA7-4CE5-AD9A-CD29A354F211}">
  <dimension ref="A1:E36"/>
  <sheetViews>
    <sheetView workbookViewId="0">
      <selection activeCell="M3" sqref="M3"/>
    </sheetView>
  </sheetViews>
  <sheetFormatPr defaultRowHeight="15" x14ac:dyDescent="0.25"/>
  <cols>
    <col min="1" max="1" width="50.7109375" customWidth="1"/>
    <col min="3" max="3" width="7" customWidth="1"/>
    <col min="4" max="4" width="16.28515625" customWidth="1"/>
    <col min="5" max="5" width="0.140625" customWidth="1"/>
  </cols>
  <sheetData>
    <row r="1" spans="1:5" ht="60" x14ac:dyDescent="0.25">
      <c r="A1" s="1" t="s">
        <v>0</v>
      </c>
      <c r="B1" s="2" t="s">
        <v>1</v>
      </c>
      <c r="C1" s="2"/>
      <c r="D1" s="2"/>
    </row>
    <row r="2" spans="1:5" x14ac:dyDescent="0.25">
      <c r="A2" s="3"/>
      <c r="B2" s="4"/>
      <c r="C2" s="4"/>
      <c r="D2" s="4"/>
    </row>
    <row r="3" spans="1:5" s="6" customFormat="1" ht="72" customHeight="1" x14ac:dyDescent="0.25">
      <c r="A3" s="5" t="s">
        <v>42</v>
      </c>
      <c r="B3" s="5"/>
      <c r="C3" s="5"/>
      <c r="D3" s="5"/>
    </row>
    <row r="4" spans="1:5" s="6" customFormat="1" ht="18" x14ac:dyDescent="0.25">
      <c r="A4" s="5" t="s">
        <v>36</v>
      </c>
      <c r="B4" s="5"/>
      <c r="C4" s="5"/>
      <c r="D4" s="5"/>
    </row>
    <row r="5" spans="1:5" x14ac:dyDescent="0.25">
      <c r="A5" s="8" t="s">
        <v>3</v>
      </c>
      <c r="B5" s="9">
        <v>24.05</v>
      </c>
      <c r="C5" s="10" t="s">
        <v>4</v>
      </c>
    </row>
    <row r="6" spans="1:5" x14ac:dyDescent="0.25">
      <c r="A6" s="11" t="s">
        <v>5</v>
      </c>
      <c r="B6" s="12">
        <v>28.33</v>
      </c>
      <c r="C6" s="13" t="s">
        <v>4</v>
      </c>
    </row>
    <row r="7" spans="1:5" x14ac:dyDescent="0.25">
      <c r="A7" s="11" t="s">
        <v>5</v>
      </c>
      <c r="B7" s="12">
        <v>97.71</v>
      </c>
      <c r="C7" s="13" t="s">
        <v>4</v>
      </c>
    </row>
    <row r="8" spans="1:5" x14ac:dyDescent="0.25">
      <c r="A8" s="11" t="s">
        <v>5</v>
      </c>
      <c r="B8" s="12">
        <v>28.33</v>
      </c>
      <c r="C8" s="13" t="s">
        <v>4</v>
      </c>
    </row>
    <row r="9" spans="1:5" x14ac:dyDescent="0.25">
      <c r="A9" s="11"/>
      <c r="B9" s="12"/>
      <c r="C9" s="45"/>
    </row>
    <row r="10" spans="1:5" s="18" customFormat="1" ht="12.75" x14ac:dyDescent="0.25">
      <c r="A10" s="14" t="s">
        <v>6</v>
      </c>
      <c r="B10" s="15" t="s">
        <v>7</v>
      </c>
      <c r="C10" s="15"/>
      <c r="D10" s="16" t="s">
        <v>8</v>
      </c>
      <c r="E10" s="17"/>
    </row>
    <row r="11" spans="1:5" s="18" customFormat="1" ht="12.75" x14ac:dyDescent="0.25">
      <c r="A11" s="19" t="s">
        <v>9</v>
      </c>
      <c r="B11" s="20"/>
      <c r="C11" s="20"/>
      <c r="D11" s="21"/>
      <c r="E11" s="22"/>
    </row>
    <row r="12" spans="1:5" x14ac:dyDescent="0.25">
      <c r="A12" s="23" t="s">
        <v>10</v>
      </c>
      <c r="B12" s="24">
        <v>67.63</v>
      </c>
      <c r="C12" s="24"/>
      <c r="D12" s="24">
        <v>67.63</v>
      </c>
      <c r="E12" s="24"/>
    </row>
    <row r="13" spans="1:5" x14ac:dyDescent="0.25">
      <c r="A13" s="23" t="s">
        <v>11</v>
      </c>
      <c r="B13" s="25">
        <f>B12*42%</f>
        <v>28.404599999999999</v>
      </c>
      <c r="C13" s="26"/>
      <c r="D13" s="25">
        <f>D12*42%</f>
        <v>28.404599999999999</v>
      </c>
      <c r="E13" s="26"/>
    </row>
    <row r="14" spans="1:5" s="29" customFormat="1" ht="12.75" x14ac:dyDescent="0.2">
      <c r="A14" s="27" t="s">
        <v>12</v>
      </c>
      <c r="B14" s="28">
        <f>ROUND(SUM(B12:C13),2)</f>
        <v>96.03</v>
      </c>
      <c r="C14" s="28"/>
      <c r="D14" s="28">
        <f>ROUND(SUM(D12:E13),2)</f>
        <v>96.03</v>
      </c>
      <c r="E14" s="28"/>
    </row>
    <row r="15" spans="1:5" s="18" customFormat="1" ht="12.75" x14ac:dyDescent="0.25">
      <c r="A15" s="19" t="s">
        <v>13</v>
      </c>
      <c r="B15" s="20"/>
      <c r="C15" s="20"/>
      <c r="D15" s="21"/>
      <c r="E15" s="22"/>
    </row>
    <row r="16" spans="1:5" x14ac:dyDescent="0.25">
      <c r="A16" s="23" t="s">
        <v>14</v>
      </c>
      <c r="B16" s="30">
        <f>9.3*B5</f>
        <v>223.66500000000002</v>
      </c>
      <c r="C16" s="30"/>
      <c r="D16" s="30"/>
      <c r="E16" s="30"/>
    </row>
    <row r="17" spans="1:5" ht="30" x14ac:dyDescent="0.25">
      <c r="A17" s="31" t="s">
        <v>15</v>
      </c>
      <c r="B17" s="32">
        <f>(0.08*B6+0.04*B7+0.04*B8)</f>
        <v>7.3079999999999998</v>
      </c>
      <c r="C17" s="33"/>
      <c r="D17" s="34"/>
      <c r="E17" s="34"/>
    </row>
    <row r="18" spans="1:5" x14ac:dyDescent="0.25">
      <c r="A18" s="23" t="s">
        <v>37</v>
      </c>
      <c r="B18" s="47">
        <v>0.34</v>
      </c>
      <c r="C18" s="48"/>
      <c r="D18" s="34"/>
      <c r="E18" s="34"/>
    </row>
    <row r="19" spans="1:5" s="29" customFormat="1" ht="12.75" x14ac:dyDescent="0.2">
      <c r="A19" s="27" t="s">
        <v>16</v>
      </c>
      <c r="B19" s="28">
        <f>SUM(B16:C18)+0.01</f>
        <v>231.32300000000001</v>
      </c>
      <c r="C19" s="28"/>
      <c r="D19" s="28"/>
      <c r="E19" s="28"/>
    </row>
    <row r="20" spans="1:5" s="29" customFormat="1" ht="12.75" x14ac:dyDescent="0.2">
      <c r="A20" s="27" t="s">
        <v>17</v>
      </c>
      <c r="B20" s="36">
        <f>B14+B19</f>
        <v>327.35300000000001</v>
      </c>
      <c r="C20" s="37"/>
      <c r="D20" s="36">
        <f>D14+D19</f>
        <v>96.03</v>
      </c>
      <c r="E20" s="37"/>
    </row>
    <row r="21" spans="1:5" x14ac:dyDescent="0.25">
      <c r="A21" s="23" t="s">
        <v>18</v>
      </c>
      <c r="B21" s="30">
        <f>ROUND(B14*0.22,2)</f>
        <v>21.13</v>
      </c>
      <c r="C21" s="30"/>
      <c r="D21" s="30">
        <f>ROUND(D14*0.22,2)</f>
        <v>21.13</v>
      </c>
      <c r="E21" s="30"/>
    </row>
    <row r="22" spans="1:5" x14ac:dyDescent="0.25">
      <c r="A22" s="23" t="s">
        <v>41</v>
      </c>
      <c r="B22" s="30">
        <f>ROUND(B14*0.646,2)</f>
        <v>62.04</v>
      </c>
      <c r="C22" s="30"/>
      <c r="D22" s="30">
        <f>ROUND(D14*0.646,2)</f>
        <v>62.04</v>
      </c>
      <c r="E22" s="30"/>
    </row>
    <row r="23" spans="1:5" s="29" customFormat="1" ht="12.75" x14ac:dyDescent="0.2">
      <c r="A23" s="27" t="s">
        <v>20</v>
      </c>
      <c r="B23" s="36">
        <f>SUM(B20:C22)</f>
        <v>410.52300000000002</v>
      </c>
      <c r="C23" s="37"/>
      <c r="D23" s="36">
        <f>SUM(D20:E22)</f>
        <v>179.2</v>
      </c>
      <c r="E23" s="37"/>
    </row>
    <row r="24" spans="1:5" x14ac:dyDescent="0.25">
      <c r="A24" s="23" t="s">
        <v>21</v>
      </c>
      <c r="B24" s="38">
        <f>B23*12%</f>
        <v>49.26276</v>
      </c>
      <c r="C24" s="39"/>
      <c r="D24" s="38">
        <f>D23*12%</f>
        <v>21.503999999999998</v>
      </c>
      <c r="E24" s="39"/>
    </row>
    <row r="25" spans="1:5" x14ac:dyDescent="0.25">
      <c r="A25" s="40" t="s">
        <v>22</v>
      </c>
      <c r="B25" s="41">
        <f>SUM(B23:C24)-0.01</f>
        <v>459.77576000000005</v>
      </c>
      <c r="C25" s="41"/>
      <c r="D25" s="41">
        <f>SUM(D23:E24)</f>
        <v>200.70399999999998</v>
      </c>
      <c r="E25" s="41"/>
    </row>
    <row r="26" spans="1:5" x14ac:dyDescent="0.25">
      <c r="A26" s="42" t="s">
        <v>23</v>
      </c>
      <c r="B26" s="24">
        <f>ROUND(B25*0.2,2)</f>
        <v>91.96</v>
      </c>
      <c r="C26" s="24"/>
      <c r="D26" s="24">
        <f>ROUND(D25*0.2,2)</f>
        <v>40.14</v>
      </c>
      <c r="E26" s="24"/>
    </row>
    <row r="27" spans="1:5" x14ac:dyDescent="0.25">
      <c r="A27" s="40" t="s">
        <v>24</v>
      </c>
      <c r="B27" s="41">
        <f>B25+B26</f>
        <v>551.73576000000003</v>
      </c>
      <c r="C27" s="41"/>
      <c r="D27" s="41">
        <f>D25+D26</f>
        <v>240.84399999999999</v>
      </c>
      <c r="E27" s="41"/>
    </row>
    <row r="31" spans="1:5" ht="30" x14ac:dyDescent="0.25">
      <c r="A31" s="43" t="s">
        <v>25</v>
      </c>
      <c r="B31" t="s">
        <v>26</v>
      </c>
    </row>
    <row r="33" spans="1:2" x14ac:dyDescent="0.25">
      <c r="A33" t="s">
        <v>27</v>
      </c>
      <c r="B33" t="s">
        <v>28</v>
      </c>
    </row>
    <row r="36" spans="1:2" x14ac:dyDescent="0.25">
      <c r="A36" t="s">
        <v>29</v>
      </c>
      <c r="B36" t="s">
        <v>30</v>
      </c>
    </row>
  </sheetData>
  <mergeCells count="35">
    <mergeCell ref="B26:C26"/>
    <mergeCell ref="D26:E26"/>
    <mergeCell ref="B27:C27"/>
    <mergeCell ref="D27:E27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15:D15"/>
    <mergeCell ref="B16:C16"/>
    <mergeCell ref="D16:E16"/>
    <mergeCell ref="B17:C17"/>
    <mergeCell ref="B18:C18"/>
    <mergeCell ref="B19:C19"/>
    <mergeCell ref="D19:E19"/>
    <mergeCell ref="B12:C12"/>
    <mergeCell ref="D12:E12"/>
    <mergeCell ref="B13:C13"/>
    <mergeCell ref="D13:E13"/>
    <mergeCell ref="B14:C14"/>
    <mergeCell ref="D14:E14"/>
    <mergeCell ref="B1:D1"/>
    <mergeCell ref="B2:D2"/>
    <mergeCell ref="A3:D3"/>
    <mergeCell ref="A4:D4"/>
    <mergeCell ref="B10:C10"/>
    <mergeCell ref="A11:D1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2970C-4B2C-4A13-B910-89E3BF245540}">
  <dimension ref="A1:E34"/>
  <sheetViews>
    <sheetView workbookViewId="0">
      <selection activeCell="A3" sqref="A3:D3"/>
    </sheetView>
  </sheetViews>
  <sheetFormatPr defaultRowHeight="15" x14ac:dyDescent="0.25"/>
  <cols>
    <col min="1" max="1" width="50.7109375" customWidth="1"/>
    <col min="2" max="2" width="8.28515625" customWidth="1"/>
    <col min="3" max="3" width="7" customWidth="1"/>
    <col min="4" max="4" width="16.28515625" customWidth="1"/>
    <col min="5" max="5" width="0.140625" customWidth="1"/>
  </cols>
  <sheetData>
    <row r="1" spans="1:5" ht="60" x14ac:dyDescent="0.25">
      <c r="A1" s="1" t="s">
        <v>0</v>
      </c>
      <c r="B1" s="2" t="s">
        <v>1</v>
      </c>
      <c r="C1" s="2"/>
      <c r="D1" s="2"/>
    </row>
    <row r="2" spans="1:5" x14ac:dyDescent="0.25">
      <c r="A2" s="3"/>
      <c r="B2" s="4"/>
      <c r="C2" s="4"/>
      <c r="D2" s="4"/>
    </row>
    <row r="3" spans="1:5" s="6" customFormat="1" ht="75.75" customHeight="1" x14ac:dyDescent="0.25">
      <c r="A3" s="5" t="s">
        <v>43</v>
      </c>
      <c r="B3" s="5"/>
      <c r="C3" s="5"/>
      <c r="D3" s="5"/>
    </row>
    <row r="4" spans="1:5" s="6" customFormat="1" ht="18" x14ac:dyDescent="0.25">
      <c r="A4" s="7"/>
      <c r="B4" s="7"/>
      <c r="C4" s="7"/>
      <c r="D4" s="7"/>
    </row>
    <row r="5" spans="1:5" x14ac:dyDescent="0.25">
      <c r="A5" s="8" t="s">
        <v>3</v>
      </c>
      <c r="B5" s="9">
        <v>24.05</v>
      </c>
      <c r="C5" s="10" t="s">
        <v>4</v>
      </c>
    </row>
    <row r="6" spans="1:5" x14ac:dyDescent="0.25">
      <c r="A6" s="11" t="s">
        <v>5</v>
      </c>
      <c r="B6" s="12">
        <v>28.33</v>
      </c>
      <c r="C6" s="13" t="s">
        <v>4</v>
      </c>
    </row>
    <row r="7" spans="1:5" x14ac:dyDescent="0.25">
      <c r="A7" s="11" t="s">
        <v>5</v>
      </c>
      <c r="B7" s="12">
        <v>97.71</v>
      </c>
      <c r="C7" s="13" t="s">
        <v>4</v>
      </c>
    </row>
    <row r="8" spans="1:5" x14ac:dyDescent="0.25">
      <c r="A8" s="11" t="s">
        <v>5</v>
      </c>
      <c r="B8" s="12">
        <v>28.33</v>
      </c>
      <c r="C8" s="13" t="s">
        <v>4</v>
      </c>
    </row>
    <row r="9" spans="1:5" s="18" customFormat="1" ht="12.75" x14ac:dyDescent="0.25">
      <c r="A9" s="14" t="s">
        <v>6</v>
      </c>
      <c r="B9" s="15" t="s">
        <v>7</v>
      </c>
      <c r="C9" s="15"/>
      <c r="D9" s="16" t="s">
        <v>8</v>
      </c>
      <c r="E9" s="17"/>
    </row>
    <row r="10" spans="1:5" s="18" customFormat="1" ht="12.75" x14ac:dyDescent="0.25">
      <c r="A10" s="19" t="s">
        <v>9</v>
      </c>
      <c r="B10" s="20"/>
      <c r="C10" s="20"/>
      <c r="D10" s="21"/>
      <c r="E10" s="22"/>
    </row>
    <row r="11" spans="1:5" x14ac:dyDescent="0.25">
      <c r="A11" s="23" t="s">
        <v>10</v>
      </c>
      <c r="B11" s="24">
        <v>67.63</v>
      </c>
      <c r="C11" s="24"/>
      <c r="D11" s="24">
        <v>67.63</v>
      </c>
      <c r="E11" s="24"/>
    </row>
    <row r="12" spans="1:5" x14ac:dyDescent="0.25">
      <c r="A12" s="23" t="s">
        <v>11</v>
      </c>
      <c r="B12" s="25">
        <f>B11*42%</f>
        <v>28.404599999999999</v>
      </c>
      <c r="C12" s="26"/>
      <c r="D12" s="25">
        <f>D11*42%</f>
        <v>28.404599999999999</v>
      </c>
      <c r="E12" s="26"/>
    </row>
    <row r="13" spans="1:5" s="29" customFormat="1" ht="12.75" x14ac:dyDescent="0.2">
      <c r="A13" s="27" t="s">
        <v>12</v>
      </c>
      <c r="B13" s="28">
        <f>ROUND(SUM(B11:C12),2)</f>
        <v>96.03</v>
      </c>
      <c r="C13" s="28"/>
      <c r="D13" s="28">
        <f>ROUND(SUM(D11:E12),2)</f>
        <v>96.03</v>
      </c>
      <c r="E13" s="28"/>
    </row>
    <row r="14" spans="1:5" s="18" customFormat="1" ht="12.75" x14ac:dyDescent="0.25">
      <c r="A14" s="19" t="s">
        <v>13</v>
      </c>
      <c r="B14" s="20"/>
      <c r="C14" s="20"/>
      <c r="D14" s="21"/>
      <c r="E14" s="22"/>
    </row>
    <row r="15" spans="1:5" x14ac:dyDescent="0.25">
      <c r="A15" s="23" t="s">
        <v>14</v>
      </c>
      <c r="B15" s="30">
        <f>9.3*B5</f>
        <v>223.66500000000002</v>
      </c>
      <c r="C15" s="30"/>
      <c r="D15" s="30"/>
      <c r="E15" s="30"/>
    </row>
    <row r="16" spans="1:5" ht="30" x14ac:dyDescent="0.25">
      <c r="A16" s="31" t="s">
        <v>15</v>
      </c>
      <c r="B16" s="44">
        <f>(0.08*B6+0.04*B7+0.04*B8)</f>
        <v>7.3079999999999998</v>
      </c>
      <c r="C16" s="44"/>
      <c r="D16" s="30"/>
      <c r="E16" s="30"/>
    </row>
    <row r="17" spans="1:5" s="29" customFormat="1" ht="12.75" x14ac:dyDescent="0.2">
      <c r="A17" s="27" t="s">
        <v>16</v>
      </c>
      <c r="B17" s="28">
        <f>SUM(B15:C16)+0.01</f>
        <v>230.983</v>
      </c>
      <c r="C17" s="28"/>
      <c r="D17" s="28"/>
      <c r="E17" s="28"/>
    </row>
    <row r="18" spans="1:5" s="29" customFormat="1" ht="12.75" x14ac:dyDescent="0.2">
      <c r="A18" s="27" t="s">
        <v>17</v>
      </c>
      <c r="B18" s="36">
        <f>B13+B17</f>
        <v>327.01300000000003</v>
      </c>
      <c r="C18" s="37"/>
      <c r="D18" s="36">
        <f>D13+D17</f>
        <v>96.03</v>
      </c>
      <c r="E18" s="37"/>
    </row>
    <row r="19" spans="1:5" x14ac:dyDescent="0.25">
      <c r="A19" s="23" t="s">
        <v>18</v>
      </c>
      <c r="B19" s="30">
        <f>ROUND(B13*0.22,2)</f>
        <v>21.13</v>
      </c>
      <c r="C19" s="30"/>
      <c r="D19" s="30">
        <f>ROUND(D13*0.22,2)</f>
        <v>21.13</v>
      </c>
      <c r="E19" s="30"/>
    </row>
    <row r="20" spans="1:5" x14ac:dyDescent="0.25">
      <c r="A20" s="23" t="s">
        <v>41</v>
      </c>
      <c r="B20" s="30">
        <f>ROUND(B13*0.646,2)</f>
        <v>62.04</v>
      </c>
      <c r="C20" s="30"/>
      <c r="D20" s="30">
        <f>ROUND(D13*0.646,2)</f>
        <v>62.04</v>
      </c>
      <c r="E20" s="30"/>
    </row>
    <row r="21" spans="1:5" s="29" customFormat="1" ht="12.75" x14ac:dyDescent="0.2">
      <c r="A21" s="27" t="s">
        <v>20</v>
      </c>
      <c r="B21" s="36">
        <f>SUM(B18:C20)</f>
        <v>410.18300000000005</v>
      </c>
      <c r="C21" s="37"/>
      <c r="D21" s="36">
        <f>SUM(D18:E20)</f>
        <v>179.2</v>
      </c>
      <c r="E21" s="37"/>
    </row>
    <row r="22" spans="1:5" x14ac:dyDescent="0.25">
      <c r="A22" s="23" t="s">
        <v>21</v>
      </c>
      <c r="B22" s="38">
        <f>B21*12%</f>
        <v>49.221960000000003</v>
      </c>
      <c r="C22" s="39"/>
      <c r="D22" s="38">
        <f>D21*12%</f>
        <v>21.503999999999998</v>
      </c>
      <c r="E22" s="39"/>
    </row>
    <row r="23" spans="1:5" x14ac:dyDescent="0.25">
      <c r="A23" s="40" t="s">
        <v>22</v>
      </c>
      <c r="B23" s="41">
        <f>SUM(B21:C22)</f>
        <v>459.40496000000007</v>
      </c>
      <c r="C23" s="41"/>
      <c r="D23" s="41">
        <f>SUM(D21:E22)</f>
        <v>200.70399999999998</v>
      </c>
      <c r="E23" s="41"/>
    </row>
    <row r="24" spans="1:5" x14ac:dyDescent="0.25">
      <c r="A24" s="42" t="s">
        <v>23</v>
      </c>
      <c r="B24" s="24">
        <f>ROUND(B23*0.2,2)</f>
        <v>91.88</v>
      </c>
      <c r="C24" s="24"/>
      <c r="D24" s="24">
        <f>ROUND(D23*0.2,2)</f>
        <v>40.14</v>
      </c>
      <c r="E24" s="24"/>
    </row>
    <row r="25" spans="1:5" x14ac:dyDescent="0.25">
      <c r="A25" s="40" t="s">
        <v>24</v>
      </c>
      <c r="B25" s="41">
        <f>B23+B24</f>
        <v>551.28496000000007</v>
      </c>
      <c r="C25" s="41"/>
      <c r="D25" s="41">
        <f>D23+D24</f>
        <v>240.84399999999999</v>
      </c>
      <c r="E25" s="41"/>
    </row>
    <row r="28" spans="1:5" x14ac:dyDescent="0.25">
      <c r="A28" s="43" t="s">
        <v>25</v>
      </c>
      <c r="B28" t="s">
        <v>26</v>
      </c>
    </row>
    <row r="31" spans="1:5" x14ac:dyDescent="0.25">
      <c r="A31" t="s">
        <v>27</v>
      </c>
      <c r="B31" t="s">
        <v>28</v>
      </c>
    </row>
    <row r="34" spans="1:2" x14ac:dyDescent="0.25">
      <c r="A34" t="s">
        <v>44</v>
      </c>
      <c r="B34" t="s">
        <v>30</v>
      </c>
    </row>
  </sheetData>
  <mergeCells count="34">
    <mergeCell ref="B25:C25"/>
    <mergeCell ref="D25:E25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2:C12"/>
    <mergeCell ref="D12:E12"/>
    <mergeCell ref="B13:C13"/>
    <mergeCell ref="D13:E13"/>
    <mergeCell ref="A14:D14"/>
    <mergeCell ref="B15:C15"/>
    <mergeCell ref="D15:E15"/>
    <mergeCell ref="B1:D1"/>
    <mergeCell ref="B2:D2"/>
    <mergeCell ref="A3:D3"/>
    <mergeCell ref="B9:C9"/>
    <mergeCell ref="A10:D10"/>
    <mergeCell ref="B11:C11"/>
    <mergeCell ref="D11:E1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80F8-C926-4F50-960F-BD5C231D83B7}">
  <dimension ref="A1:H34"/>
  <sheetViews>
    <sheetView workbookViewId="0">
      <selection activeCell="A3" sqref="A3:D3"/>
    </sheetView>
  </sheetViews>
  <sheetFormatPr defaultRowHeight="15" x14ac:dyDescent="0.25"/>
  <cols>
    <col min="1" max="1" width="50.7109375" customWidth="1"/>
    <col min="2" max="2" width="8.28515625" customWidth="1"/>
    <col min="3" max="3" width="7" customWidth="1"/>
    <col min="4" max="4" width="16.28515625" customWidth="1"/>
    <col min="5" max="5" width="0.140625" customWidth="1"/>
  </cols>
  <sheetData>
    <row r="1" spans="1:5" ht="60" x14ac:dyDescent="0.25">
      <c r="A1" s="1" t="s">
        <v>0</v>
      </c>
      <c r="B1" s="2" t="s">
        <v>1</v>
      </c>
      <c r="C1" s="2"/>
      <c r="D1" s="2"/>
    </row>
    <row r="2" spans="1:5" x14ac:dyDescent="0.25">
      <c r="A2" s="3"/>
      <c r="B2" s="4"/>
      <c r="C2" s="4"/>
      <c r="D2" s="4"/>
    </row>
    <row r="3" spans="1:5" s="6" customFormat="1" ht="72.75" customHeight="1" x14ac:dyDescent="0.25">
      <c r="A3" s="5" t="s">
        <v>45</v>
      </c>
      <c r="B3" s="5"/>
      <c r="C3" s="5"/>
      <c r="D3" s="5"/>
    </row>
    <row r="4" spans="1:5" s="6" customFormat="1" ht="18" x14ac:dyDescent="0.25">
      <c r="A4" s="7"/>
      <c r="B4" s="7"/>
      <c r="C4" s="7"/>
      <c r="D4" s="7"/>
    </row>
    <row r="5" spans="1:5" x14ac:dyDescent="0.25">
      <c r="A5" s="8" t="s">
        <v>3</v>
      </c>
      <c r="B5" s="9">
        <v>24.05</v>
      </c>
      <c r="C5" s="10" t="s">
        <v>4</v>
      </c>
    </row>
    <row r="6" spans="1:5" x14ac:dyDescent="0.25">
      <c r="A6" s="11" t="s">
        <v>5</v>
      </c>
      <c r="B6" s="12">
        <v>28.33</v>
      </c>
      <c r="C6" s="13" t="s">
        <v>4</v>
      </c>
    </row>
    <row r="7" spans="1:5" x14ac:dyDescent="0.25">
      <c r="A7" s="11" t="s">
        <v>5</v>
      </c>
      <c r="B7" s="12">
        <v>97.71</v>
      </c>
      <c r="C7" s="13" t="s">
        <v>4</v>
      </c>
    </row>
    <row r="8" spans="1:5" x14ac:dyDescent="0.25">
      <c r="A8" s="11" t="s">
        <v>5</v>
      </c>
      <c r="B8" s="12">
        <v>28.33</v>
      </c>
      <c r="C8" s="13" t="s">
        <v>4</v>
      </c>
    </row>
    <row r="9" spans="1:5" x14ac:dyDescent="0.25">
      <c r="A9" s="11"/>
      <c r="B9" s="12"/>
      <c r="C9" s="13"/>
    </row>
    <row r="10" spans="1:5" s="18" customFormat="1" ht="12.75" x14ac:dyDescent="0.25">
      <c r="A10" s="14" t="s">
        <v>6</v>
      </c>
      <c r="B10" s="15" t="s">
        <v>7</v>
      </c>
      <c r="C10" s="15"/>
      <c r="D10" s="16" t="s">
        <v>8</v>
      </c>
      <c r="E10" s="17"/>
    </row>
    <row r="11" spans="1:5" s="18" customFormat="1" ht="12.75" x14ac:dyDescent="0.25">
      <c r="A11" s="19" t="s">
        <v>9</v>
      </c>
      <c r="B11" s="20"/>
      <c r="C11" s="20"/>
      <c r="D11" s="21"/>
      <c r="E11" s="22"/>
    </row>
    <row r="12" spans="1:5" x14ac:dyDescent="0.25">
      <c r="A12" s="23" t="s">
        <v>10</v>
      </c>
      <c r="B12" s="24">
        <v>67.63</v>
      </c>
      <c r="C12" s="24"/>
      <c r="D12" s="24">
        <v>67.63</v>
      </c>
      <c r="E12" s="24"/>
    </row>
    <row r="13" spans="1:5" x14ac:dyDescent="0.25">
      <c r="A13" s="23" t="s">
        <v>11</v>
      </c>
      <c r="B13" s="25">
        <f>B12*42%</f>
        <v>28.404599999999999</v>
      </c>
      <c r="C13" s="26"/>
      <c r="D13" s="25">
        <f>D12*42%</f>
        <v>28.404599999999999</v>
      </c>
      <c r="E13" s="26"/>
    </row>
    <row r="14" spans="1:5" s="29" customFormat="1" ht="12.75" x14ac:dyDescent="0.2">
      <c r="A14" s="27" t="s">
        <v>12</v>
      </c>
      <c r="B14" s="28">
        <f>ROUND(SUM(B12:C13),2)</f>
        <v>96.03</v>
      </c>
      <c r="C14" s="28"/>
      <c r="D14" s="28">
        <f>ROUND(SUM(D12:E13),2)</f>
        <v>96.03</v>
      </c>
      <c r="E14" s="28"/>
    </row>
    <row r="15" spans="1:5" s="18" customFormat="1" ht="12.75" x14ac:dyDescent="0.25">
      <c r="A15" s="19" t="s">
        <v>13</v>
      </c>
      <c r="B15" s="20"/>
      <c r="C15" s="20"/>
      <c r="D15" s="21"/>
      <c r="E15" s="22"/>
    </row>
    <row r="16" spans="1:5" x14ac:dyDescent="0.25">
      <c r="A16" s="23" t="s">
        <v>14</v>
      </c>
      <c r="B16" s="30">
        <f>9.3*B5</f>
        <v>223.66500000000002</v>
      </c>
      <c r="C16" s="30"/>
      <c r="D16" s="30"/>
      <c r="E16" s="30"/>
    </row>
    <row r="17" spans="1:8" ht="30" x14ac:dyDescent="0.25">
      <c r="A17" s="31" t="s">
        <v>15</v>
      </c>
      <c r="B17" s="32">
        <f>(0.08*B6+0.04*B7+0.04*B8)</f>
        <v>7.3079999999999998</v>
      </c>
      <c r="C17" s="33"/>
      <c r="D17" s="34"/>
      <c r="E17" s="34"/>
      <c r="H17" s="35"/>
    </row>
    <row r="18" spans="1:8" s="29" customFormat="1" ht="12.75" x14ac:dyDescent="0.2">
      <c r="A18" s="27" t="s">
        <v>16</v>
      </c>
      <c r="B18" s="28">
        <f>SUM(B16:C17)+0.01</f>
        <v>230.983</v>
      </c>
      <c r="C18" s="28"/>
      <c r="D18" s="28"/>
      <c r="E18" s="28"/>
    </row>
    <row r="19" spans="1:8" s="29" customFormat="1" ht="12.75" x14ac:dyDescent="0.2">
      <c r="A19" s="27" t="s">
        <v>17</v>
      </c>
      <c r="B19" s="36">
        <f>B14+B18</f>
        <v>327.01300000000003</v>
      </c>
      <c r="C19" s="37"/>
      <c r="D19" s="36">
        <f>D14+D18</f>
        <v>96.03</v>
      </c>
      <c r="E19" s="37"/>
    </row>
    <row r="20" spans="1:8" x14ac:dyDescent="0.25">
      <c r="A20" s="23" t="s">
        <v>18</v>
      </c>
      <c r="B20" s="30">
        <f>ROUND(B14*0.22,2)</f>
        <v>21.13</v>
      </c>
      <c r="C20" s="30"/>
      <c r="D20" s="30">
        <f>ROUND(D14*0.22,2)</f>
        <v>21.13</v>
      </c>
      <c r="E20" s="30"/>
    </row>
    <row r="21" spans="1:8" x14ac:dyDescent="0.25">
      <c r="A21" s="23" t="s">
        <v>19</v>
      </c>
      <c r="B21" s="30">
        <f>ROUND(B14*0.646,2)</f>
        <v>62.04</v>
      </c>
      <c r="C21" s="30"/>
      <c r="D21" s="30">
        <f>ROUND(D14*0.646,2)</f>
        <v>62.04</v>
      </c>
      <c r="E21" s="30"/>
    </row>
    <row r="22" spans="1:8" s="29" customFormat="1" ht="12.75" x14ac:dyDescent="0.2">
      <c r="A22" s="27" t="s">
        <v>20</v>
      </c>
      <c r="B22" s="36">
        <f>SUM(B19:C21)</f>
        <v>410.18300000000005</v>
      </c>
      <c r="C22" s="37"/>
      <c r="D22" s="36">
        <f>SUM(D19:E21)</f>
        <v>179.2</v>
      </c>
      <c r="E22" s="37"/>
    </row>
    <row r="23" spans="1:8" x14ac:dyDescent="0.25">
      <c r="A23" s="23" t="s">
        <v>21</v>
      </c>
      <c r="B23" s="38">
        <f>B22*12%</f>
        <v>49.221960000000003</v>
      </c>
      <c r="C23" s="39"/>
      <c r="D23" s="38">
        <f>D22*12%</f>
        <v>21.503999999999998</v>
      </c>
      <c r="E23" s="39"/>
    </row>
    <row r="24" spans="1:8" x14ac:dyDescent="0.25">
      <c r="A24" s="40" t="s">
        <v>22</v>
      </c>
      <c r="B24" s="41">
        <f>SUM(B22:C23)</f>
        <v>459.40496000000007</v>
      </c>
      <c r="C24" s="41"/>
      <c r="D24" s="41">
        <f>SUM(D22:E23)</f>
        <v>200.70399999999998</v>
      </c>
      <c r="E24" s="41"/>
    </row>
    <row r="25" spans="1:8" x14ac:dyDescent="0.25">
      <c r="A25" s="42" t="s">
        <v>23</v>
      </c>
      <c r="B25" s="24">
        <f>ROUND(B24*0.2,2)</f>
        <v>91.88</v>
      </c>
      <c r="C25" s="24"/>
      <c r="D25" s="24">
        <f>ROUND(D24*0.2,2)</f>
        <v>40.14</v>
      </c>
      <c r="E25" s="24"/>
    </row>
    <row r="26" spans="1:8" x14ac:dyDescent="0.25">
      <c r="A26" s="40" t="s">
        <v>24</v>
      </c>
      <c r="B26" s="41">
        <f>B24+B25</f>
        <v>551.28496000000007</v>
      </c>
      <c r="C26" s="41"/>
      <c r="D26" s="41">
        <f>D24+D25</f>
        <v>240.84399999999999</v>
      </c>
      <c r="E26" s="41"/>
    </row>
    <row r="29" spans="1:8" x14ac:dyDescent="0.25">
      <c r="A29" s="43" t="s">
        <v>25</v>
      </c>
      <c r="B29" t="s">
        <v>26</v>
      </c>
    </row>
    <row r="31" spans="1:8" x14ac:dyDescent="0.25">
      <c r="A31" t="s">
        <v>27</v>
      </c>
      <c r="B31" t="s">
        <v>28</v>
      </c>
    </row>
    <row r="34" spans="1:2" x14ac:dyDescent="0.25">
      <c r="A34" t="s">
        <v>29</v>
      </c>
      <c r="B34" t="s">
        <v>30</v>
      </c>
    </row>
  </sheetData>
  <mergeCells count="33"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7:C17"/>
    <mergeCell ref="B18:C18"/>
    <mergeCell ref="D18:E18"/>
    <mergeCell ref="B19:C19"/>
    <mergeCell ref="D19:E19"/>
    <mergeCell ref="B20:C20"/>
    <mergeCell ref="D20:E20"/>
    <mergeCell ref="B13:C13"/>
    <mergeCell ref="D13:E13"/>
    <mergeCell ref="B14:C14"/>
    <mergeCell ref="D14:E14"/>
    <mergeCell ref="A15:D15"/>
    <mergeCell ref="B16:C16"/>
    <mergeCell ref="D16:E16"/>
    <mergeCell ref="B1:D1"/>
    <mergeCell ref="B2:D2"/>
    <mergeCell ref="A3:D3"/>
    <mergeCell ref="B10:C10"/>
    <mergeCell ref="A11:D11"/>
    <mergeCell ref="B12:C12"/>
    <mergeCell ref="D12:E1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99934-55D3-461B-B09C-1309307F3BFA}">
  <dimension ref="A1:E36"/>
  <sheetViews>
    <sheetView workbookViewId="0">
      <selection activeCell="A3" sqref="A3:D3"/>
    </sheetView>
  </sheetViews>
  <sheetFormatPr defaultRowHeight="15" x14ac:dyDescent="0.25"/>
  <cols>
    <col min="1" max="1" width="50.7109375" customWidth="1"/>
    <col min="2" max="2" width="8.28515625" customWidth="1"/>
    <col min="3" max="3" width="7" customWidth="1"/>
    <col min="4" max="4" width="16.28515625" customWidth="1"/>
    <col min="5" max="5" width="0.140625" customWidth="1"/>
  </cols>
  <sheetData>
    <row r="1" spans="1:5" ht="60" x14ac:dyDescent="0.25">
      <c r="A1" s="1" t="s">
        <v>0</v>
      </c>
      <c r="B1" s="2" t="s">
        <v>1</v>
      </c>
      <c r="C1" s="2"/>
      <c r="D1" s="2"/>
    </row>
    <row r="2" spans="1:5" x14ac:dyDescent="0.25">
      <c r="A2" s="3"/>
      <c r="B2" s="4"/>
      <c r="C2" s="4"/>
      <c r="D2" s="4"/>
    </row>
    <row r="3" spans="1:5" s="6" customFormat="1" ht="87.75" customHeight="1" x14ac:dyDescent="0.25">
      <c r="A3" s="5" t="s">
        <v>46</v>
      </c>
      <c r="B3" s="5"/>
      <c r="C3" s="5"/>
      <c r="D3" s="5"/>
    </row>
    <row r="4" spans="1:5" s="6" customFormat="1" ht="18" x14ac:dyDescent="0.25">
      <c r="A4" s="7"/>
      <c r="B4" s="7"/>
      <c r="C4" s="7"/>
      <c r="D4" s="7"/>
    </row>
    <row r="5" spans="1:5" x14ac:dyDescent="0.25">
      <c r="A5" s="8" t="s">
        <v>3</v>
      </c>
      <c r="B5" s="9">
        <v>24.05</v>
      </c>
      <c r="C5" s="10" t="s">
        <v>4</v>
      </c>
    </row>
    <row r="6" spans="1:5" x14ac:dyDescent="0.25">
      <c r="A6" s="11" t="s">
        <v>5</v>
      </c>
      <c r="B6" s="12">
        <v>28.33</v>
      </c>
      <c r="C6" s="13" t="s">
        <v>4</v>
      </c>
    </row>
    <row r="7" spans="1:5" x14ac:dyDescent="0.25">
      <c r="A7" s="11" t="s">
        <v>5</v>
      </c>
      <c r="B7" s="12">
        <v>97.71</v>
      </c>
      <c r="C7" s="13" t="s">
        <v>4</v>
      </c>
    </row>
    <row r="8" spans="1:5" x14ac:dyDescent="0.25">
      <c r="A8" s="11" t="s">
        <v>5</v>
      </c>
      <c r="B8" s="12">
        <v>28.33</v>
      </c>
      <c r="C8" s="13" t="s">
        <v>4</v>
      </c>
    </row>
    <row r="9" spans="1:5" x14ac:dyDescent="0.25">
      <c r="A9" s="11"/>
      <c r="B9" s="12"/>
      <c r="C9" s="13"/>
    </row>
    <row r="10" spans="1:5" s="18" customFormat="1" ht="12.75" x14ac:dyDescent="0.25">
      <c r="A10" s="14" t="s">
        <v>6</v>
      </c>
      <c r="B10" s="15" t="s">
        <v>7</v>
      </c>
      <c r="C10" s="15"/>
      <c r="D10" s="16" t="s">
        <v>8</v>
      </c>
      <c r="E10" s="17"/>
    </row>
    <row r="11" spans="1:5" s="18" customFormat="1" ht="12.75" x14ac:dyDescent="0.25">
      <c r="A11" s="19" t="s">
        <v>9</v>
      </c>
      <c r="B11" s="20"/>
      <c r="C11" s="20"/>
      <c r="D11" s="21"/>
      <c r="E11" s="22"/>
    </row>
    <row r="12" spans="1:5" x14ac:dyDescent="0.25">
      <c r="A12" s="23" t="s">
        <v>10</v>
      </c>
      <c r="B12" s="24">
        <v>67.63</v>
      </c>
      <c r="C12" s="24"/>
      <c r="D12" s="24">
        <v>67.63</v>
      </c>
      <c r="E12" s="24"/>
    </row>
    <row r="13" spans="1:5" x14ac:dyDescent="0.25">
      <c r="A13" s="23" t="s">
        <v>11</v>
      </c>
      <c r="B13" s="25">
        <f>B12*42%</f>
        <v>28.404599999999999</v>
      </c>
      <c r="C13" s="26"/>
      <c r="D13" s="25">
        <f>D12*42%</f>
        <v>28.404599999999999</v>
      </c>
      <c r="E13" s="26"/>
    </row>
    <row r="14" spans="1:5" s="29" customFormat="1" ht="12.75" x14ac:dyDescent="0.2">
      <c r="A14" s="27" t="s">
        <v>12</v>
      </c>
      <c r="B14" s="28">
        <f>ROUND(SUM(B12:C13),2)</f>
        <v>96.03</v>
      </c>
      <c r="C14" s="28"/>
      <c r="D14" s="28">
        <f>ROUND(SUM(D12:E13),2)</f>
        <v>96.03</v>
      </c>
      <c r="E14" s="28"/>
    </row>
    <row r="15" spans="1:5" s="18" customFormat="1" ht="12.75" x14ac:dyDescent="0.25">
      <c r="A15" s="19" t="s">
        <v>13</v>
      </c>
      <c r="B15" s="20"/>
      <c r="C15" s="20"/>
      <c r="D15" s="21"/>
      <c r="E15" s="22"/>
    </row>
    <row r="16" spans="1:5" x14ac:dyDescent="0.25">
      <c r="A16" s="23" t="s">
        <v>14</v>
      </c>
      <c r="B16" s="30">
        <f>9.3*B5</f>
        <v>223.66500000000002</v>
      </c>
      <c r="C16" s="30"/>
      <c r="D16" s="30"/>
      <c r="E16" s="30"/>
    </row>
    <row r="17" spans="1:5" ht="30" x14ac:dyDescent="0.25">
      <c r="A17" s="31" t="s">
        <v>15</v>
      </c>
      <c r="B17" s="44">
        <f>(0.08*B6+0.04*B7+0.04*B8)</f>
        <v>7.3079999999999998</v>
      </c>
      <c r="C17" s="44"/>
      <c r="D17" s="30"/>
      <c r="E17" s="30"/>
    </row>
    <row r="18" spans="1:5" s="29" customFormat="1" ht="12.75" x14ac:dyDescent="0.2">
      <c r="A18" s="27" t="s">
        <v>16</v>
      </c>
      <c r="B18" s="28">
        <f>SUM(B16:C17)+0.01</f>
        <v>230.983</v>
      </c>
      <c r="C18" s="28"/>
      <c r="D18" s="28"/>
      <c r="E18" s="28"/>
    </row>
    <row r="19" spans="1:5" s="29" customFormat="1" ht="12.75" x14ac:dyDescent="0.2">
      <c r="A19" s="27" t="s">
        <v>17</v>
      </c>
      <c r="B19" s="36">
        <f>B14+B18</f>
        <v>327.01300000000003</v>
      </c>
      <c r="C19" s="37"/>
      <c r="D19" s="36">
        <f>D14+D18</f>
        <v>96.03</v>
      </c>
      <c r="E19" s="37"/>
    </row>
    <row r="20" spans="1:5" x14ac:dyDescent="0.25">
      <c r="A20" s="23" t="s">
        <v>18</v>
      </c>
      <c r="B20" s="30">
        <f>ROUND(B14*0.22,2)</f>
        <v>21.13</v>
      </c>
      <c r="C20" s="30"/>
      <c r="D20" s="30">
        <f>ROUND(D14*0.22,2)</f>
        <v>21.13</v>
      </c>
      <c r="E20" s="30"/>
    </row>
    <row r="21" spans="1:5" x14ac:dyDescent="0.25">
      <c r="A21" s="23" t="s">
        <v>19</v>
      </c>
      <c r="B21" s="30">
        <f>ROUND(B14*0.646,2)</f>
        <v>62.04</v>
      </c>
      <c r="C21" s="30"/>
      <c r="D21" s="30">
        <f>ROUND(D14*0.646,2)</f>
        <v>62.04</v>
      </c>
      <c r="E21" s="30"/>
    </row>
    <row r="22" spans="1:5" s="29" customFormat="1" ht="12.75" x14ac:dyDescent="0.2">
      <c r="A22" s="27" t="s">
        <v>20</v>
      </c>
      <c r="B22" s="36">
        <f>SUM(B19:C21)</f>
        <v>410.18300000000005</v>
      </c>
      <c r="C22" s="37"/>
      <c r="D22" s="36">
        <f>SUM(D19:E21)</f>
        <v>179.2</v>
      </c>
      <c r="E22" s="37"/>
    </row>
    <row r="23" spans="1:5" x14ac:dyDescent="0.25">
      <c r="A23" s="23" t="s">
        <v>21</v>
      </c>
      <c r="B23" s="38">
        <f>B22*12%</f>
        <v>49.221960000000003</v>
      </c>
      <c r="C23" s="39"/>
      <c r="D23" s="38">
        <f>D22*12%</f>
        <v>21.503999999999998</v>
      </c>
      <c r="E23" s="39"/>
    </row>
    <row r="24" spans="1:5" x14ac:dyDescent="0.25">
      <c r="A24" s="40" t="s">
        <v>22</v>
      </c>
      <c r="B24" s="41">
        <f>SUM(B22:C23)</f>
        <v>459.40496000000007</v>
      </c>
      <c r="C24" s="41"/>
      <c r="D24" s="41">
        <f>SUM(D22:E23)</f>
        <v>200.70399999999998</v>
      </c>
      <c r="E24" s="41"/>
    </row>
    <row r="25" spans="1:5" x14ac:dyDescent="0.25">
      <c r="A25" s="42" t="s">
        <v>23</v>
      </c>
      <c r="B25" s="24">
        <f>ROUND(B24*0.2,2)</f>
        <v>91.88</v>
      </c>
      <c r="C25" s="24"/>
      <c r="D25" s="24">
        <f>ROUND(D24*0.2,2)</f>
        <v>40.14</v>
      </c>
      <c r="E25" s="24"/>
    </row>
    <row r="26" spans="1:5" x14ac:dyDescent="0.25">
      <c r="A26" s="40" t="s">
        <v>24</v>
      </c>
      <c r="B26" s="41">
        <f>B24+B25</f>
        <v>551.28496000000007</v>
      </c>
      <c r="C26" s="41"/>
      <c r="D26" s="41">
        <f>D24+D25</f>
        <v>240.84399999999999</v>
      </c>
      <c r="E26" s="41"/>
    </row>
    <row r="30" spans="1:5" ht="30" x14ac:dyDescent="0.25">
      <c r="A30" s="43" t="s">
        <v>25</v>
      </c>
      <c r="B30" t="s">
        <v>26</v>
      </c>
    </row>
    <row r="33" spans="1:2" x14ac:dyDescent="0.25">
      <c r="A33" t="s">
        <v>27</v>
      </c>
      <c r="B33" t="s">
        <v>28</v>
      </c>
    </row>
    <row r="36" spans="1:2" x14ac:dyDescent="0.25">
      <c r="A36" t="s">
        <v>29</v>
      </c>
      <c r="B36" t="s">
        <v>30</v>
      </c>
    </row>
  </sheetData>
  <mergeCells count="34">
    <mergeCell ref="B26:C26"/>
    <mergeCell ref="D26:E26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3:C13"/>
    <mergeCell ref="D13:E13"/>
    <mergeCell ref="B14:C14"/>
    <mergeCell ref="D14:E14"/>
    <mergeCell ref="A15:D15"/>
    <mergeCell ref="B16:C16"/>
    <mergeCell ref="D16:E16"/>
    <mergeCell ref="B1:D1"/>
    <mergeCell ref="B2:D2"/>
    <mergeCell ref="A3:D3"/>
    <mergeCell ref="B10:C10"/>
    <mergeCell ref="A11:D11"/>
    <mergeCell ref="B12:C12"/>
    <mergeCell ref="D12:E1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679D-2713-4ECB-B302-94BDB138F114}">
  <dimension ref="A1:H33"/>
  <sheetViews>
    <sheetView tabSelected="1" workbookViewId="0">
      <selection activeCell="H6" sqref="H6"/>
    </sheetView>
  </sheetViews>
  <sheetFormatPr defaultRowHeight="15" x14ac:dyDescent="0.25"/>
  <cols>
    <col min="1" max="1" width="50.7109375" customWidth="1"/>
    <col min="2" max="2" width="8.28515625" customWidth="1"/>
    <col min="3" max="3" width="7" customWidth="1"/>
    <col min="4" max="4" width="16.28515625" customWidth="1"/>
    <col min="5" max="5" width="0.140625" customWidth="1"/>
  </cols>
  <sheetData>
    <row r="1" spans="1:5" ht="60" x14ac:dyDescent="0.25">
      <c r="A1" s="1" t="s">
        <v>0</v>
      </c>
      <c r="B1" s="2" t="s">
        <v>1</v>
      </c>
      <c r="C1" s="2"/>
      <c r="D1" s="2"/>
    </row>
    <row r="2" spans="1:5" x14ac:dyDescent="0.25">
      <c r="A2" s="3"/>
      <c r="B2" s="4"/>
      <c r="C2" s="4"/>
      <c r="D2" s="4"/>
    </row>
    <row r="3" spans="1:5" s="6" customFormat="1" ht="90.75" customHeight="1" x14ac:dyDescent="0.25">
      <c r="A3" s="5" t="s">
        <v>47</v>
      </c>
      <c r="B3" s="5"/>
      <c r="C3" s="5"/>
      <c r="D3" s="5"/>
    </row>
    <row r="4" spans="1:5" s="6" customFormat="1" ht="18" x14ac:dyDescent="0.25">
      <c r="A4" s="7"/>
      <c r="B4" s="7"/>
      <c r="C4" s="7"/>
      <c r="D4" s="7"/>
    </row>
    <row r="5" spans="1:5" x14ac:dyDescent="0.25">
      <c r="A5" s="8" t="s">
        <v>3</v>
      </c>
      <c r="B5" s="9">
        <v>24.05</v>
      </c>
      <c r="C5" s="10" t="s">
        <v>4</v>
      </c>
    </row>
    <row r="6" spans="1:5" x14ac:dyDescent="0.25">
      <c r="A6" s="11" t="s">
        <v>5</v>
      </c>
      <c r="B6" s="12">
        <v>28.33</v>
      </c>
      <c r="C6" s="13" t="s">
        <v>4</v>
      </c>
    </row>
    <row r="7" spans="1:5" x14ac:dyDescent="0.25">
      <c r="A7" s="11" t="s">
        <v>5</v>
      </c>
      <c r="B7" s="12">
        <v>97.71</v>
      </c>
      <c r="C7" s="13" t="s">
        <v>4</v>
      </c>
    </row>
    <row r="8" spans="1:5" x14ac:dyDescent="0.25">
      <c r="A8" s="11" t="s">
        <v>5</v>
      </c>
      <c r="B8" s="12">
        <v>28.33</v>
      </c>
      <c r="C8" s="13" t="s">
        <v>4</v>
      </c>
    </row>
    <row r="9" spans="1:5" x14ac:dyDescent="0.25">
      <c r="A9" s="11"/>
      <c r="B9" s="12"/>
      <c r="C9" s="13"/>
    </row>
    <row r="10" spans="1:5" s="18" customFormat="1" ht="12.75" x14ac:dyDescent="0.25">
      <c r="A10" s="14" t="s">
        <v>6</v>
      </c>
      <c r="B10" s="15" t="s">
        <v>7</v>
      </c>
      <c r="C10" s="15"/>
      <c r="D10" s="16" t="s">
        <v>8</v>
      </c>
      <c r="E10" s="17"/>
    </row>
    <row r="11" spans="1:5" s="18" customFormat="1" ht="12.75" x14ac:dyDescent="0.25">
      <c r="A11" s="19" t="s">
        <v>9</v>
      </c>
      <c r="B11" s="20"/>
      <c r="C11" s="20"/>
      <c r="D11" s="21"/>
      <c r="E11" s="22"/>
    </row>
    <row r="12" spans="1:5" x14ac:dyDescent="0.25">
      <c r="A12" s="23" t="s">
        <v>10</v>
      </c>
      <c r="B12" s="24">
        <v>67.63</v>
      </c>
      <c r="C12" s="24"/>
      <c r="D12" s="24">
        <v>67.63</v>
      </c>
      <c r="E12" s="24"/>
    </row>
    <row r="13" spans="1:5" x14ac:dyDescent="0.25">
      <c r="A13" s="23" t="s">
        <v>11</v>
      </c>
      <c r="B13" s="25">
        <f>B12*42%</f>
        <v>28.404599999999999</v>
      </c>
      <c r="C13" s="26"/>
      <c r="D13" s="25">
        <f>D12*42%</f>
        <v>28.404599999999999</v>
      </c>
      <c r="E13" s="26"/>
    </row>
    <row r="14" spans="1:5" s="29" customFormat="1" ht="12.75" x14ac:dyDescent="0.2">
      <c r="A14" s="27" t="s">
        <v>12</v>
      </c>
      <c r="B14" s="28">
        <f>ROUND(SUM(B12:C13),2)</f>
        <v>96.03</v>
      </c>
      <c r="C14" s="28"/>
      <c r="D14" s="28">
        <f>ROUND(SUM(D12:E13),2)</f>
        <v>96.03</v>
      </c>
      <c r="E14" s="28"/>
    </row>
    <row r="15" spans="1:5" s="18" customFormat="1" ht="12.75" x14ac:dyDescent="0.25">
      <c r="A15" s="19" t="s">
        <v>13</v>
      </c>
      <c r="B15" s="20"/>
      <c r="C15" s="20"/>
      <c r="D15" s="21"/>
      <c r="E15" s="22"/>
    </row>
    <row r="16" spans="1:5" x14ac:dyDescent="0.25">
      <c r="A16" s="23" t="s">
        <v>14</v>
      </c>
      <c r="B16" s="30">
        <f>9.3*B5</f>
        <v>223.66500000000002</v>
      </c>
      <c r="C16" s="30"/>
      <c r="D16" s="30"/>
      <c r="E16" s="30"/>
    </row>
    <row r="17" spans="1:8" ht="30" x14ac:dyDescent="0.25">
      <c r="A17" s="31" t="s">
        <v>15</v>
      </c>
      <c r="B17" s="32">
        <f>(0.08*B6+0.04*B7+0.04*B8)</f>
        <v>7.3079999999999998</v>
      </c>
      <c r="C17" s="33"/>
      <c r="D17" s="34"/>
      <c r="E17" s="34"/>
      <c r="H17" s="35"/>
    </row>
    <row r="18" spans="1:8" s="29" customFormat="1" ht="12.75" x14ac:dyDescent="0.2">
      <c r="A18" s="27" t="s">
        <v>16</v>
      </c>
      <c r="B18" s="28">
        <f>SUM(B16:C17)+0.01</f>
        <v>230.983</v>
      </c>
      <c r="C18" s="28"/>
      <c r="D18" s="28"/>
      <c r="E18" s="28"/>
    </row>
    <row r="19" spans="1:8" s="29" customFormat="1" ht="12.75" x14ac:dyDescent="0.2">
      <c r="A19" s="27" t="s">
        <v>17</v>
      </c>
      <c r="B19" s="36">
        <f>B14+B18</f>
        <v>327.01300000000003</v>
      </c>
      <c r="C19" s="37"/>
      <c r="D19" s="36">
        <f>D14+D18</f>
        <v>96.03</v>
      </c>
      <c r="E19" s="37"/>
    </row>
    <row r="20" spans="1:8" x14ac:dyDescent="0.25">
      <c r="A20" s="23" t="s">
        <v>18</v>
      </c>
      <c r="B20" s="30">
        <f>ROUND(B14*0.22,2)</f>
        <v>21.13</v>
      </c>
      <c r="C20" s="30"/>
      <c r="D20" s="30">
        <f>ROUND(D14*0.22,2)</f>
        <v>21.13</v>
      </c>
      <c r="E20" s="30"/>
    </row>
    <row r="21" spans="1:8" x14ac:dyDescent="0.25">
      <c r="A21" s="23" t="s">
        <v>19</v>
      </c>
      <c r="B21" s="30">
        <f>ROUND(B14*0.646,2)</f>
        <v>62.04</v>
      </c>
      <c r="C21" s="30"/>
      <c r="D21" s="30">
        <f>ROUND(D14*0.646,2)</f>
        <v>62.04</v>
      </c>
      <c r="E21" s="30"/>
    </row>
    <row r="22" spans="1:8" s="29" customFormat="1" ht="12.75" x14ac:dyDescent="0.2">
      <c r="A22" s="27" t="s">
        <v>20</v>
      </c>
      <c r="B22" s="36">
        <f>SUM(B19:C21)</f>
        <v>410.18300000000005</v>
      </c>
      <c r="C22" s="37"/>
      <c r="D22" s="36">
        <f>SUM(D19:E21)</f>
        <v>179.2</v>
      </c>
      <c r="E22" s="37"/>
    </row>
    <row r="23" spans="1:8" x14ac:dyDescent="0.25">
      <c r="A23" s="23" t="s">
        <v>21</v>
      </c>
      <c r="B23" s="38">
        <f>B22*12%</f>
        <v>49.221960000000003</v>
      </c>
      <c r="C23" s="39"/>
      <c r="D23" s="38">
        <f>D22*12%</f>
        <v>21.503999999999998</v>
      </c>
      <c r="E23" s="39"/>
    </row>
    <row r="24" spans="1:8" x14ac:dyDescent="0.25">
      <c r="A24" s="40" t="s">
        <v>22</v>
      </c>
      <c r="B24" s="41">
        <f>SUM(B22:C23)</f>
        <v>459.40496000000007</v>
      </c>
      <c r="C24" s="41"/>
      <c r="D24" s="41">
        <f>SUM(D22:E23)</f>
        <v>200.70399999999998</v>
      </c>
      <c r="E24" s="41"/>
    </row>
    <row r="25" spans="1:8" x14ac:dyDescent="0.25">
      <c r="A25" s="42" t="s">
        <v>23</v>
      </c>
      <c r="B25" s="24">
        <f>ROUND(B24*0.2,2)</f>
        <v>91.88</v>
      </c>
      <c r="C25" s="24"/>
      <c r="D25" s="24">
        <f>ROUND(D24*0.2,2)</f>
        <v>40.14</v>
      </c>
      <c r="E25" s="24"/>
    </row>
    <row r="26" spans="1:8" x14ac:dyDescent="0.25">
      <c r="A26" s="40" t="s">
        <v>24</v>
      </c>
      <c r="B26" s="41">
        <f>B24+B25</f>
        <v>551.28496000000007</v>
      </c>
      <c r="C26" s="41"/>
      <c r="D26" s="41">
        <f>D24+D25</f>
        <v>240.84399999999999</v>
      </c>
      <c r="E26" s="41"/>
    </row>
    <row r="29" spans="1:8" x14ac:dyDescent="0.25">
      <c r="A29" s="43" t="s">
        <v>25</v>
      </c>
      <c r="B29" t="s">
        <v>26</v>
      </c>
    </row>
    <row r="31" spans="1:8" x14ac:dyDescent="0.25">
      <c r="A31" t="s">
        <v>27</v>
      </c>
      <c r="B31" t="s">
        <v>28</v>
      </c>
    </row>
    <row r="33" spans="1:2" x14ac:dyDescent="0.25">
      <c r="A33" t="s">
        <v>29</v>
      </c>
      <c r="B33" t="s">
        <v>30</v>
      </c>
    </row>
  </sheetData>
  <mergeCells count="33"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7:C17"/>
    <mergeCell ref="B18:C18"/>
    <mergeCell ref="D18:E18"/>
    <mergeCell ref="B19:C19"/>
    <mergeCell ref="D19:E19"/>
    <mergeCell ref="B20:C20"/>
    <mergeCell ref="D20:E20"/>
    <mergeCell ref="B13:C13"/>
    <mergeCell ref="D13:E13"/>
    <mergeCell ref="B14:C14"/>
    <mergeCell ref="D14:E14"/>
    <mergeCell ref="A15:D15"/>
    <mergeCell ref="B16:C16"/>
    <mergeCell ref="D16:E16"/>
    <mergeCell ref="B1:D1"/>
    <mergeCell ref="B2:D2"/>
    <mergeCell ref="A3:D3"/>
    <mergeCell ref="B10:C10"/>
    <mergeCell ref="A11:D11"/>
    <mergeCell ref="B12:C12"/>
    <mergeCell ref="D12:E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9</vt:i4>
      </vt:variant>
    </vt:vector>
  </HeadingPairs>
  <TitlesOfParts>
    <vt:vector size="9" baseType="lpstr">
      <vt:lpstr>трос-останні</vt:lpstr>
      <vt:lpstr>косарка-останні</vt:lpstr>
      <vt:lpstr>трос-новіші</vt:lpstr>
      <vt:lpstr>плужно-щітковий-новіщі</vt:lpstr>
      <vt:lpstr>причіп-саморозвантаження-новіші</vt:lpstr>
      <vt:lpstr>з причіпом-старі</vt:lpstr>
      <vt:lpstr>з причіпом-саморозв-останні</vt:lpstr>
      <vt:lpstr>плужно-щіткове</vt:lpstr>
      <vt:lpstr>плужно-щіткове-останні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2021-09-27T13:51:19Z</dcterms:created>
  <dcterms:modified xsi:type="dcterms:W3CDTF">2021-09-27T14:03:05Z</dcterms:modified>
</cp:coreProperties>
</file>