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4675" windowHeight="11535"/>
  </bookViews>
  <sheets>
    <sheet name="опора (бетонування)" sheetId="1" r:id="rId1"/>
  </sheets>
  <calcPr calcId="125725"/>
</workbook>
</file>

<file path=xl/calcChain.xml><?xml version="1.0" encoding="utf-8"?>
<calcChain xmlns="http://schemas.openxmlformats.org/spreadsheetml/2006/main">
  <c r="G15" i="1"/>
  <c r="G9"/>
  <c r="G23" l="1"/>
  <c r="G24" s="1"/>
  <c r="E23"/>
  <c r="G16"/>
  <c r="G14"/>
  <c r="G13"/>
  <c r="G12"/>
  <c r="G11"/>
  <c r="G10"/>
  <c r="G17" s="1"/>
  <c r="G8"/>
  <c r="G25" l="1"/>
  <c r="G26" s="1"/>
  <c r="G28" l="1"/>
  <c r="G27"/>
  <c r="G29" s="1"/>
  <c r="G30" l="1"/>
  <c r="G31" s="1"/>
  <c r="G32" l="1"/>
  <c r="G33" s="1"/>
</calcChain>
</file>

<file path=xl/sharedStrings.xml><?xml version="1.0" encoding="utf-8"?>
<sst xmlns="http://schemas.openxmlformats.org/spreadsheetml/2006/main" count="60" uniqueCount="52">
  <si>
    <t xml:space="preserve">Калькуляція </t>
  </si>
  <si>
    <t>на установку опори повітряної лінії</t>
  </si>
  <si>
    <t>Склад ланки:</t>
  </si>
  <si>
    <t>Дорожній робітник IV розряду - 2 людини</t>
  </si>
  <si>
    <t>№ п/п</t>
  </si>
  <si>
    <t>Обгрунтування</t>
  </si>
  <si>
    <t>Найменування видів робіт та витрат</t>
  </si>
  <si>
    <t>Один. вим</t>
  </si>
  <si>
    <t>Кількість</t>
  </si>
  <si>
    <t>Ціна,грн.</t>
  </si>
  <si>
    <t>Вартість грн</t>
  </si>
  <si>
    <t>ЗП мех</t>
  </si>
  <si>
    <t>1. Матеріали</t>
  </si>
  <si>
    <t>накладна</t>
  </si>
  <si>
    <t>Опора повітряної лінії</t>
  </si>
  <si>
    <t>шт</t>
  </si>
  <si>
    <t>б/ц</t>
  </si>
  <si>
    <t>заготівельно-складські - 0,75%</t>
  </si>
  <si>
    <t>рахунок</t>
  </si>
  <si>
    <t>Щебінь 10*20</t>
  </si>
  <si>
    <t>м3</t>
  </si>
  <si>
    <t>заготівельно-складські - 2%</t>
  </si>
  <si>
    <t>Пісок</t>
  </si>
  <si>
    <t>транспортні витрати - 34,09 грн/м3</t>
  </si>
  <si>
    <t>Цемент М-400</t>
  </si>
  <si>
    <t>т</t>
  </si>
  <si>
    <t>разом по розділу 1</t>
  </si>
  <si>
    <t>2. Зарплата основних робочих</t>
  </si>
  <si>
    <t>Риття ями під фундамент опори  0,5*0,5*1</t>
  </si>
  <si>
    <t>люд/год</t>
  </si>
  <si>
    <t>Замішування бетона вручну-0,096 м3</t>
  </si>
  <si>
    <t>Погрузка сміття</t>
  </si>
  <si>
    <t xml:space="preserve">Монтаж опори </t>
  </si>
  <si>
    <t>разом</t>
  </si>
  <si>
    <t>премія - 42%</t>
  </si>
  <si>
    <t>разом по розділу 2</t>
  </si>
  <si>
    <t>Всього по розділах 1+2</t>
  </si>
  <si>
    <t>Нарахування на заробітну плату (осн. та мех) 22%</t>
  </si>
  <si>
    <t>Накладні витрати - 64,6%</t>
  </si>
  <si>
    <t>Разом:</t>
  </si>
  <si>
    <t>Рентабельність 12%</t>
  </si>
  <si>
    <t>Разом по калькуляції:</t>
  </si>
  <si>
    <t>ПДВ - 20%</t>
  </si>
  <si>
    <t>Всього до оплати:</t>
  </si>
  <si>
    <t>Виконавець</t>
  </si>
  <si>
    <t>Пузанова А.М.</t>
  </si>
  <si>
    <t>Економіст</t>
  </si>
  <si>
    <t>Беца Г.І.</t>
  </si>
  <si>
    <t>Перевірено:</t>
  </si>
  <si>
    <t>Нетребко Т.О.</t>
  </si>
  <si>
    <t>транспортні витрати - 85,29 грн/м3</t>
  </si>
  <si>
    <t xml:space="preserve"> транспортні витрати - 89,91грн/т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</si>
</sst>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i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4" fillId="0" borderId="5" xfId="0" applyFont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right"/>
    </xf>
    <xf numFmtId="2" fontId="0" fillId="2" borderId="8" xfId="0" applyNumberFormat="1" applyFill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6" fillId="2" borderId="17" xfId="0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 vertical="top"/>
    </xf>
    <xf numFmtId="0" fontId="0" fillId="0" borderId="17" xfId="0" applyBorder="1"/>
    <xf numFmtId="0" fontId="0" fillId="0" borderId="17" xfId="0" applyBorder="1" applyAlignment="1">
      <alignment wrapText="1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12" xfId="0" applyBorder="1"/>
    <xf numFmtId="0" fontId="0" fillId="0" borderId="12" xfId="0" applyFill="1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0" xfId="0" applyNumberFormat="1"/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right"/>
    </xf>
    <xf numFmtId="2" fontId="4" fillId="0" borderId="26" xfId="0" applyNumberFormat="1" applyFont="1" applyBorder="1"/>
    <xf numFmtId="0" fontId="4" fillId="0" borderId="0" xfId="0" applyFont="1"/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right"/>
    </xf>
    <xf numFmtId="2" fontId="0" fillId="0" borderId="29" xfId="0" applyNumberFormat="1" applyBorder="1"/>
    <xf numFmtId="2" fontId="4" fillId="0" borderId="29" xfId="0" applyNumberFormat="1" applyFont="1" applyBorder="1"/>
    <xf numFmtId="0" fontId="4" fillId="0" borderId="28" xfId="0" applyFont="1" applyBorder="1" applyAlignment="1">
      <alignment horizontal="right"/>
    </xf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horizontal="center"/>
    </xf>
    <xf numFmtId="0" fontId="4" fillId="0" borderId="31" xfId="0" applyFont="1" applyBorder="1" applyAlignment="1">
      <alignment horizontal="right"/>
    </xf>
    <xf numFmtId="2" fontId="4" fillId="0" borderId="32" xfId="0" applyNumberFormat="1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S42"/>
  <sheetViews>
    <sheetView tabSelected="1" view="pageLayout" zoomScaleNormal="100" workbookViewId="0">
      <selection activeCell="G4" sqref="G4"/>
    </sheetView>
  </sheetViews>
  <sheetFormatPr defaultRowHeight="12.75" outlineLevelCol="1"/>
  <cols>
    <col min="1" max="1" width="4.140625" customWidth="1"/>
    <col min="2" max="2" width="11.5703125" customWidth="1"/>
    <col min="3" max="3" width="34.7109375" customWidth="1"/>
    <col min="4" max="4" width="9" customWidth="1"/>
    <col min="5" max="5" width="10" customWidth="1"/>
    <col min="6" max="6" width="10.140625" customWidth="1"/>
    <col min="7" max="7" width="9.85546875" customWidth="1"/>
    <col min="8" max="8" width="9.140625" style="4" hidden="1" customWidth="1" outlineLevel="1"/>
    <col min="9" max="9" width="9.140625" style="4" collapsed="1"/>
    <col min="10" max="16384" width="9.140625" style="4"/>
  </cols>
  <sheetData>
    <row r="1" spans="1:253" ht="15.75">
      <c r="A1" s="1"/>
      <c r="B1" s="2"/>
      <c r="C1" s="3" t="s">
        <v>0</v>
      </c>
      <c r="D1" s="3"/>
      <c r="E1" s="3"/>
      <c r="F1" s="3"/>
      <c r="G1" s="1"/>
    </row>
    <row r="2" spans="1:253" s="5" customFormat="1">
      <c r="B2" s="6"/>
      <c r="C2" s="7" t="s">
        <v>1</v>
      </c>
      <c r="D2" s="7"/>
      <c r="E2" s="7"/>
      <c r="F2" s="7"/>
      <c r="G2" s="6"/>
    </row>
    <row r="3" spans="1:253" s="11" customFormat="1" ht="12.75" customHeight="1">
      <c r="A3" s="8"/>
      <c r="B3" s="9" t="s">
        <v>2</v>
      </c>
      <c r="C3" s="10" t="s">
        <v>3</v>
      </c>
      <c r="D3" s="10"/>
      <c r="E3" s="10"/>
      <c r="F3" s="10"/>
      <c r="G3" s="8"/>
    </row>
    <row r="4" spans="1:253" ht="25.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>
        <v>11</v>
      </c>
    </row>
    <row r="5" spans="1:253">
      <c r="A5" s="14"/>
      <c r="B5" s="15"/>
      <c r="C5" s="16" t="s">
        <v>12</v>
      </c>
      <c r="D5" s="15"/>
      <c r="E5" s="17"/>
      <c r="F5" s="17"/>
      <c r="G5" s="18"/>
      <c r="H5" s="19"/>
      <c r="J5" s="20"/>
      <c r="K5" s="20"/>
      <c r="L5" s="20"/>
      <c r="M5" s="21"/>
      <c r="O5" s="19"/>
      <c r="Q5" s="20"/>
      <c r="R5" s="20"/>
      <c r="S5" s="20"/>
      <c r="T5" s="21"/>
      <c r="V5" s="19"/>
      <c r="X5" s="20"/>
      <c r="Y5" s="20"/>
      <c r="Z5" s="20"/>
      <c r="AA5" s="21"/>
      <c r="AC5" s="19"/>
      <c r="AE5" s="20"/>
      <c r="AF5" s="20"/>
      <c r="AG5" s="20"/>
      <c r="AH5" s="21"/>
      <c r="AJ5" s="19"/>
      <c r="AL5" s="20"/>
      <c r="AM5" s="20"/>
      <c r="AN5" s="20"/>
      <c r="AO5" s="21"/>
      <c r="AQ5" s="19"/>
      <c r="AS5" s="20"/>
      <c r="AT5" s="20"/>
      <c r="AU5" s="20"/>
      <c r="AV5" s="21"/>
      <c r="AX5" s="19"/>
      <c r="AZ5" s="20"/>
      <c r="BA5" s="20"/>
      <c r="BB5" s="20"/>
      <c r="BC5" s="21"/>
      <c r="BE5" s="19"/>
      <c r="BG5" s="20"/>
      <c r="BH5" s="20"/>
      <c r="BI5" s="20"/>
      <c r="BJ5" s="21"/>
      <c r="BL5" s="19"/>
      <c r="BN5" s="20"/>
      <c r="BO5" s="20"/>
      <c r="BP5" s="20"/>
      <c r="BQ5" s="21"/>
      <c r="BS5" s="19"/>
      <c r="BU5" s="20"/>
      <c r="BV5" s="20"/>
      <c r="BW5" s="20"/>
      <c r="BX5" s="21"/>
      <c r="BZ5" s="19"/>
      <c r="CB5" s="20"/>
      <c r="CC5" s="20"/>
      <c r="CD5" s="20"/>
      <c r="CE5" s="21"/>
      <c r="CG5" s="19"/>
      <c r="CI5" s="20"/>
      <c r="CJ5" s="20"/>
      <c r="CK5" s="20"/>
      <c r="CL5" s="21"/>
      <c r="CN5" s="19"/>
      <c r="CP5" s="20"/>
      <c r="CQ5" s="20"/>
      <c r="CR5" s="20"/>
      <c r="CS5" s="21"/>
      <c r="CU5" s="19"/>
      <c r="CW5" s="20"/>
      <c r="CX5" s="20"/>
      <c r="CY5" s="20"/>
      <c r="CZ5" s="21"/>
      <c r="DB5" s="19"/>
      <c r="DD5" s="20"/>
      <c r="DE5" s="20"/>
      <c r="DF5" s="20"/>
      <c r="DG5" s="21"/>
      <c r="DI5" s="19"/>
      <c r="DK5" s="20"/>
      <c r="DL5" s="20"/>
      <c r="DM5" s="20"/>
      <c r="DN5" s="21"/>
      <c r="DP5" s="19"/>
      <c r="DR5" s="20"/>
      <c r="DS5" s="20"/>
      <c r="DT5" s="20"/>
      <c r="DU5" s="21"/>
      <c r="DW5" s="19"/>
      <c r="DY5" s="20"/>
      <c r="DZ5" s="20"/>
      <c r="EA5" s="20"/>
      <c r="EB5" s="21"/>
      <c r="ED5" s="19"/>
      <c r="EF5" s="20"/>
      <c r="EG5" s="20"/>
      <c r="EH5" s="20"/>
      <c r="EI5" s="21"/>
      <c r="EK5" s="19"/>
      <c r="EM5" s="20"/>
      <c r="EN5" s="20"/>
      <c r="EO5" s="20"/>
      <c r="EP5" s="21"/>
      <c r="ER5" s="19"/>
      <c r="ET5" s="20"/>
      <c r="EU5" s="20"/>
      <c r="EV5" s="20"/>
      <c r="EW5" s="21"/>
      <c r="EY5" s="19"/>
      <c r="FA5" s="20"/>
      <c r="FB5" s="20"/>
      <c r="FC5" s="20"/>
      <c r="FD5" s="21"/>
      <c r="FF5" s="19"/>
      <c r="FH5" s="20"/>
      <c r="FI5" s="20"/>
      <c r="FJ5" s="20"/>
      <c r="FK5" s="21"/>
      <c r="FM5" s="19"/>
      <c r="FO5" s="20"/>
      <c r="FP5" s="20"/>
      <c r="FQ5" s="20"/>
      <c r="FR5" s="21"/>
      <c r="FT5" s="19"/>
      <c r="FV5" s="20"/>
      <c r="FW5" s="20"/>
      <c r="FX5" s="20"/>
      <c r="FY5" s="21"/>
      <c r="GA5" s="19"/>
      <c r="GC5" s="20"/>
      <c r="GD5" s="20"/>
      <c r="GE5" s="20"/>
      <c r="GF5" s="21"/>
      <c r="GH5" s="19"/>
      <c r="GJ5" s="20"/>
      <c r="GK5" s="20"/>
      <c r="GL5" s="20"/>
      <c r="GM5" s="21"/>
      <c r="GO5" s="19"/>
      <c r="GQ5" s="20"/>
      <c r="GR5" s="20"/>
      <c r="GS5" s="20"/>
      <c r="GT5" s="21"/>
      <c r="GV5" s="19"/>
      <c r="GX5" s="20"/>
      <c r="GY5" s="20"/>
      <c r="GZ5" s="20"/>
      <c r="HA5" s="21"/>
      <c r="HC5" s="19"/>
      <c r="HE5" s="20"/>
      <c r="HF5" s="20"/>
      <c r="HG5" s="20"/>
      <c r="HH5" s="21"/>
      <c r="HJ5" s="19"/>
      <c r="HL5" s="20"/>
      <c r="HM5" s="20"/>
      <c r="HN5" s="20"/>
      <c r="HO5" s="21"/>
      <c r="HQ5" s="19"/>
      <c r="HS5" s="20"/>
      <c r="HT5" s="20"/>
      <c r="HU5" s="20"/>
      <c r="HV5" s="21"/>
      <c r="HX5" s="19"/>
      <c r="HZ5" s="20"/>
      <c r="IA5" s="20"/>
      <c r="IB5" s="20"/>
      <c r="IC5" s="21"/>
      <c r="IE5" s="19"/>
      <c r="IG5" s="20"/>
      <c r="IH5" s="20"/>
      <c r="II5" s="20"/>
      <c r="IJ5" s="21"/>
      <c r="IL5" s="19"/>
      <c r="IN5" s="20"/>
      <c r="IO5" s="20"/>
      <c r="IP5" s="20"/>
      <c r="IQ5" s="21"/>
      <c r="IS5" s="19"/>
    </row>
    <row r="6" spans="1:253">
      <c r="A6" s="22">
        <v>1</v>
      </c>
      <c r="B6" s="23" t="s">
        <v>13</v>
      </c>
      <c r="C6" s="24" t="s">
        <v>14</v>
      </c>
      <c r="D6" s="23" t="s">
        <v>15</v>
      </c>
      <c r="E6" s="25">
        <v>1</v>
      </c>
      <c r="F6" s="26" t="s">
        <v>16</v>
      </c>
      <c r="G6" s="27">
        <v>0</v>
      </c>
    </row>
    <row r="7" spans="1:253">
      <c r="A7" s="28"/>
      <c r="B7" s="29"/>
      <c r="C7" s="30"/>
      <c r="D7" s="31"/>
      <c r="E7" s="32" t="s">
        <v>17</v>
      </c>
      <c r="F7" s="4"/>
      <c r="G7" s="33">
        <v>0</v>
      </c>
    </row>
    <row r="8" spans="1:253">
      <c r="A8" s="22">
        <v>2</v>
      </c>
      <c r="B8" s="23" t="s">
        <v>18</v>
      </c>
      <c r="C8" s="24" t="s">
        <v>19</v>
      </c>
      <c r="D8" s="23" t="s">
        <v>20</v>
      </c>
      <c r="E8" s="25">
        <v>0.14000000000000001</v>
      </c>
      <c r="F8" s="34">
        <v>375</v>
      </c>
      <c r="G8" s="27">
        <f>E8*F8</f>
        <v>52.500000000000007</v>
      </c>
    </row>
    <row r="9" spans="1:253">
      <c r="A9" s="35"/>
      <c r="B9" s="36"/>
      <c r="C9" s="37"/>
      <c r="D9" s="38"/>
      <c r="E9" s="39" t="s">
        <v>50</v>
      </c>
      <c r="F9" s="4"/>
      <c r="G9" s="40">
        <f>E8*85.29</f>
        <v>11.940600000000002</v>
      </c>
    </row>
    <row r="10" spans="1:253">
      <c r="A10" s="28"/>
      <c r="B10" s="29"/>
      <c r="C10" s="30"/>
      <c r="D10" s="31"/>
      <c r="E10" s="32" t="s">
        <v>21</v>
      </c>
      <c r="F10" s="4"/>
      <c r="G10" s="33">
        <f>(F8+G9)*2%</f>
        <v>7.7388120000000002</v>
      </c>
    </row>
    <row r="11" spans="1:253">
      <c r="A11" s="22">
        <v>3</v>
      </c>
      <c r="B11" s="23" t="s">
        <v>18</v>
      </c>
      <c r="C11" s="24" t="s">
        <v>22</v>
      </c>
      <c r="D11" s="23" t="s">
        <v>20</v>
      </c>
      <c r="E11" s="34">
        <v>0.1</v>
      </c>
      <c r="F11" s="26">
        <v>483.33</v>
      </c>
      <c r="G11" s="27">
        <f>E11*F11</f>
        <v>48.332999999999998</v>
      </c>
    </row>
    <row r="12" spans="1:253">
      <c r="A12" s="35"/>
      <c r="B12" s="36"/>
      <c r="C12" s="37"/>
      <c r="D12" s="38"/>
      <c r="E12" s="39" t="s">
        <v>23</v>
      </c>
      <c r="F12" s="4"/>
      <c r="G12" s="40">
        <f>E11*34.09</f>
        <v>3.4090000000000007</v>
      </c>
    </row>
    <row r="13" spans="1:253">
      <c r="A13" s="28"/>
      <c r="B13" s="29"/>
      <c r="C13" s="30"/>
      <c r="D13" s="31"/>
      <c r="E13" s="32" t="s">
        <v>21</v>
      </c>
      <c r="F13" s="4"/>
      <c r="G13" s="33">
        <f>(F11+G12)*2%</f>
        <v>9.7347799999999989</v>
      </c>
    </row>
    <row r="14" spans="1:253">
      <c r="A14" s="22">
        <v>4</v>
      </c>
      <c r="B14" s="23" t="s">
        <v>18</v>
      </c>
      <c r="C14" s="24" t="s">
        <v>24</v>
      </c>
      <c r="D14" s="23" t="s">
        <v>25</v>
      </c>
      <c r="E14" s="25">
        <v>3.5000000000000003E-2</v>
      </c>
      <c r="F14" s="34">
        <v>3000</v>
      </c>
      <c r="G14" s="27">
        <f>E14*F14</f>
        <v>105.00000000000001</v>
      </c>
    </row>
    <row r="15" spans="1:253">
      <c r="A15" s="35"/>
      <c r="B15" s="36"/>
      <c r="C15" s="37"/>
      <c r="D15" s="38"/>
      <c r="E15" s="39" t="s">
        <v>51</v>
      </c>
      <c r="F15" s="4"/>
      <c r="G15" s="40">
        <f>E14*89.91</f>
        <v>3.1468500000000001</v>
      </c>
    </row>
    <row r="16" spans="1:253">
      <c r="A16" s="28"/>
      <c r="B16" s="29"/>
      <c r="C16" s="30"/>
      <c r="D16" s="31"/>
      <c r="E16" s="32" t="s">
        <v>21</v>
      </c>
      <c r="F16" s="4"/>
      <c r="G16" s="33">
        <f>(F14+G15)*2%</f>
        <v>60.062937000000005</v>
      </c>
    </row>
    <row r="17" spans="1:16" s="5" customFormat="1">
      <c r="A17" s="41" t="s">
        <v>26</v>
      </c>
      <c r="B17" s="42"/>
      <c r="C17" s="42"/>
      <c r="D17" s="42"/>
      <c r="E17" s="43"/>
      <c r="F17" s="43"/>
      <c r="G17" s="44">
        <f>ROUND(SUM(G6:G7,G8:G10,G11:G13,G14:G16,),2)</f>
        <v>301.87</v>
      </c>
      <c r="H17"/>
    </row>
    <row r="18" spans="1:16">
      <c r="A18" s="14"/>
      <c r="B18" s="15"/>
      <c r="C18" s="16" t="s">
        <v>27</v>
      </c>
      <c r="D18" s="15"/>
      <c r="E18" s="17"/>
      <c r="F18" s="17"/>
      <c r="G18" s="18"/>
    </row>
    <row r="19" spans="1:16" ht="25.5">
      <c r="A19" s="45">
        <v>1</v>
      </c>
      <c r="B19" s="46"/>
      <c r="C19" s="47" t="s">
        <v>28</v>
      </c>
      <c r="D19" s="38" t="s">
        <v>29</v>
      </c>
      <c r="E19" s="48">
        <v>0.98</v>
      </c>
      <c r="G19" s="49"/>
    </row>
    <row r="20" spans="1:16">
      <c r="A20" s="45">
        <v>2</v>
      </c>
      <c r="B20" s="46"/>
      <c r="C20" s="47" t="s">
        <v>30</v>
      </c>
      <c r="D20" s="38" t="s">
        <v>29</v>
      </c>
      <c r="E20" s="48">
        <v>0.84</v>
      </c>
      <c r="G20" s="50"/>
    </row>
    <row r="21" spans="1:16">
      <c r="A21" s="45">
        <v>3</v>
      </c>
      <c r="B21" s="46"/>
      <c r="C21" s="47" t="s">
        <v>31</v>
      </c>
      <c r="D21" s="38" t="s">
        <v>29</v>
      </c>
      <c r="E21" s="48">
        <v>0.45</v>
      </c>
      <c r="G21" s="50"/>
    </row>
    <row r="22" spans="1:16">
      <c r="A22" s="45">
        <v>4</v>
      </c>
      <c r="B22" s="46"/>
      <c r="C22" s="47" t="s">
        <v>32</v>
      </c>
      <c r="D22" s="38" t="s">
        <v>29</v>
      </c>
      <c r="E22" s="48">
        <v>1.94</v>
      </c>
      <c r="G22" s="51"/>
    </row>
    <row r="23" spans="1:16" s="5" customFormat="1">
      <c r="A23" s="52"/>
      <c r="B23" s="53"/>
      <c r="C23" s="53"/>
      <c r="D23" s="54" t="s">
        <v>33</v>
      </c>
      <c r="E23" s="55">
        <f>SUM(E19:E22)</f>
        <v>4.21</v>
      </c>
      <c r="F23" s="56">
        <v>66.91</v>
      </c>
      <c r="G23" s="57">
        <f>ROUND(E23*F23,2)</f>
        <v>281.69</v>
      </c>
    </row>
    <row r="24" spans="1:16">
      <c r="A24" s="58"/>
      <c r="B24" s="59"/>
      <c r="C24" s="59"/>
      <c r="D24" s="31" t="s">
        <v>34</v>
      </c>
      <c r="E24" s="60"/>
      <c r="F24" s="61"/>
      <c r="G24" s="62">
        <f>ROUND(G23*42%,2)</f>
        <v>118.31</v>
      </c>
    </row>
    <row r="25" spans="1:16" s="5" customFormat="1">
      <c r="A25" s="41" t="s">
        <v>35</v>
      </c>
      <c r="B25" s="42"/>
      <c r="C25" s="42"/>
      <c r="D25" s="42"/>
      <c r="E25" s="43"/>
      <c r="F25" s="43"/>
      <c r="G25" s="44">
        <f>ROUND(G23+G24,2)</f>
        <v>400</v>
      </c>
      <c r="H25" s="63"/>
    </row>
    <row r="26" spans="1:16" customFormat="1">
      <c r="A26" s="64"/>
      <c r="B26" s="65"/>
      <c r="C26" s="65"/>
      <c r="D26" s="66"/>
      <c r="E26" s="65"/>
      <c r="F26" s="67" t="s">
        <v>36</v>
      </c>
      <c r="G26" s="68">
        <f>G17+G25</f>
        <v>701.87</v>
      </c>
      <c r="H26" s="69"/>
    </row>
    <row r="27" spans="1:16" customFormat="1">
      <c r="A27" s="70"/>
      <c r="B27" s="71"/>
      <c r="C27" s="71"/>
      <c r="D27" s="72"/>
      <c r="E27" s="71"/>
      <c r="F27" s="73" t="s">
        <v>37</v>
      </c>
      <c r="G27" s="74">
        <f>(G25)*22%</f>
        <v>88</v>
      </c>
    </row>
    <row r="28" spans="1:16" customFormat="1">
      <c r="A28" s="70"/>
      <c r="B28" s="71"/>
      <c r="C28" s="71"/>
      <c r="D28" s="72"/>
      <c r="E28" s="71"/>
      <c r="F28" s="73" t="s">
        <v>38</v>
      </c>
      <c r="G28" s="74">
        <f>(G25)*64.6%</f>
        <v>258.39999999999998</v>
      </c>
    </row>
    <row r="29" spans="1:16" customFormat="1">
      <c r="A29" s="70"/>
      <c r="B29" s="71"/>
      <c r="C29" s="71"/>
      <c r="D29" s="72"/>
      <c r="E29" s="71"/>
      <c r="F29" s="73" t="s">
        <v>39</v>
      </c>
      <c r="G29" s="75">
        <f>G26+G27+G28-0.01</f>
        <v>1048.26</v>
      </c>
      <c r="P29" s="4"/>
    </row>
    <row r="30" spans="1:16" customFormat="1">
      <c r="A30" s="70"/>
      <c r="B30" s="71"/>
      <c r="C30" s="71"/>
      <c r="D30" s="71"/>
      <c r="E30" s="71"/>
      <c r="F30" s="73" t="s">
        <v>40</v>
      </c>
      <c r="G30" s="74">
        <f>ROUND(G29*0.12,2)</f>
        <v>125.79</v>
      </c>
      <c r="H30" s="4"/>
    </row>
    <row r="31" spans="1:16" customFormat="1">
      <c r="A31" s="70"/>
      <c r="B31" s="71"/>
      <c r="C31" s="71"/>
      <c r="D31" s="71"/>
      <c r="E31" s="71"/>
      <c r="F31" s="76" t="s">
        <v>41</v>
      </c>
      <c r="G31" s="75">
        <f>SUM(G29:G30)</f>
        <v>1174.05</v>
      </c>
      <c r="H31" s="4"/>
    </row>
    <row r="32" spans="1:16" customFormat="1">
      <c r="A32" s="70"/>
      <c r="B32" s="71"/>
      <c r="C32" s="71"/>
      <c r="D32" s="72"/>
      <c r="E32" s="71"/>
      <c r="F32" s="73" t="s">
        <v>42</v>
      </c>
      <c r="G32" s="74">
        <f>ROUND(G31/5,2)</f>
        <v>234.81</v>
      </c>
      <c r="H32" s="4"/>
    </row>
    <row r="33" spans="1:253" customFormat="1">
      <c r="A33" s="77"/>
      <c r="B33" s="78"/>
      <c r="C33" s="78"/>
      <c r="D33" s="79"/>
      <c r="E33" s="78"/>
      <c r="F33" s="80" t="s">
        <v>43</v>
      </c>
      <c r="G33" s="81">
        <f>G31+G32</f>
        <v>1408.86</v>
      </c>
      <c r="H33" s="4"/>
    </row>
    <row r="36" spans="1:253">
      <c r="B36" t="s">
        <v>44</v>
      </c>
      <c r="E36" t="s">
        <v>45</v>
      </c>
    </row>
    <row r="39" spans="1:253">
      <c r="B39" t="s">
        <v>46</v>
      </c>
      <c r="E39" t="s">
        <v>47</v>
      </c>
    </row>
    <row r="42" spans="1:253" customFormat="1">
      <c r="B42" t="s">
        <v>48</v>
      </c>
      <c r="E42" t="s">
        <v>49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</sheetData>
  <mergeCells count="6">
    <mergeCell ref="C1:F1"/>
    <mergeCell ref="C2:F2"/>
    <mergeCell ref="C3:F3"/>
    <mergeCell ref="A17:D17"/>
    <mergeCell ref="G19:G22"/>
    <mergeCell ref="A25:D25"/>
  </mergeCells>
  <pageMargins left="0.65" right="0.43" top="1.2916666666666667" bottom="0.59" header="0.24" footer="0.24"/>
  <pageSetup paperSize="9" orientation="portrait" verticalDpi="0" r:id="rId1"/>
  <headerFooter alignWithMargins="0">
    <oddHeader>&amp;L&amp;"Arial Cyr,полужирный"ЗАТВЕРДЖЕНО
В.о. директора ММКП "РБУ"
______________Бубряк Ю.В.
20.08.2021р.&amp;R&amp;"Arial Cyr,полужирный"ПОГОДЖЕНО
Начальник УМГ
___________Блінов А.Ю.
20.08.2021р.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опора (бетонування)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cp:lastPrinted>2021-09-21T06:30:22Z</cp:lastPrinted>
  <dcterms:created xsi:type="dcterms:W3CDTF">2021-09-21T06:25:32Z</dcterms:created>
  <dcterms:modified xsi:type="dcterms:W3CDTF">2021-09-21T06:39:32Z</dcterms:modified>
</cp:coreProperties>
</file>