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65" windowWidth="15195" windowHeight="8580" tabRatio="527" activeTab="0"/>
  </bookViews>
  <sheets>
    <sheet name="20.07.2021 " sheetId="1" r:id="rId1"/>
  </sheets>
  <definedNames>
    <definedName name="_xlnm.Print_Titles" localSheetId="0">'20.07.2021 '!$13:$17</definedName>
    <definedName name="_xlnm.Print_Area" localSheetId="0">'20.07.2021 '!$A$1:$Y$62</definedName>
  </definedNames>
  <calcPr fullCalcOnLoad="1"/>
</workbook>
</file>

<file path=xl/sharedStrings.xml><?xml version="1.0" encoding="utf-8"?>
<sst xmlns="http://schemas.openxmlformats.org/spreadsheetml/2006/main" count="302" uniqueCount="63">
  <si>
    <t>Види робіт</t>
  </si>
  <si>
    <t>Тип транспорту</t>
  </si>
  <si>
    <t>Разом</t>
  </si>
  <si>
    <t>Мастило</t>
  </si>
  <si>
    <t>Л.</t>
  </si>
  <si>
    <t>Ціна</t>
  </si>
  <si>
    <t>Сума</t>
  </si>
  <si>
    <t>-</t>
  </si>
  <si>
    <t>год</t>
  </si>
  <si>
    <t>Робота водія</t>
  </si>
  <si>
    <t>км</t>
  </si>
  <si>
    <t>Премія</t>
  </si>
  <si>
    <t>Амортизація</t>
  </si>
  <si>
    <t xml:space="preserve"> -</t>
  </si>
  <si>
    <t>Пальне д/п</t>
  </si>
  <si>
    <t xml:space="preserve">Літом </t>
  </si>
  <si>
    <t>зимою</t>
  </si>
  <si>
    <t>З причіпом</t>
  </si>
  <si>
    <t>*</t>
  </si>
  <si>
    <t>Зарплата</t>
  </si>
  <si>
    <t xml:space="preserve"> </t>
  </si>
  <si>
    <t>ЗАТВЕРДЖЕНО</t>
  </si>
  <si>
    <t>ДП</t>
  </si>
  <si>
    <t>олива</t>
  </si>
  <si>
    <t>Всього</t>
  </si>
  <si>
    <t>Запчастини</t>
  </si>
  <si>
    <t>Класність</t>
  </si>
  <si>
    <t>Од.
вимір</t>
  </si>
  <si>
    <t>ПДВ 20%</t>
  </si>
  <si>
    <t>Заробітна плата</t>
  </si>
  <si>
    <t>Рентабельність
12%</t>
  </si>
  <si>
    <t>Директор ММКП "РБУ"</t>
  </si>
  <si>
    <t>Відрах.
22%</t>
  </si>
  <si>
    <t>ПОГОДЖЕНО</t>
  </si>
  <si>
    <t>Перевірено:</t>
  </si>
  <si>
    <t>Економіст</t>
  </si>
  <si>
    <t>Премія
42%</t>
  </si>
  <si>
    <t>Механік</t>
  </si>
  <si>
    <t>________________Діус В.В.</t>
  </si>
  <si>
    <t>Знос шин</t>
  </si>
  <si>
    <t>Кеселичка І.І.</t>
  </si>
  <si>
    <t>Беца Г.І.</t>
  </si>
  <si>
    <t>Покілометровий тариф при виконанні роботи</t>
  </si>
  <si>
    <t>посипка доріг</t>
  </si>
  <si>
    <t>чистка доріг</t>
  </si>
  <si>
    <t>л/год</t>
  </si>
  <si>
    <t>КАМАЗ 45143 (колхозник); 53215 № АО 36-76 АК;</t>
  </si>
  <si>
    <t>КАМАЗ 45143 (колхозник);  53215 № АО 36-76 АК;</t>
  </si>
  <si>
    <t>КАМАЗ 65115 (самоскид)  № АО 36-79 АК;</t>
  </si>
  <si>
    <t>КАМАЗ 65115 (самоскид) № АО 38-79 АК;</t>
  </si>
  <si>
    <t>КАМАЗ 65115 (самоскид) № АО 36-95 АК;</t>
  </si>
  <si>
    <t>їздка з вантажем</t>
  </si>
  <si>
    <t>т.км</t>
  </si>
  <si>
    <t>Чергування водіїв</t>
  </si>
  <si>
    <t>добове чергування</t>
  </si>
  <si>
    <t>вечірні</t>
  </si>
  <si>
    <t>нічні</t>
  </si>
  <si>
    <t>Нетребко Т.О.</t>
  </si>
  <si>
    <t>Начальник УМГ</t>
  </si>
  <si>
    <t>________________Блінов А.Ю.</t>
  </si>
  <si>
    <t>Накладні 64,6%</t>
  </si>
  <si>
    <t>20.07.2021 р.</t>
  </si>
  <si>
    <t>Калькуляція  вартості робіт перевезень КАМАЗ 
по ММКП «РБУ»  з 20 липня 2021 р.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</si>
</sst>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0.0000"/>
    <numFmt numFmtId="195" formatCode="0.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</numFmts>
  <fonts count="51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0" fillId="32" borderId="0" xfId="0" applyFill="1" applyBorder="1" applyAlignment="1">
      <alignment textRotation="90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2" fontId="2" fillId="32" borderId="14" xfId="0" applyNumberFormat="1" applyFont="1" applyFill="1" applyBorder="1" applyAlignment="1">
      <alignment vertical="top" wrapText="1"/>
    </xf>
    <xf numFmtId="2" fontId="2" fillId="32" borderId="13" xfId="0" applyNumberFormat="1" applyFont="1" applyFill="1" applyBorder="1" applyAlignment="1">
      <alignment vertical="top" wrapText="1"/>
    </xf>
    <xf numFmtId="2" fontId="2" fillId="32" borderId="13" xfId="0" applyNumberFormat="1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vertical="top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2" fontId="16" fillId="0" borderId="18" xfId="0" applyNumberFormat="1" applyFont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2" fontId="16" fillId="0" borderId="19" xfId="0" applyNumberFormat="1" applyFont="1" applyBorder="1" applyAlignment="1">
      <alignment horizontal="center" vertical="top" wrapText="1"/>
    </xf>
    <xf numFmtId="2" fontId="15" fillId="33" borderId="0" xfId="0" applyNumberFormat="1" applyFont="1" applyFill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selection activeCell="P26" sqref="P26"/>
    </sheetView>
  </sheetViews>
  <sheetFormatPr defaultColWidth="9.00390625" defaultRowHeight="12.75"/>
  <cols>
    <col min="1" max="1" width="6.375" style="2" customWidth="1"/>
    <col min="2" max="2" width="12.75390625" style="2" customWidth="1"/>
    <col min="3" max="3" width="6.625" style="2" customWidth="1"/>
    <col min="4" max="5" width="5.625" style="2" customWidth="1"/>
    <col min="6" max="6" width="5.375" style="2" customWidth="1"/>
    <col min="7" max="7" width="4.875" style="2" customWidth="1"/>
    <col min="8" max="8" width="5.875" style="2" customWidth="1"/>
    <col min="9" max="9" width="5.75390625" style="2" customWidth="1"/>
    <col min="10" max="10" width="7.25390625" style="2" customWidth="1"/>
    <col min="11" max="11" width="5.875" style="2" customWidth="1"/>
    <col min="12" max="12" width="7.75390625" style="2" customWidth="1"/>
    <col min="13" max="13" width="6.125" style="2" customWidth="1"/>
    <col min="14" max="14" width="5.75390625" style="2" customWidth="1"/>
    <col min="15" max="15" width="5.625" style="32" customWidth="1"/>
    <col min="16" max="16" width="5.00390625" style="2" customWidth="1"/>
    <col min="17" max="17" width="6.625" style="2" customWidth="1"/>
    <col min="18" max="19" width="5.75390625" style="2" customWidth="1"/>
    <col min="20" max="20" width="6.625" style="2" customWidth="1"/>
    <col min="21" max="21" width="6.125" style="2" customWidth="1"/>
    <col min="22" max="22" width="6.375" style="2" customWidth="1"/>
    <col min="23" max="23" width="0" style="2" hidden="1" customWidth="1"/>
    <col min="24" max="24" width="5.375" style="2" bestFit="1" customWidth="1"/>
    <col min="25" max="25" width="6.25390625" style="2" bestFit="1" customWidth="1"/>
    <col min="26" max="16384" width="9.125" style="2" customWidth="1"/>
  </cols>
  <sheetData>
    <row r="1" spans="1:22" s="5" customFormat="1" ht="15.75">
      <c r="A1" s="15" t="s">
        <v>21</v>
      </c>
      <c r="B1" s="15"/>
      <c r="C1" s="15"/>
      <c r="D1" s="15"/>
      <c r="O1" s="33"/>
      <c r="R1" s="15" t="s">
        <v>33</v>
      </c>
      <c r="S1" s="15"/>
      <c r="T1" s="15"/>
      <c r="U1" s="15"/>
      <c r="V1" s="15"/>
    </row>
    <row r="2" spans="1:22" ht="15">
      <c r="A2" s="16" t="s">
        <v>31</v>
      </c>
      <c r="B2" s="16"/>
      <c r="C2" s="16"/>
      <c r="D2" s="16"/>
      <c r="H2"/>
      <c r="I2"/>
      <c r="J2"/>
      <c r="L2"/>
      <c r="M2"/>
      <c r="N2"/>
      <c r="O2" s="34"/>
      <c r="P2"/>
      <c r="Q2"/>
      <c r="R2" s="16" t="s">
        <v>58</v>
      </c>
      <c r="S2" s="16"/>
      <c r="T2" s="16"/>
      <c r="U2" s="16"/>
      <c r="V2" s="16"/>
    </row>
    <row r="3" spans="1:22" ht="16.5" customHeight="1">
      <c r="A3" s="16" t="s">
        <v>38</v>
      </c>
      <c r="B3" s="16"/>
      <c r="C3" s="16"/>
      <c r="D3" s="16"/>
      <c r="H3"/>
      <c r="I3"/>
      <c r="J3"/>
      <c r="L3"/>
      <c r="M3"/>
      <c r="N3"/>
      <c r="O3" s="34"/>
      <c r="P3"/>
      <c r="Q3"/>
      <c r="R3" s="16" t="s">
        <v>59</v>
      </c>
      <c r="S3" s="16"/>
      <c r="T3" s="16"/>
      <c r="U3" s="16"/>
      <c r="V3" s="16"/>
    </row>
    <row r="4" spans="1:22" ht="16.5" customHeight="1">
      <c r="A4" s="16"/>
      <c r="B4" s="16"/>
      <c r="C4" s="16"/>
      <c r="D4" s="16"/>
      <c r="H4"/>
      <c r="I4"/>
      <c r="J4"/>
      <c r="L4"/>
      <c r="M4"/>
      <c r="N4"/>
      <c r="O4" s="34"/>
      <c r="P4"/>
      <c r="Q4"/>
      <c r="R4" s="16"/>
      <c r="S4" s="16"/>
      <c r="T4" s="16"/>
      <c r="U4" s="16"/>
      <c r="V4" s="16"/>
    </row>
    <row r="5" spans="1:22" ht="16.5" customHeight="1">
      <c r="A5" s="43" t="s">
        <v>61</v>
      </c>
      <c r="B5" s="16"/>
      <c r="C5" s="16"/>
      <c r="D5" s="16"/>
      <c r="H5"/>
      <c r="I5"/>
      <c r="J5"/>
      <c r="L5"/>
      <c r="M5"/>
      <c r="N5"/>
      <c r="O5" s="34"/>
      <c r="P5"/>
      <c r="Q5"/>
      <c r="R5" s="43" t="s">
        <v>61</v>
      </c>
      <c r="S5" s="43"/>
      <c r="T5" s="16"/>
      <c r="U5" s="16"/>
      <c r="V5" s="16"/>
    </row>
    <row r="6" spans="1:22" ht="32.25" customHeight="1">
      <c r="A6" s="105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15.75" hidden="1">
      <c r="A7" s="98" t="s">
        <v>19</v>
      </c>
      <c r="B7" s="98"/>
      <c r="C7" s="99">
        <v>13.51</v>
      </c>
      <c r="D7" s="99"/>
      <c r="E7" s="14"/>
      <c r="F7" s="6"/>
      <c r="G7" s="6"/>
      <c r="H7" s="6"/>
      <c r="I7" s="6"/>
      <c r="J7" s="6"/>
      <c r="K7" s="6"/>
      <c r="L7" s="6"/>
      <c r="M7" s="6"/>
      <c r="N7" s="6"/>
      <c r="O7" s="35"/>
      <c r="P7" s="6"/>
      <c r="Q7" s="6"/>
      <c r="R7" s="6"/>
      <c r="S7" s="6"/>
      <c r="T7" s="6"/>
      <c r="U7" s="6"/>
      <c r="V7" s="6"/>
    </row>
    <row r="8" spans="1:22" ht="15.75" hidden="1">
      <c r="A8" s="98" t="s">
        <v>11</v>
      </c>
      <c r="B8" s="98"/>
      <c r="C8" s="99">
        <v>5.41</v>
      </c>
      <c r="D8" s="99"/>
      <c r="E8" s="14"/>
      <c r="F8" s="6"/>
      <c r="G8" s="6"/>
      <c r="H8" s="6"/>
      <c r="I8" s="6"/>
      <c r="J8" s="6"/>
      <c r="K8" s="6"/>
      <c r="L8" s="6"/>
      <c r="M8" s="6"/>
      <c r="N8" s="6"/>
      <c r="O8" s="35"/>
      <c r="P8" s="6"/>
      <c r="Q8" s="6"/>
      <c r="R8" s="6"/>
      <c r="S8" s="6"/>
      <c r="T8" s="6"/>
      <c r="U8" s="6"/>
      <c r="V8" s="6"/>
    </row>
    <row r="9" spans="1:22" ht="15.75" hidden="1">
      <c r="A9" s="98" t="s">
        <v>12</v>
      </c>
      <c r="B9" s="98"/>
      <c r="C9" s="99">
        <v>9.94</v>
      </c>
      <c r="D9" s="99"/>
      <c r="E9" s="14"/>
      <c r="F9" s="6"/>
      <c r="G9" s="6"/>
      <c r="H9" s="6"/>
      <c r="I9" s="6"/>
      <c r="J9" s="6"/>
      <c r="K9" s="6"/>
      <c r="L9" s="6"/>
      <c r="M9" s="6"/>
      <c r="N9" s="6"/>
      <c r="O9" s="35"/>
      <c r="P9" s="6"/>
      <c r="Q9" s="6"/>
      <c r="R9" s="6"/>
      <c r="S9" s="6"/>
      <c r="T9" s="6"/>
      <c r="U9" s="6"/>
      <c r="V9" s="6"/>
    </row>
    <row r="10" spans="1:22" ht="15.75" hidden="1">
      <c r="A10" s="98" t="s">
        <v>14</v>
      </c>
      <c r="B10" s="98"/>
      <c r="C10" s="99">
        <v>8.13</v>
      </c>
      <c r="D10" s="99"/>
      <c r="E10" s="14"/>
      <c r="F10" s="6"/>
      <c r="G10" s="6"/>
      <c r="H10" s="6"/>
      <c r="I10" s="6"/>
      <c r="J10" s="6"/>
      <c r="K10" s="6"/>
      <c r="L10" s="6"/>
      <c r="M10" s="6"/>
      <c r="N10" s="6"/>
      <c r="O10" s="35"/>
      <c r="P10" s="6"/>
      <c r="Q10" s="6"/>
      <c r="R10" s="6"/>
      <c r="S10" s="6"/>
      <c r="T10" s="6"/>
      <c r="U10" s="6"/>
      <c r="V10" s="6"/>
    </row>
    <row r="11" spans="1:22" ht="15.75" hidden="1">
      <c r="A11" s="98" t="s">
        <v>3</v>
      </c>
      <c r="B11" s="98"/>
      <c r="C11" s="99">
        <v>18.75</v>
      </c>
      <c r="D11" s="99"/>
      <c r="E11" s="14"/>
      <c r="F11" s="6"/>
      <c r="G11" s="6"/>
      <c r="H11" s="6"/>
      <c r="I11" s="6"/>
      <c r="J11" s="6"/>
      <c r="K11" s="6"/>
      <c r="L11" s="6"/>
      <c r="M11" s="6"/>
      <c r="N11" s="6"/>
      <c r="O11" s="35"/>
      <c r="P11" s="6"/>
      <c r="Q11" s="6"/>
      <c r="R11" s="6"/>
      <c r="S11" s="6"/>
      <c r="T11" s="6"/>
      <c r="U11" s="6"/>
      <c r="V11" s="6"/>
    </row>
    <row r="12" spans="1:29" ht="15.75">
      <c r="A12" s="12"/>
      <c r="B12" s="12"/>
      <c r="C12" s="13"/>
      <c r="D12" s="13"/>
      <c r="E12" s="13"/>
      <c r="F12" s="6"/>
      <c r="G12" s="6"/>
      <c r="H12" s="6"/>
      <c r="I12" s="6"/>
      <c r="J12" s="6"/>
      <c r="K12" s="6"/>
      <c r="L12" s="6"/>
      <c r="M12" s="6"/>
      <c r="N12" s="6"/>
      <c r="O12" s="35"/>
      <c r="P12" s="6"/>
      <c r="Q12" s="6"/>
      <c r="R12" s="6"/>
      <c r="S12" s="6"/>
      <c r="T12" s="6"/>
      <c r="U12" s="6"/>
      <c r="V12" s="6"/>
      <c r="AA12" s="40" t="s">
        <v>22</v>
      </c>
      <c r="AC12" s="41" t="s">
        <v>23</v>
      </c>
    </row>
    <row r="13" spans="1:25" ht="12.75" customHeight="1">
      <c r="A13" s="100" t="s">
        <v>0</v>
      </c>
      <c r="B13" s="101" t="s">
        <v>1</v>
      </c>
      <c r="C13" s="102" t="s">
        <v>27</v>
      </c>
      <c r="D13" s="90" t="s">
        <v>29</v>
      </c>
      <c r="E13" s="90" t="s">
        <v>26</v>
      </c>
      <c r="F13" s="90" t="s">
        <v>36</v>
      </c>
      <c r="G13" s="90" t="s">
        <v>2</v>
      </c>
      <c r="H13" s="90" t="s">
        <v>32</v>
      </c>
      <c r="I13" s="90" t="s">
        <v>60</v>
      </c>
      <c r="J13" s="96" t="s">
        <v>2</v>
      </c>
      <c r="K13" s="95" t="s">
        <v>14</v>
      </c>
      <c r="L13" s="95"/>
      <c r="M13" s="95"/>
      <c r="N13" s="95" t="s">
        <v>3</v>
      </c>
      <c r="O13" s="95"/>
      <c r="P13" s="95"/>
      <c r="Q13" s="90" t="s">
        <v>12</v>
      </c>
      <c r="R13" s="90" t="s">
        <v>25</v>
      </c>
      <c r="S13" s="90" t="s">
        <v>39</v>
      </c>
      <c r="T13" s="90" t="s">
        <v>2</v>
      </c>
      <c r="U13" s="90" t="s">
        <v>30</v>
      </c>
      <c r="V13" s="90" t="s">
        <v>2</v>
      </c>
      <c r="W13" s="25"/>
      <c r="X13" s="90" t="s">
        <v>28</v>
      </c>
      <c r="Y13" s="90" t="s">
        <v>24</v>
      </c>
    </row>
    <row r="14" spans="1:29" ht="12.75" customHeight="1">
      <c r="A14" s="100"/>
      <c r="B14" s="101"/>
      <c r="C14" s="103"/>
      <c r="D14" s="91"/>
      <c r="E14" s="91"/>
      <c r="F14" s="91"/>
      <c r="G14" s="91"/>
      <c r="H14" s="91"/>
      <c r="I14" s="91"/>
      <c r="J14" s="97"/>
      <c r="K14" s="19"/>
      <c r="L14" s="19"/>
      <c r="M14" s="20"/>
      <c r="N14" s="19"/>
      <c r="O14" s="36"/>
      <c r="P14" s="19"/>
      <c r="Q14" s="91"/>
      <c r="R14" s="91"/>
      <c r="S14" s="91"/>
      <c r="T14" s="91"/>
      <c r="U14" s="91"/>
      <c r="V14" s="91"/>
      <c r="W14" s="25"/>
      <c r="X14" s="91"/>
      <c r="Y14" s="91"/>
      <c r="AA14" s="32">
        <v>24.05</v>
      </c>
      <c r="AC14" s="32">
        <v>44.38</v>
      </c>
    </row>
    <row r="15" spans="1:25" ht="12.75" customHeight="1">
      <c r="A15" s="100"/>
      <c r="B15" s="101"/>
      <c r="C15" s="103"/>
      <c r="D15" s="91"/>
      <c r="E15" s="91"/>
      <c r="F15" s="91"/>
      <c r="G15" s="91"/>
      <c r="H15" s="91"/>
      <c r="I15" s="91"/>
      <c r="J15" s="97"/>
      <c r="K15" s="21"/>
      <c r="L15" s="21"/>
      <c r="M15" s="22"/>
      <c r="N15" s="21"/>
      <c r="O15" s="37"/>
      <c r="P15" s="21"/>
      <c r="Q15" s="91"/>
      <c r="R15" s="91"/>
      <c r="S15" s="91"/>
      <c r="T15" s="91"/>
      <c r="U15" s="91"/>
      <c r="V15" s="91"/>
      <c r="W15" s="25"/>
      <c r="X15" s="91"/>
      <c r="Y15" s="91"/>
    </row>
    <row r="16" spans="1:25" ht="12.75" customHeight="1">
      <c r="A16" s="100"/>
      <c r="B16" s="101"/>
      <c r="C16" s="103"/>
      <c r="D16" s="91"/>
      <c r="E16" s="91"/>
      <c r="F16" s="91"/>
      <c r="G16" s="91"/>
      <c r="H16" s="91"/>
      <c r="I16" s="91"/>
      <c r="J16" s="97"/>
      <c r="K16" s="18" t="s">
        <v>4</v>
      </c>
      <c r="L16" s="18" t="s">
        <v>5</v>
      </c>
      <c r="M16" s="17" t="s">
        <v>6</v>
      </c>
      <c r="N16" s="18" t="s">
        <v>4</v>
      </c>
      <c r="O16" s="38" t="s">
        <v>5</v>
      </c>
      <c r="P16" s="18" t="s">
        <v>6</v>
      </c>
      <c r="Q16" s="91"/>
      <c r="R16" s="91"/>
      <c r="S16" s="91"/>
      <c r="T16" s="91"/>
      <c r="U16" s="91"/>
      <c r="V16" s="91"/>
      <c r="W16" s="25"/>
      <c r="X16" s="91"/>
      <c r="Y16" s="91"/>
    </row>
    <row r="17" spans="1:25" ht="12.75">
      <c r="A17" s="100"/>
      <c r="B17" s="101"/>
      <c r="C17" s="104"/>
      <c r="D17" s="92"/>
      <c r="E17" s="92"/>
      <c r="F17" s="92"/>
      <c r="G17" s="92"/>
      <c r="H17" s="92"/>
      <c r="I17" s="92"/>
      <c r="J17" s="97"/>
      <c r="K17" s="23"/>
      <c r="L17" s="23"/>
      <c r="M17" s="24"/>
      <c r="N17" s="23"/>
      <c r="O17" s="39"/>
      <c r="P17" s="23"/>
      <c r="Q17" s="92"/>
      <c r="R17" s="92"/>
      <c r="S17" s="92"/>
      <c r="T17" s="92"/>
      <c r="U17" s="92"/>
      <c r="V17" s="92"/>
      <c r="W17" s="25"/>
      <c r="X17" s="92"/>
      <c r="Y17" s="92"/>
    </row>
    <row r="18" spans="1:22" ht="12.75">
      <c r="A18" s="93" t="s">
        <v>46</v>
      </c>
      <c r="B18" s="93"/>
      <c r="C18" s="94"/>
      <c r="D18" s="94"/>
      <c r="E18" s="94"/>
      <c r="F18" s="94"/>
      <c r="G18" s="94"/>
      <c r="H18" s="94"/>
      <c r="I18" s="94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6" ht="12.75" customHeight="1">
      <c r="A19" s="75" t="s">
        <v>9</v>
      </c>
      <c r="B19" s="75"/>
      <c r="C19" s="4" t="s">
        <v>8</v>
      </c>
      <c r="D19" s="44">
        <v>55.21</v>
      </c>
      <c r="E19" s="45">
        <f>ROUND(D19*25%,2)</f>
        <v>13.8</v>
      </c>
      <c r="F19" s="46">
        <f>ROUND((D19+E19)*42%,2)</f>
        <v>28.98</v>
      </c>
      <c r="G19" s="46">
        <f>ROUND(SUM(D19:F19),2)</f>
        <v>97.99</v>
      </c>
      <c r="H19" s="45">
        <f>ROUND(G19*22%,2)</f>
        <v>21.56</v>
      </c>
      <c r="I19" s="45">
        <f>ROUND(G19*64.6%,2)</f>
        <v>63.3</v>
      </c>
      <c r="J19" s="47">
        <f>ROUND(SUM(G19:I19),2)</f>
        <v>182.85</v>
      </c>
      <c r="K19" s="44" t="s">
        <v>7</v>
      </c>
      <c r="L19" s="44" t="s">
        <v>7</v>
      </c>
      <c r="M19" s="48" t="s">
        <v>7</v>
      </c>
      <c r="N19" s="44" t="s">
        <v>7</v>
      </c>
      <c r="O19" s="45" t="s">
        <v>7</v>
      </c>
      <c r="P19" s="48" t="s">
        <v>7</v>
      </c>
      <c r="Q19" s="44" t="s">
        <v>7</v>
      </c>
      <c r="R19" s="44" t="s">
        <v>7</v>
      </c>
      <c r="S19" s="44" t="s">
        <v>7</v>
      </c>
      <c r="T19" s="47">
        <f>ROUND(SUM(J19),2)</f>
        <v>182.85</v>
      </c>
      <c r="U19" s="45">
        <f>ROUND(T19*0.12,2)</f>
        <v>21.94</v>
      </c>
      <c r="V19" s="47">
        <f>T19+U19</f>
        <v>204.79</v>
      </c>
      <c r="W19" s="49" t="s">
        <v>18</v>
      </c>
      <c r="X19" s="45">
        <f>ROUND(V19*20%,2)</f>
        <v>40.96</v>
      </c>
      <c r="Y19" s="47">
        <f>ROUND(V19+X19,2)</f>
        <v>245.75</v>
      </c>
      <c r="Z19" s="26"/>
    </row>
    <row r="20" spans="1:26" ht="12.75">
      <c r="A20" s="75" t="s">
        <v>15</v>
      </c>
      <c r="B20" s="75"/>
      <c r="C20" s="4" t="s">
        <v>10</v>
      </c>
      <c r="D20" s="44" t="s">
        <v>7</v>
      </c>
      <c r="E20" s="44" t="s">
        <v>7</v>
      </c>
      <c r="F20" s="50" t="s">
        <v>13</v>
      </c>
      <c r="G20" s="50" t="s">
        <v>13</v>
      </c>
      <c r="H20" s="51" t="s">
        <v>13</v>
      </c>
      <c r="I20" s="51"/>
      <c r="J20" s="48" t="s">
        <v>7</v>
      </c>
      <c r="K20" s="45">
        <v>0.3</v>
      </c>
      <c r="L20" s="45">
        <f>AA14</f>
        <v>24.05</v>
      </c>
      <c r="M20" s="47">
        <f>ROUND(SUM(K20*L20),2)</f>
        <v>7.22</v>
      </c>
      <c r="N20" s="73">
        <f>ROUND(3.7*K20/100,2)</f>
        <v>0.01</v>
      </c>
      <c r="O20" s="52">
        <f>AC14</f>
        <v>44.38</v>
      </c>
      <c r="P20" s="47">
        <f>ROUND(SUM(N20*O20),2)</f>
        <v>0.44</v>
      </c>
      <c r="Q20" s="44">
        <v>1.64</v>
      </c>
      <c r="R20" s="52">
        <v>0.98</v>
      </c>
      <c r="S20" s="52">
        <v>0.53</v>
      </c>
      <c r="T20" s="47">
        <f>SUM(M20,P20,Q20,R20,S20)</f>
        <v>10.81</v>
      </c>
      <c r="U20" s="45">
        <f>ROUND(T20*0.12,2)</f>
        <v>1.3</v>
      </c>
      <c r="V20" s="47">
        <f>ROUND(T20+U20,2)</f>
        <v>12.11</v>
      </c>
      <c r="W20" s="49" t="s">
        <v>18</v>
      </c>
      <c r="X20" s="45">
        <f>ROUND(V20*20%,2)</f>
        <v>2.42</v>
      </c>
      <c r="Y20" s="47">
        <f>ROUND(V20+X20,2)</f>
        <v>14.53</v>
      </c>
      <c r="Z20" s="26" t="s">
        <v>20</v>
      </c>
    </row>
    <row r="21" spans="1:26" ht="12.75">
      <c r="A21" s="75" t="s">
        <v>16</v>
      </c>
      <c r="B21" s="75"/>
      <c r="C21" s="4" t="s">
        <v>10</v>
      </c>
      <c r="D21" s="44" t="s">
        <v>7</v>
      </c>
      <c r="E21" s="44" t="s">
        <v>7</v>
      </c>
      <c r="F21" s="50" t="s">
        <v>13</v>
      </c>
      <c r="G21" s="50" t="s">
        <v>13</v>
      </c>
      <c r="H21" s="51" t="s">
        <v>13</v>
      </c>
      <c r="I21" s="51" t="s">
        <v>13</v>
      </c>
      <c r="J21" s="48" t="s">
        <v>7</v>
      </c>
      <c r="K21" s="45">
        <v>0.31</v>
      </c>
      <c r="L21" s="45">
        <f>AA14</f>
        <v>24.05</v>
      </c>
      <c r="M21" s="47">
        <f>ROUND(SUM(K21*L21),2)</f>
        <v>7.46</v>
      </c>
      <c r="N21" s="73">
        <f>ROUND(3.7*K21/100,2)</f>
        <v>0.01</v>
      </c>
      <c r="O21" s="52">
        <f>AC14</f>
        <v>44.38</v>
      </c>
      <c r="P21" s="47">
        <f>ROUND(SUM(N21*O21),2)</f>
        <v>0.44</v>
      </c>
      <c r="Q21" s="44">
        <v>1.64</v>
      </c>
      <c r="R21" s="52">
        <v>0.98</v>
      </c>
      <c r="S21" s="52">
        <v>0.53</v>
      </c>
      <c r="T21" s="47">
        <f>SUM(M21,P21,Q21,R21,S21)</f>
        <v>11.05</v>
      </c>
      <c r="U21" s="45">
        <f>ROUND(T21*0.12,2)</f>
        <v>1.33</v>
      </c>
      <c r="V21" s="47">
        <f>T21+U21</f>
        <v>12.38</v>
      </c>
      <c r="W21" s="49" t="s">
        <v>18</v>
      </c>
      <c r="X21" s="45">
        <f>ROUND(V21*20%,2)</f>
        <v>2.48</v>
      </c>
      <c r="Y21" s="47">
        <f>ROUND(V21+X21,2)</f>
        <v>14.86</v>
      </c>
      <c r="Z21" s="26"/>
    </row>
    <row r="22" spans="1:26" ht="12.75">
      <c r="A22" s="7"/>
      <c r="B22" s="7"/>
      <c r="C22" s="7"/>
      <c r="D22" s="7"/>
      <c r="E22" s="7"/>
      <c r="F22" s="3"/>
      <c r="G22" s="3"/>
      <c r="H22" s="11"/>
      <c r="I22" s="11"/>
      <c r="J22" s="8"/>
      <c r="K22" s="9"/>
      <c r="L22" s="7"/>
      <c r="M22" s="10"/>
      <c r="N22" s="7"/>
      <c r="O22" s="9"/>
      <c r="P22" s="10"/>
      <c r="Q22" s="11"/>
      <c r="R22" s="7"/>
      <c r="S22" s="7"/>
      <c r="T22" s="10"/>
      <c r="U22" s="9"/>
      <c r="V22" s="10"/>
      <c r="W22" s="3"/>
      <c r="Z22" s="26"/>
    </row>
    <row r="23" spans="1:26" ht="12.75" customHeight="1">
      <c r="A23" s="88" t="s">
        <v>47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49"/>
      <c r="X23" s="53"/>
      <c r="Y23" s="53"/>
      <c r="Z23" s="26"/>
    </row>
    <row r="24" spans="1:26" ht="12.75" customHeight="1">
      <c r="A24" s="88" t="s">
        <v>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49"/>
      <c r="X24" s="53"/>
      <c r="Y24" s="53"/>
      <c r="Z24" s="26"/>
    </row>
    <row r="25" spans="1:26" ht="12.75">
      <c r="A25" s="75" t="s">
        <v>9</v>
      </c>
      <c r="B25" s="75"/>
      <c r="C25" s="44" t="s">
        <v>8</v>
      </c>
      <c r="D25" s="44">
        <v>55.21</v>
      </c>
      <c r="E25" s="45">
        <f>ROUND(D25*25%,2)</f>
        <v>13.8</v>
      </c>
      <c r="F25" s="46">
        <f>ROUND((D25+E25)*42%,2)</f>
        <v>28.98</v>
      </c>
      <c r="G25" s="46">
        <f>ROUND(SUM(D25:F25),2)</f>
        <v>97.99</v>
      </c>
      <c r="H25" s="45">
        <f>ROUND(G25*22%,2)</f>
        <v>21.56</v>
      </c>
      <c r="I25" s="45">
        <f>ROUND(G25*64.6%,2)</f>
        <v>63.3</v>
      </c>
      <c r="J25" s="47">
        <f>ROUND(SUM(G25:I25),2)</f>
        <v>182.85</v>
      </c>
      <c r="K25" s="44" t="s">
        <v>7</v>
      </c>
      <c r="L25" s="44" t="s">
        <v>7</v>
      </c>
      <c r="M25" s="48" t="s">
        <v>7</v>
      </c>
      <c r="N25" s="44" t="s">
        <v>7</v>
      </c>
      <c r="O25" s="45" t="s">
        <v>7</v>
      </c>
      <c r="P25" s="48" t="s">
        <v>7</v>
      </c>
      <c r="Q25" s="44" t="s">
        <v>7</v>
      </c>
      <c r="R25" s="44" t="s">
        <v>7</v>
      </c>
      <c r="S25" s="44" t="s">
        <v>7</v>
      </c>
      <c r="T25" s="47">
        <f>SUM(J25)</f>
        <v>182.85</v>
      </c>
      <c r="U25" s="45">
        <f>ROUND(T25*0.12,2)</f>
        <v>21.94</v>
      </c>
      <c r="V25" s="47">
        <f>T25+U25</f>
        <v>204.79</v>
      </c>
      <c r="W25" s="49" t="s">
        <v>18</v>
      </c>
      <c r="X25" s="45">
        <f>ROUND(V25*20%,2)</f>
        <v>40.96</v>
      </c>
      <c r="Y25" s="47">
        <f>ROUND(V25+X25,2)</f>
        <v>245.75</v>
      </c>
      <c r="Z25" s="26"/>
    </row>
    <row r="26" spans="1:26" ht="12.75">
      <c r="A26" s="75"/>
      <c r="B26" s="75"/>
      <c r="C26" s="44" t="s">
        <v>10</v>
      </c>
      <c r="D26" s="44" t="s">
        <v>7</v>
      </c>
      <c r="E26" s="44" t="s">
        <v>7</v>
      </c>
      <c r="F26" s="44" t="s">
        <v>13</v>
      </c>
      <c r="G26" s="44" t="s">
        <v>13</v>
      </c>
      <c r="H26" s="44" t="s">
        <v>7</v>
      </c>
      <c r="I26" s="44" t="s">
        <v>7</v>
      </c>
      <c r="J26" s="48" t="s">
        <v>7</v>
      </c>
      <c r="K26" s="54">
        <v>0.37</v>
      </c>
      <c r="L26" s="45">
        <f>AA14</f>
        <v>24.05</v>
      </c>
      <c r="M26" s="47">
        <f>ROUND(SUM(K26*L26),2)</f>
        <v>8.9</v>
      </c>
      <c r="N26" s="73">
        <f>ROUND(3.7*K26/100,2)</f>
        <v>0.01</v>
      </c>
      <c r="O26" s="45">
        <f>AC14</f>
        <v>44.38</v>
      </c>
      <c r="P26" s="47">
        <f>ROUND(SUM(N26*O26),2)</f>
        <v>0.44</v>
      </c>
      <c r="Q26" s="44">
        <v>2.97</v>
      </c>
      <c r="R26" s="52">
        <v>0.98</v>
      </c>
      <c r="S26" s="52">
        <v>0.53</v>
      </c>
      <c r="T26" s="47">
        <f>SUM(M26,P26,Q26,R26,S26)</f>
        <v>13.82</v>
      </c>
      <c r="U26" s="45">
        <f>ROUND(T26*0.12,2)</f>
        <v>1.66</v>
      </c>
      <c r="V26" s="47">
        <f>T26+U26</f>
        <v>15.48</v>
      </c>
      <c r="W26" s="49" t="s">
        <v>18</v>
      </c>
      <c r="X26" s="45">
        <f>ROUND(V26*20%,2)</f>
        <v>3.1</v>
      </c>
      <c r="Y26" s="47">
        <f>ROUND(V26+X26,2)</f>
        <v>18.58</v>
      </c>
      <c r="Z26" s="26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8"/>
      <c r="K27" s="7"/>
      <c r="L27" s="7"/>
      <c r="M27" s="10"/>
      <c r="N27" s="7"/>
      <c r="O27" s="9"/>
      <c r="P27" s="10"/>
      <c r="Q27" s="7"/>
      <c r="R27" s="7"/>
      <c r="S27" s="7"/>
      <c r="T27" s="10"/>
      <c r="U27" s="9"/>
      <c r="V27" s="10"/>
      <c r="W27" s="3"/>
      <c r="Z27" s="26"/>
    </row>
    <row r="28" spans="1:26" ht="12.75" customHeight="1">
      <c r="A28" s="88" t="s">
        <v>48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49"/>
      <c r="X28" s="53"/>
      <c r="Y28" s="53"/>
      <c r="Z28" s="26"/>
    </row>
    <row r="29" spans="1:26" ht="12.75">
      <c r="A29" s="89" t="s">
        <v>9</v>
      </c>
      <c r="B29" s="89"/>
      <c r="C29" s="61" t="s">
        <v>8</v>
      </c>
      <c r="D29" s="44">
        <v>55.21</v>
      </c>
      <c r="E29" s="63">
        <f>ROUND(D29*25%,2)</f>
        <v>13.8</v>
      </c>
      <c r="F29" s="72">
        <f>ROUND((D29+E29)*42%,2)</f>
        <v>28.98</v>
      </c>
      <c r="G29" s="72">
        <f>ROUND(SUM(D29:F29),2)</f>
        <v>97.99</v>
      </c>
      <c r="H29" s="63">
        <f>ROUND(G29*22%,2)</f>
        <v>21.56</v>
      </c>
      <c r="I29" s="45">
        <f>ROUND(G29*64.6%,2)</f>
        <v>63.3</v>
      </c>
      <c r="J29" s="64">
        <f>ROUND(SUM(G29:I29),2)</f>
        <v>182.85</v>
      </c>
      <c r="K29" s="61" t="s">
        <v>7</v>
      </c>
      <c r="L29" s="61" t="s">
        <v>7</v>
      </c>
      <c r="M29" s="62" t="s">
        <v>7</v>
      </c>
      <c r="N29" s="61" t="s">
        <v>7</v>
      </c>
      <c r="O29" s="63" t="s">
        <v>7</v>
      </c>
      <c r="P29" s="62" t="s">
        <v>7</v>
      </c>
      <c r="Q29" s="61" t="s">
        <v>7</v>
      </c>
      <c r="R29" s="61" t="s">
        <v>7</v>
      </c>
      <c r="S29" s="61" t="s">
        <v>7</v>
      </c>
      <c r="T29" s="64">
        <f>SUM(J29)</f>
        <v>182.85</v>
      </c>
      <c r="U29" s="63">
        <f>ROUND(T29*0.12,2)</f>
        <v>21.94</v>
      </c>
      <c r="V29" s="64">
        <f>T29+U29</f>
        <v>204.79</v>
      </c>
      <c r="W29" s="49" t="s">
        <v>18</v>
      </c>
      <c r="X29" s="63">
        <f>ROUND(V29*20%,2)</f>
        <v>40.96</v>
      </c>
      <c r="Y29" s="64">
        <f>ROUND(V29+X29,2)</f>
        <v>245.75</v>
      </c>
      <c r="Z29" s="26"/>
    </row>
    <row r="30" spans="1:26" ht="12.75">
      <c r="A30" s="75" t="s">
        <v>15</v>
      </c>
      <c r="B30" s="75"/>
      <c r="C30" s="44" t="s">
        <v>10</v>
      </c>
      <c r="D30" s="44" t="s">
        <v>7</v>
      </c>
      <c r="E30" s="44" t="s">
        <v>7</v>
      </c>
      <c r="F30" s="44" t="s">
        <v>13</v>
      </c>
      <c r="G30" s="44" t="s">
        <v>13</v>
      </c>
      <c r="H30" s="44" t="s">
        <v>7</v>
      </c>
      <c r="I30" s="44" t="s">
        <v>7</v>
      </c>
      <c r="J30" s="48" t="s">
        <v>7</v>
      </c>
      <c r="K30" s="45">
        <v>0.35</v>
      </c>
      <c r="L30" s="45">
        <f>AA14</f>
        <v>24.05</v>
      </c>
      <c r="M30" s="47">
        <f>K30*L30</f>
        <v>8.4175</v>
      </c>
      <c r="N30" s="73">
        <f>ROUND(3.7*K30/100,2)</f>
        <v>0.01</v>
      </c>
      <c r="O30" s="45">
        <f>AC14</f>
        <v>44.38</v>
      </c>
      <c r="P30" s="47">
        <f>ROUND(SUM(N30*O30),2)</f>
        <v>0.44</v>
      </c>
      <c r="Q30" s="44">
        <v>3.99</v>
      </c>
      <c r="R30" s="52">
        <v>0.4</v>
      </c>
      <c r="S30" s="54">
        <v>0.35</v>
      </c>
      <c r="T30" s="47">
        <f>SUM(M30,P30,Q30,R30,S30)</f>
        <v>13.5975</v>
      </c>
      <c r="U30" s="45">
        <f>ROUND(T30*0.12,2)</f>
        <v>1.63</v>
      </c>
      <c r="V30" s="47">
        <f>T30+U30</f>
        <v>15.2275</v>
      </c>
      <c r="W30" s="50" t="s">
        <v>18</v>
      </c>
      <c r="X30" s="45">
        <f>ROUND(V30*20%,2)</f>
        <v>3.05</v>
      </c>
      <c r="Y30" s="47">
        <f>ROUND(V30+X30,2)</f>
        <v>18.28</v>
      </c>
      <c r="Z30" s="26"/>
    </row>
    <row r="31" spans="1:26" ht="12.75">
      <c r="A31" s="75" t="s">
        <v>16</v>
      </c>
      <c r="B31" s="75"/>
      <c r="C31" s="44" t="s">
        <v>10</v>
      </c>
      <c r="D31" s="44" t="s">
        <v>7</v>
      </c>
      <c r="E31" s="44" t="s">
        <v>7</v>
      </c>
      <c r="F31" s="44" t="s">
        <v>13</v>
      </c>
      <c r="G31" s="44" t="s">
        <v>13</v>
      </c>
      <c r="H31" s="44" t="s">
        <v>7</v>
      </c>
      <c r="I31" s="44" t="s">
        <v>7</v>
      </c>
      <c r="J31" s="48" t="s">
        <v>7</v>
      </c>
      <c r="K31" s="45">
        <v>0.37</v>
      </c>
      <c r="L31" s="45">
        <f>AA14</f>
        <v>24.05</v>
      </c>
      <c r="M31" s="47">
        <f>K31*L31</f>
        <v>8.8985</v>
      </c>
      <c r="N31" s="73">
        <f>ROUND(3.7*K31/100,2)</f>
        <v>0.01</v>
      </c>
      <c r="O31" s="45">
        <f>AC14</f>
        <v>44.38</v>
      </c>
      <c r="P31" s="47">
        <f>ROUND(SUM(N31*O31),2)</f>
        <v>0.44</v>
      </c>
      <c r="Q31" s="44">
        <v>3.99</v>
      </c>
      <c r="R31" s="52">
        <v>0.4</v>
      </c>
      <c r="S31" s="54">
        <v>0.35</v>
      </c>
      <c r="T31" s="47">
        <f>SUM(M31,P31,Q31,R31,S31)</f>
        <v>14.0785</v>
      </c>
      <c r="U31" s="45">
        <f>ROUND(T31*0.12,2)</f>
        <v>1.69</v>
      </c>
      <c r="V31" s="47">
        <f>T31+U31</f>
        <v>15.7685</v>
      </c>
      <c r="W31" s="50" t="s">
        <v>18</v>
      </c>
      <c r="X31" s="45">
        <f>ROUND(V31*20%,2)</f>
        <v>3.15</v>
      </c>
      <c r="Y31" s="47">
        <f>ROUND(V31+X31,2)</f>
        <v>18.92</v>
      </c>
      <c r="Z31" s="26"/>
    </row>
    <row r="32" ht="18" customHeight="1">
      <c r="Z32" s="26"/>
    </row>
    <row r="33" spans="1:26" ht="12.75">
      <c r="A33" s="88" t="s">
        <v>49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49"/>
      <c r="X33" s="53"/>
      <c r="Y33" s="53"/>
      <c r="Z33" s="26"/>
    </row>
    <row r="34" spans="1:26" ht="12.75">
      <c r="A34" s="75" t="s">
        <v>9</v>
      </c>
      <c r="B34" s="75"/>
      <c r="C34" s="44" t="s">
        <v>8</v>
      </c>
      <c r="D34" s="44">
        <v>55.21</v>
      </c>
      <c r="E34" s="45">
        <f>ROUND(D34*25%,2)</f>
        <v>13.8</v>
      </c>
      <c r="F34" s="46">
        <f>ROUND((D34+E34)*42%,2)</f>
        <v>28.98</v>
      </c>
      <c r="G34" s="46">
        <f>ROUND(SUM(D34:F34),2)</f>
        <v>97.99</v>
      </c>
      <c r="H34" s="45">
        <f>ROUND(G34*22%,2)</f>
        <v>21.56</v>
      </c>
      <c r="I34" s="45">
        <f>ROUND(G34*64.6%,2)</f>
        <v>63.3</v>
      </c>
      <c r="J34" s="47">
        <f>ROUND(SUM(G34:I34),2)</f>
        <v>182.85</v>
      </c>
      <c r="K34" s="44" t="s">
        <v>7</v>
      </c>
      <c r="L34" s="44" t="s">
        <v>7</v>
      </c>
      <c r="M34" s="48" t="s">
        <v>7</v>
      </c>
      <c r="N34" s="44" t="s">
        <v>7</v>
      </c>
      <c r="O34" s="45" t="s">
        <v>7</v>
      </c>
      <c r="P34" s="48" t="s">
        <v>7</v>
      </c>
      <c r="Q34" s="44" t="s">
        <v>7</v>
      </c>
      <c r="R34" s="44" t="s">
        <v>7</v>
      </c>
      <c r="S34" s="44" t="s">
        <v>7</v>
      </c>
      <c r="T34" s="47">
        <f>SUM(J34)</f>
        <v>182.85</v>
      </c>
      <c r="U34" s="45">
        <f>ROUND(T34*0.12,2)</f>
        <v>21.94</v>
      </c>
      <c r="V34" s="47">
        <f>T34+U34</f>
        <v>204.79</v>
      </c>
      <c r="W34" s="49" t="s">
        <v>18</v>
      </c>
      <c r="X34" s="45">
        <f>ROUND(V34*20%,2)</f>
        <v>40.96</v>
      </c>
      <c r="Y34" s="47">
        <f>ROUND(V34+X34,2)</f>
        <v>245.75</v>
      </c>
      <c r="Z34" s="26"/>
    </row>
    <row r="35" spans="1:26" ht="12.75">
      <c r="A35" s="75" t="s">
        <v>15</v>
      </c>
      <c r="B35" s="75"/>
      <c r="C35" s="44" t="s">
        <v>10</v>
      </c>
      <c r="D35" s="44" t="s">
        <v>7</v>
      </c>
      <c r="E35" s="44" t="s">
        <v>7</v>
      </c>
      <c r="F35" s="44" t="s">
        <v>13</v>
      </c>
      <c r="G35" s="44" t="s">
        <v>13</v>
      </c>
      <c r="H35" s="44" t="s">
        <v>7</v>
      </c>
      <c r="I35" s="44" t="s">
        <v>7</v>
      </c>
      <c r="J35" s="48" t="s">
        <v>7</v>
      </c>
      <c r="K35" s="45">
        <v>0.35</v>
      </c>
      <c r="L35" s="45">
        <f>AA14</f>
        <v>24.05</v>
      </c>
      <c r="M35" s="47">
        <f>K35*L35</f>
        <v>8.4175</v>
      </c>
      <c r="N35" s="73">
        <f>ROUND(3.7*K35/100,2)</f>
        <v>0.01</v>
      </c>
      <c r="O35" s="45">
        <f>AC14</f>
        <v>44.38</v>
      </c>
      <c r="P35" s="47">
        <f>ROUND(SUM(N35*O35),2)</f>
        <v>0.44</v>
      </c>
      <c r="Q35" s="44">
        <v>3.72</v>
      </c>
      <c r="R35" s="52">
        <v>3.3</v>
      </c>
      <c r="S35" s="54">
        <v>0.66</v>
      </c>
      <c r="T35" s="47">
        <f>SUM(M35,P35,Q35,R35,S35)</f>
        <v>16.5375</v>
      </c>
      <c r="U35" s="45">
        <f>ROUND(T35*0.12,2)</f>
        <v>1.98</v>
      </c>
      <c r="V35" s="47">
        <f>T35+U35</f>
        <v>18.517500000000002</v>
      </c>
      <c r="W35" s="49" t="s">
        <v>18</v>
      </c>
      <c r="X35" s="45">
        <f>ROUND(V35*20%,2)</f>
        <v>3.7</v>
      </c>
      <c r="Y35" s="47">
        <f>ROUND(V35+X35,2)</f>
        <v>22.22</v>
      </c>
      <c r="Z35" s="26"/>
    </row>
    <row r="36" spans="1:26" ht="12.75">
      <c r="A36" s="75" t="s">
        <v>16</v>
      </c>
      <c r="B36" s="75"/>
      <c r="C36" s="44" t="s">
        <v>10</v>
      </c>
      <c r="D36" s="44" t="s">
        <v>7</v>
      </c>
      <c r="E36" s="44" t="s">
        <v>7</v>
      </c>
      <c r="F36" s="44" t="s">
        <v>13</v>
      </c>
      <c r="G36" s="44" t="s">
        <v>13</v>
      </c>
      <c r="H36" s="44" t="s">
        <v>7</v>
      </c>
      <c r="I36" s="44" t="s">
        <v>7</v>
      </c>
      <c r="J36" s="48" t="s">
        <v>7</v>
      </c>
      <c r="K36" s="45">
        <v>0.37</v>
      </c>
      <c r="L36" s="45">
        <f>AA14</f>
        <v>24.05</v>
      </c>
      <c r="M36" s="47">
        <f>K36*L36</f>
        <v>8.8985</v>
      </c>
      <c r="N36" s="73">
        <f>ROUND(3.7*K36/100,2)</f>
        <v>0.01</v>
      </c>
      <c r="O36" s="45">
        <f>AC14</f>
        <v>44.38</v>
      </c>
      <c r="P36" s="47">
        <f>ROUND(SUM(N36*O36),2)</f>
        <v>0.44</v>
      </c>
      <c r="Q36" s="44">
        <v>3.72</v>
      </c>
      <c r="R36" s="52">
        <v>3.3</v>
      </c>
      <c r="S36" s="54">
        <v>0.66</v>
      </c>
      <c r="T36" s="47">
        <f>SUM(M36,P36,Q36,R36,S36)</f>
        <v>17.0185</v>
      </c>
      <c r="U36" s="45">
        <f>ROUND(T36*0.12,2)</f>
        <v>2.04</v>
      </c>
      <c r="V36" s="47">
        <f>T36+U36</f>
        <v>19.0585</v>
      </c>
      <c r="W36" s="49" t="s">
        <v>18</v>
      </c>
      <c r="X36" s="45">
        <f>ROUND(V36*20%,2)</f>
        <v>3.81</v>
      </c>
      <c r="Y36" s="47">
        <f>ROUND(V36+X36,2)</f>
        <v>22.87</v>
      </c>
      <c r="Z36" s="26"/>
    </row>
    <row r="37" spans="1:26" ht="20.25" customHeight="1">
      <c r="A37" s="78" t="s">
        <v>42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6"/>
      <c r="P37" s="67"/>
      <c r="Q37" s="65"/>
      <c r="R37" s="68"/>
      <c r="S37" s="68"/>
      <c r="T37" s="67"/>
      <c r="U37" s="66"/>
      <c r="V37" s="67"/>
      <c r="W37" s="69"/>
      <c r="X37" s="66"/>
      <c r="Y37" s="70"/>
      <c r="Z37" s="26"/>
    </row>
    <row r="38" spans="1:26" ht="12.75">
      <c r="A38" s="75" t="s">
        <v>43</v>
      </c>
      <c r="B38" s="75"/>
      <c r="C38" s="44" t="s">
        <v>10</v>
      </c>
      <c r="D38" s="44" t="s">
        <v>7</v>
      </c>
      <c r="E38" s="44" t="s">
        <v>7</v>
      </c>
      <c r="F38" s="44" t="s">
        <v>13</v>
      </c>
      <c r="G38" s="44" t="s">
        <v>13</v>
      </c>
      <c r="H38" s="44" t="s">
        <v>7</v>
      </c>
      <c r="I38" s="44" t="s">
        <v>7</v>
      </c>
      <c r="J38" s="48" t="s">
        <v>7</v>
      </c>
      <c r="K38" s="52">
        <v>0.46</v>
      </c>
      <c r="L38" s="45">
        <f>AA14</f>
        <v>24.05</v>
      </c>
      <c r="M38" s="47">
        <f>K38*L38</f>
        <v>11.063</v>
      </c>
      <c r="N38" s="73">
        <f>ROUND(3.7*K38/100,2)</f>
        <v>0.02</v>
      </c>
      <c r="O38" s="45">
        <f>AC14</f>
        <v>44.38</v>
      </c>
      <c r="P38" s="47">
        <f>ROUND(SUM(N38*O38),2)</f>
        <v>0.89</v>
      </c>
      <c r="Q38" s="44">
        <v>3.72</v>
      </c>
      <c r="R38" s="52">
        <v>3.3</v>
      </c>
      <c r="S38" s="54">
        <v>0.66</v>
      </c>
      <c r="T38" s="47">
        <f>SUM(M38,P38,Q38,R38,S38)</f>
        <v>19.633000000000003</v>
      </c>
      <c r="U38" s="45">
        <f>ROUND(T38*0.12,2)</f>
        <v>2.36</v>
      </c>
      <c r="V38" s="47">
        <f>T38+U38</f>
        <v>21.993000000000002</v>
      </c>
      <c r="W38" s="69" t="s">
        <v>18</v>
      </c>
      <c r="X38" s="45">
        <f>ROUND(V38*20%,2)</f>
        <v>4.4</v>
      </c>
      <c r="Y38" s="47">
        <f>ROUND(V38+X38,2)</f>
        <v>26.39</v>
      </c>
      <c r="Z38" s="26"/>
    </row>
    <row r="39" spans="1:26" ht="12.75">
      <c r="A39" s="75" t="s">
        <v>44</v>
      </c>
      <c r="B39" s="75"/>
      <c r="C39" s="44" t="s">
        <v>10</v>
      </c>
      <c r="D39" s="44" t="s">
        <v>7</v>
      </c>
      <c r="E39" s="44" t="s">
        <v>7</v>
      </c>
      <c r="F39" s="44" t="s">
        <v>13</v>
      </c>
      <c r="G39" s="44" t="s">
        <v>13</v>
      </c>
      <c r="H39" s="44" t="s">
        <v>7</v>
      </c>
      <c r="I39" s="44" t="s">
        <v>7</v>
      </c>
      <c r="J39" s="48" t="s">
        <v>7</v>
      </c>
      <c r="K39" s="52">
        <v>0.54</v>
      </c>
      <c r="L39" s="45">
        <f>AA14</f>
        <v>24.05</v>
      </c>
      <c r="M39" s="47">
        <f>K39*L39</f>
        <v>12.987000000000002</v>
      </c>
      <c r="N39" s="73">
        <f>ROUND(3.7*K39/100,2)</f>
        <v>0.02</v>
      </c>
      <c r="O39" s="45">
        <f>AC14</f>
        <v>44.38</v>
      </c>
      <c r="P39" s="47">
        <f>ROUND(SUM(N39*O39),2)</f>
        <v>0.89</v>
      </c>
      <c r="Q39" s="44">
        <v>3.72</v>
      </c>
      <c r="R39" s="52">
        <v>3.3</v>
      </c>
      <c r="S39" s="54">
        <v>0.66</v>
      </c>
      <c r="T39" s="47">
        <f>SUM(M39,P39,Q39,R39,S39)</f>
        <v>21.557000000000002</v>
      </c>
      <c r="U39" s="45">
        <f>ROUND(T39*0.12,2)</f>
        <v>2.59</v>
      </c>
      <c r="V39" s="47">
        <f>T39+U39</f>
        <v>24.147000000000002</v>
      </c>
      <c r="W39" s="50" t="s">
        <v>18</v>
      </c>
      <c r="X39" s="45">
        <f>ROUND(V39*20%,2)</f>
        <v>4.83</v>
      </c>
      <c r="Y39" s="47">
        <f>ROUND(V39+X39,2)</f>
        <v>28.98</v>
      </c>
      <c r="Z39" s="26"/>
    </row>
    <row r="40" spans="1:26" ht="12.75">
      <c r="A40" s="75" t="s">
        <v>51</v>
      </c>
      <c r="B40" s="75"/>
      <c r="C40" s="44" t="s">
        <v>52</v>
      </c>
      <c r="D40" s="44" t="s">
        <v>7</v>
      </c>
      <c r="E40" s="44" t="s">
        <v>7</v>
      </c>
      <c r="F40" s="44" t="s">
        <v>13</v>
      </c>
      <c r="G40" s="44" t="s">
        <v>13</v>
      </c>
      <c r="H40" s="44" t="s">
        <v>7</v>
      </c>
      <c r="I40" s="44" t="s">
        <v>7</v>
      </c>
      <c r="J40" s="48" t="s">
        <v>7</v>
      </c>
      <c r="K40" s="52">
        <v>0.42</v>
      </c>
      <c r="L40" s="45">
        <f>AA14</f>
        <v>24.05</v>
      </c>
      <c r="M40" s="47">
        <f>K40*L40</f>
        <v>10.100999999999999</v>
      </c>
      <c r="N40" s="73">
        <f>ROUND(3.7*K40/100,2)</f>
        <v>0.02</v>
      </c>
      <c r="O40" s="45">
        <f>AC14</f>
        <v>44.38</v>
      </c>
      <c r="P40" s="47">
        <f>ROUND(SUM(N40*O40),2)</f>
        <v>0.89</v>
      </c>
      <c r="Q40" s="44">
        <v>3.72</v>
      </c>
      <c r="R40" s="52">
        <v>3.3</v>
      </c>
      <c r="S40" s="54">
        <v>0.66</v>
      </c>
      <c r="T40" s="47">
        <f>SUM(M40,P40,Q40,R40,S40)</f>
        <v>18.671</v>
      </c>
      <c r="U40" s="45">
        <f>ROUND(T40*0.12,2)</f>
        <v>2.24</v>
      </c>
      <c r="V40" s="47">
        <f>T40+U40</f>
        <v>20.911</v>
      </c>
      <c r="W40" s="69" t="s">
        <v>18</v>
      </c>
      <c r="X40" s="45">
        <f>ROUND(V40*20%,2)</f>
        <v>4.18</v>
      </c>
      <c r="Y40" s="47">
        <f>ROUND(V40+X40,2)</f>
        <v>25.09</v>
      </c>
      <c r="Z40" s="26"/>
    </row>
    <row r="41" spans="1:26" ht="12.75">
      <c r="A41" s="57"/>
      <c r="B41" s="57"/>
      <c r="C41" s="56"/>
      <c r="D41" s="56"/>
      <c r="E41" s="56"/>
      <c r="F41" s="56"/>
      <c r="G41" s="56"/>
      <c r="H41" s="56"/>
      <c r="I41" s="56"/>
      <c r="J41" s="57"/>
      <c r="K41" s="71"/>
      <c r="L41" s="58"/>
      <c r="M41" s="59"/>
      <c r="N41" s="56"/>
      <c r="O41" s="58"/>
      <c r="P41" s="59"/>
      <c r="Q41" s="56"/>
      <c r="R41" s="60"/>
      <c r="S41" s="60"/>
      <c r="T41" s="59"/>
      <c r="U41" s="58"/>
      <c r="V41" s="59"/>
      <c r="W41" s="49"/>
      <c r="X41" s="58"/>
      <c r="Y41" s="59"/>
      <c r="Z41" s="26"/>
    </row>
    <row r="42" spans="1:26" ht="12.75">
      <c r="A42" s="86" t="s">
        <v>50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49"/>
      <c r="X42" s="53"/>
      <c r="Y42" s="53"/>
      <c r="Z42" s="26"/>
    </row>
    <row r="43" spans="1:26" ht="12.75">
      <c r="A43" s="75" t="s">
        <v>9</v>
      </c>
      <c r="B43" s="75"/>
      <c r="C43" s="44" t="s">
        <v>8</v>
      </c>
      <c r="D43" s="44">
        <v>55.21</v>
      </c>
      <c r="E43" s="45">
        <f>ROUND(D43*25%,2)</f>
        <v>13.8</v>
      </c>
      <c r="F43" s="46">
        <f>ROUND((D43+E43)*42%,2)</f>
        <v>28.98</v>
      </c>
      <c r="G43" s="46">
        <f>ROUND(SUM(D43:F43),2)</f>
        <v>97.99</v>
      </c>
      <c r="H43" s="45">
        <f>ROUND(G43*22%,2)</f>
        <v>21.56</v>
      </c>
      <c r="I43" s="45">
        <f>ROUND(G43*64.6%,2)</f>
        <v>63.3</v>
      </c>
      <c r="J43" s="47">
        <f>ROUND(SUM(G43:I43),2)</f>
        <v>182.85</v>
      </c>
      <c r="K43" s="44" t="s">
        <v>7</v>
      </c>
      <c r="L43" s="44" t="s">
        <v>7</v>
      </c>
      <c r="M43" s="48" t="s">
        <v>7</v>
      </c>
      <c r="N43" s="44" t="s">
        <v>7</v>
      </c>
      <c r="O43" s="45" t="s">
        <v>7</v>
      </c>
      <c r="P43" s="48" t="s">
        <v>7</v>
      </c>
      <c r="Q43" s="44" t="s">
        <v>7</v>
      </c>
      <c r="R43" s="44" t="s">
        <v>7</v>
      </c>
      <c r="S43" s="44" t="s">
        <v>7</v>
      </c>
      <c r="T43" s="47">
        <f>SUM(J43)</f>
        <v>182.85</v>
      </c>
      <c r="U43" s="45">
        <f>ROUND(T43*0.12,2)</f>
        <v>21.94</v>
      </c>
      <c r="V43" s="47">
        <f>T43+U43</f>
        <v>204.79</v>
      </c>
      <c r="W43" s="49" t="s">
        <v>18</v>
      </c>
      <c r="X43" s="45">
        <f>ROUND(V43*20%,2)</f>
        <v>40.96</v>
      </c>
      <c r="Y43" s="47">
        <f>ROUND(V43+X43,2)</f>
        <v>245.75</v>
      </c>
      <c r="Z43" s="26"/>
    </row>
    <row r="44" spans="1:26" ht="12.75">
      <c r="A44" s="75" t="s">
        <v>15</v>
      </c>
      <c r="B44" s="75"/>
      <c r="C44" s="44" t="s">
        <v>10</v>
      </c>
      <c r="D44" s="44" t="s">
        <v>7</v>
      </c>
      <c r="E44" s="44" t="s">
        <v>7</v>
      </c>
      <c r="F44" s="44" t="s">
        <v>13</v>
      </c>
      <c r="G44" s="44" t="s">
        <v>13</v>
      </c>
      <c r="H44" s="44" t="s">
        <v>7</v>
      </c>
      <c r="I44" s="44" t="s">
        <v>7</v>
      </c>
      <c r="J44" s="48" t="s">
        <v>7</v>
      </c>
      <c r="K44" s="45">
        <v>0.35</v>
      </c>
      <c r="L44" s="45">
        <f>AA14</f>
        <v>24.05</v>
      </c>
      <c r="M44" s="47">
        <f>K44*L44</f>
        <v>8.4175</v>
      </c>
      <c r="N44" s="73">
        <f>ROUND(3.7*K44/100,2)</f>
        <v>0.01</v>
      </c>
      <c r="O44" s="45">
        <f>AC14</f>
        <v>44.38</v>
      </c>
      <c r="P44" s="47">
        <f>ROUND(SUM(N44*O44),2)</f>
        <v>0.44</v>
      </c>
      <c r="Q44" s="44">
        <v>3.76</v>
      </c>
      <c r="R44" s="52">
        <v>2.84</v>
      </c>
      <c r="S44" s="52">
        <v>0.5</v>
      </c>
      <c r="T44" s="47">
        <f>SUM(M44,P44,Q44,R44,S44)</f>
        <v>15.9575</v>
      </c>
      <c r="U44" s="45">
        <f>ROUND(T44*0.12,2)</f>
        <v>1.91</v>
      </c>
      <c r="V44" s="47">
        <f>T44+U44</f>
        <v>17.8675</v>
      </c>
      <c r="W44" s="49" t="s">
        <v>18</v>
      </c>
      <c r="X44" s="45">
        <f>ROUND(V44*20%,2)</f>
        <v>3.57</v>
      </c>
      <c r="Y44" s="47">
        <f>ROUND(V44+X44,2)</f>
        <v>21.44</v>
      </c>
      <c r="Z44" s="26"/>
    </row>
    <row r="45" spans="1:25" ht="12.75">
      <c r="A45" s="75" t="s">
        <v>16</v>
      </c>
      <c r="B45" s="75"/>
      <c r="C45" s="44" t="s">
        <v>10</v>
      </c>
      <c r="D45" s="44" t="s">
        <v>7</v>
      </c>
      <c r="E45" s="44" t="s">
        <v>7</v>
      </c>
      <c r="F45" s="44" t="s">
        <v>13</v>
      </c>
      <c r="G45" s="44" t="s">
        <v>13</v>
      </c>
      <c r="H45" s="44" t="s">
        <v>7</v>
      </c>
      <c r="I45" s="44" t="s">
        <v>7</v>
      </c>
      <c r="J45" s="48" t="s">
        <v>7</v>
      </c>
      <c r="K45" s="45">
        <v>0.37</v>
      </c>
      <c r="L45" s="45">
        <f>AA14</f>
        <v>24.05</v>
      </c>
      <c r="M45" s="47">
        <f>K45*L45</f>
        <v>8.8985</v>
      </c>
      <c r="N45" s="73">
        <f>ROUND(3.7*K45/100,2)</f>
        <v>0.01</v>
      </c>
      <c r="O45" s="45">
        <f>AC14</f>
        <v>44.38</v>
      </c>
      <c r="P45" s="47">
        <f>ROUND(SUM(N45*O45),2)</f>
        <v>0.44</v>
      </c>
      <c r="Q45" s="44">
        <v>3.76</v>
      </c>
      <c r="R45" s="52">
        <v>2.84</v>
      </c>
      <c r="S45" s="52">
        <v>0.5</v>
      </c>
      <c r="T45" s="47">
        <f>SUM(M45,P45,Q45,R45,S45)</f>
        <v>16.438499999999998</v>
      </c>
      <c r="U45" s="45">
        <f>ROUND(T45*0.12,2)</f>
        <v>1.97</v>
      </c>
      <c r="V45" s="47">
        <f>T45+U45</f>
        <v>18.408499999999997</v>
      </c>
      <c r="W45" s="49" t="s">
        <v>18</v>
      </c>
      <c r="X45" s="45">
        <f>ROUND(V45*20%,2)</f>
        <v>3.68</v>
      </c>
      <c r="Y45" s="47">
        <f>ROUND(V45+X45,2)</f>
        <v>22.09</v>
      </c>
    </row>
    <row r="46" spans="1:25" ht="22.5" customHeight="1">
      <c r="A46" s="83" t="s">
        <v>42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5"/>
    </row>
    <row r="47" spans="1:25" ht="12.75">
      <c r="A47" s="75" t="s">
        <v>43</v>
      </c>
      <c r="B47" s="75"/>
      <c r="C47" s="44" t="s">
        <v>10</v>
      </c>
      <c r="D47" s="44" t="s">
        <v>7</v>
      </c>
      <c r="E47" s="44" t="s">
        <v>7</v>
      </c>
      <c r="F47" s="44" t="s">
        <v>13</v>
      </c>
      <c r="G47" s="44" t="s">
        <v>13</v>
      </c>
      <c r="H47" s="44" t="s">
        <v>7</v>
      </c>
      <c r="I47" s="44" t="s">
        <v>7</v>
      </c>
      <c r="J47" s="48" t="s">
        <v>7</v>
      </c>
      <c r="K47" s="52">
        <v>0.46</v>
      </c>
      <c r="L47" s="45">
        <f>AA14</f>
        <v>24.05</v>
      </c>
      <c r="M47" s="47">
        <f>K47*L47</f>
        <v>11.063</v>
      </c>
      <c r="N47" s="73">
        <f>ROUND(3.7*K47/100,2)</f>
        <v>0.02</v>
      </c>
      <c r="O47" s="45">
        <f>AC14</f>
        <v>44.38</v>
      </c>
      <c r="P47" s="47">
        <f>ROUND(SUM(N47*O47),2)</f>
        <v>0.89</v>
      </c>
      <c r="Q47" s="44">
        <v>3.76</v>
      </c>
      <c r="R47" s="52">
        <v>2.84</v>
      </c>
      <c r="S47" s="52">
        <v>0.5</v>
      </c>
      <c r="T47" s="47">
        <f>SUM(M47,P47,Q47,R47,S47)</f>
        <v>19.053</v>
      </c>
      <c r="U47" s="45">
        <f>ROUND(T47*0.12,2)</f>
        <v>2.29</v>
      </c>
      <c r="V47" s="47">
        <f>T47+U47</f>
        <v>21.343</v>
      </c>
      <c r="W47" s="69" t="s">
        <v>18</v>
      </c>
      <c r="X47" s="45">
        <f>ROUND(V47*20%,2)</f>
        <v>4.27</v>
      </c>
      <c r="Y47" s="47">
        <f>ROUND(V47+X47,2)</f>
        <v>25.61</v>
      </c>
    </row>
    <row r="48" spans="1:25" ht="12.75">
      <c r="A48" s="75" t="s">
        <v>44</v>
      </c>
      <c r="B48" s="75"/>
      <c r="C48" s="44" t="s">
        <v>10</v>
      </c>
      <c r="D48" s="44" t="s">
        <v>7</v>
      </c>
      <c r="E48" s="44" t="s">
        <v>7</v>
      </c>
      <c r="F48" s="44" t="s">
        <v>13</v>
      </c>
      <c r="G48" s="44" t="s">
        <v>13</v>
      </c>
      <c r="H48" s="44" t="s">
        <v>7</v>
      </c>
      <c r="I48" s="44" t="s">
        <v>7</v>
      </c>
      <c r="J48" s="48" t="s">
        <v>7</v>
      </c>
      <c r="K48" s="52">
        <v>0.54</v>
      </c>
      <c r="L48" s="45">
        <f>AA14</f>
        <v>24.05</v>
      </c>
      <c r="M48" s="47">
        <f>K48*L48</f>
        <v>12.987000000000002</v>
      </c>
      <c r="N48" s="73">
        <f>ROUND(3.7*K48/100,2)</f>
        <v>0.02</v>
      </c>
      <c r="O48" s="45">
        <f>AC14</f>
        <v>44.38</v>
      </c>
      <c r="P48" s="47">
        <f>ROUND(SUM(N48*O48),2)</f>
        <v>0.89</v>
      </c>
      <c r="Q48" s="44">
        <v>3.76</v>
      </c>
      <c r="R48" s="52">
        <v>2.84</v>
      </c>
      <c r="S48" s="52">
        <v>0.5</v>
      </c>
      <c r="T48" s="47">
        <f>SUM(M48,P48,Q48,R48,S48)</f>
        <v>20.977</v>
      </c>
      <c r="U48" s="45">
        <f>ROUND(T48*0.12,2)</f>
        <v>2.52</v>
      </c>
      <c r="V48" s="47">
        <f>T48+U48</f>
        <v>23.497</v>
      </c>
      <c r="W48" s="69" t="s">
        <v>18</v>
      </c>
      <c r="X48" s="45">
        <f>ROUND(V48*20%,2)</f>
        <v>4.7</v>
      </c>
      <c r="Y48" s="47">
        <f>ROUND(V48+X48,2)</f>
        <v>28.2</v>
      </c>
    </row>
    <row r="49" spans="1:25" ht="12.75">
      <c r="A49" s="75" t="s">
        <v>51</v>
      </c>
      <c r="B49" s="75"/>
      <c r="C49" s="44" t="s">
        <v>52</v>
      </c>
      <c r="D49" s="44" t="s">
        <v>7</v>
      </c>
      <c r="E49" s="44" t="s">
        <v>7</v>
      </c>
      <c r="F49" s="44" t="s">
        <v>13</v>
      </c>
      <c r="G49" s="44" t="s">
        <v>13</v>
      </c>
      <c r="H49" s="44" t="s">
        <v>7</v>
      </c>
      <c r="I49" s="44" t="s">
        <v>7</v>
      </c>
      <c r="J49" s="48" t="s">
        <v>7</v>
      </c>
      <c r="K49" s="52">
        <v>0.42</v>
      </c>
      <c r="L49" s="45">
        <f>AA14</f>
        <v>24.05</v>
      </c>
      <c r="M49" s="47">
        <f>K49*L49</f>
        <v>10.100999999999999</v>
      </c>
      <c r="N49" s="73">
        <f>ROUND(3.7*K49/100,2)</f>
        <v>0.02</v>
      </c>
      <c r="O49" s="45">
        <f>AC14</f>
        <v>44.38</v>
      </c>
      <c r="P49" s="47">
        <f>ROUND(SUM(N49*O49),2)</f>
        <v>0.89</v>
      </c>
      <c r="Q49" s="44">
        <v>3.76</v>
      </c>
      <c r="R49" s="52">
        <v>2.84</v>
      </c>
      <c r="S49" s="52">
        <v>0.5</v>
      </c>
      <c r="T49" s="47">
        <f>SUM(M49,P49,Q49,R49,S49)</f>
        <v>18.091</v>
      </c>
      <c r="U49" s="45">
        <f>ROUND(T49*0.12,2)</f>
        <v>2.17</v>
      </c>
      <c r="V49" s="47">
        <f>T49+U49</f>
        <v>20.261000000000003</v>
      </c>
      <c r="W49" s="50" t="s">
        <v>18</v>
      </c>
      <c r="X49" s="45">
        <f>ROUND(V49*20%,2)</f>
        <v>4.05</v>
      </c>
      <c r="Y49" s="47">
        <f>ROUND(V49+X49,2)</f>
        <v>24.31</v>
      </c>
    </row>
    <row r="50" spans="1:25" ht="12.75" hidden="1">
      <c r="A50" s="56"/>
      <c r="B50" s="56"/>
      <c r="C50" s="56"/>
      <c r="D50" s="56"/>
      <c r="E50" s="56"/>
      <c r="F50" s="56"/>
      <c r="G50" s="56"/>
      <c r="H50" s="56"/>
      <c r="I50" s="56"/>
      <c r="J50" s="57"/>
      <c r="K50" s="71"/>
      <c r="L50" s="58"/>
      <c r="M50" s="59"/>
      <c r="N50" s="74"/>
      <c r="O50" s="58"/>
      <c r="P50" s="59"/>
      <c r="Q50" s="56"/>
      <c r="R50" s="71"/>
      <c r="S50" s="60"/>
      <c r="T50" s="59"/>
      <c r="U50" s="58"/>
      <c r="V50" s="59"/>
      <c r="W50" s="49"/>
      <c r="X50" s="58"/>
      <c r="Y50" s="59"/>
    </row>
    <row r="51" spans="1:25" ht="18" customHeight="1" hidden="1">
      <c r="A51" s="80" t="s">
        <v>53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</row>
    <row r="52" spans="1:25" ht="12.75" hidden="1">
      <c r="A52" s="75" t="s">
        <v>54</v>
      </c>
      <c r="B52" s="75"/>
      <c r="C52" s="44" t="s">
        <v>45</v>
      </c>
      <c r="D52" s="44">
        <v>55.21</v>
      </c>
      <c r="E52" s="45"/>
      <c r="F52" s="46">
        <f>ROUND((D52+E52)*42%,2)</f>
        <v>23.19</v>
      </c>
      <c r="G52" s="46">
        <f>ROUND(SUM(D52:F52),2)</f>
        <v>78.4</v>
      </c>
      <c r="H52" s="45">
        <f>ROUND(G52*22%,2)</f>
        <v>17.25</v>
      </c>
      <c r="I52" s="45">
        <f>ROUND(G52*64.6%,2)</f>
        <v>50.65</v>
      </c>
      <c r="J52" s="47">
        <f>ROUND(SUM(G52:I52),2)</f>
        <v>146.3</v>
      </c>
      <c r="K52" s="44" t="s">
        <v>7</v>
      </c>
      <c r="L52" s="44" t="s">
        <v>7</v>
      </c>
      <c r="M52" s="48" t="s">
        <v>7</v>
      </c>
      <c r="N52" s="44" t="s">
        <v>7</v>
      </c>
      <c r="O52" s="45" t="s">
        <v>7</v>
      </c>
      <c r="P52" s="48" t="s">
        <v>7</v>
      </c>
      <c r="Q52" s="44" t="s">
        <v>7</v>
      </c>
      <c r="R52" s="44" t="s">
        <v>7</v>
      </c>
      <c r="S52" s="44" t="s">
        <v>7</v>
      </c>
      <c r="T52" s="47">
        <f>SUM(J52)</f>
        <v>146.3</v>
      </c>
      <c r="U52" s="45">
        <f>ROUND(T52*0.12,2)</f>
        <v>17.56</v>
      </c>
      <c r="V52" s="47">
        <f>T52+U52</f>
        <v>163.86</v>
      </c>
      <c r="W52" s="49" t="s">
        <v>18</v>
      </c>
      <c r="X52" s="45">
        <f>ROUND(V52*20%,2)</f>
        <v>32.77</v>
      </c>
      <c r="Y52" s="47">
        <f>ROUND(V52+X52,2)</f>
        <v>196.63</v>
      </c>
    </row>
    <row r="53" spans="1:25" ht="12.75" hidden="1">
      <c r="A53" s="75" t="s">
        <v>55</v>
      </c>
      <c r="B53" s="75"/>
      <c r="C53" s="44" t="s">
        <v>45</v>
      </c>
      <c r="D53" s="45">
        <f>D52*20%</f>
        <v>11.042000000000002</v>
      </c>
      <c r="E53" s="45"/>
      <c r="F53" s="46">
        <f>ROUND((D53+E53)*42%,2)</f>
        <v>4.64</v>
      </c>
      <c r="G53" s="46">
        <f>ROUND(SUM(D53:F53),2)</f>
        <v>15.68</v>
      </c>
      <c r="H53" s="45">
        <f>ROUND(G53*22%,2)</f>
        <v>3.45</v>
      </c>
      <c r="I53" s="45">
        <f>ROUND(G53*64.6%,2)</f>
        <v>10.13</v>
      </c>
      <c r="J53" s="47">
        <f>ROUND(SUM(G53:I53),2)</f>
        <v>29.26</v>
      </c>
      <c r="K53" s="44" t="s">
        <v>7</v>
      </c>
      <c r="L53" s="44" t="s">
        <v>7</v>
      </c>
      <c r="M53" s="48" t="s">
        <v>7</v>
      </c>
      <c r="N53" s="44" t="s">
        <v>7</v>
      </c>
      <c r="O53" s="45" t="s">
        <v>7</v>
      </c>
      <c r="P53" s="48" t="s">
        <v>7</v>
      </c>
      <c r="Q53" s="44" t="s">
        <v>7</v>
      </c>
      <c r="R53" s="44" t="s">
        <v>7</v>
      </c>
      <c r="S53" s="44" t="s">
        <v>7</v>
      </c>
      <c r="T53" s="47">
        <f>SUM(J53)</f>
        <v>29.26</v>
      </c>
      <c r="U53" s="45">
        <f>ROUND(T53*0.12,2)</f>
        <v>3.51</v>
      </c>
      <c r="V53" s="47">
        <f>T53+U53</f>
        <v>32.77</v>
      </c>
      <c r="W53" s="49" t="s">
        <v>18</v>
      </c>
      <c r="X53" s="45">
        <f>ROUND(V53*20%,2)</f>
        <v>6.55</v>
      </c>
      <c r="Y53" s="47">
        <f>ROUND(V53+X53,2)</f>
        <v>39.32</v>
      </c>
    </row>
    <row r="54" spans="1:25" ht="12.75" hidden="1">
      <c r="A54" s="75" t="s">
        <v>56</v>
      </c>
      <c r="B54" s="75"/>
      <c r="C54" s="44" t="s">
        <v>45</v>
      </c>
      <c r="D54" s="44">
        <f>D52*35%</f>
        <v>19.3235</v>
      </c>
      <c r="E54" s="45"/>
      <c r="F54" s="46">
        <f>ROUND((D54+E54)*42%,2)</f>
        <v>8.12</v>
      </c>
      <c r="G54" s="46">
        <f>ROUND(SUM(D54:F54),2)</f>
        <v>27.44</v>
      </c>
      <c r="H54" s="45">
        <f>ROUND(G54*22%,2)</f>
        <v>6.04</v>
      </c>
      <c r="I54" s="45">
        <f>ROUND(G54*64.6%,2)</f>
        <v>17.73</v>
      </c>
      <c r="J54" s="47">
        <f>ROUND(SUM(G54:I54),2)</f>
        <v>51.21</v>
      </c>
      <c r="K54" s="44" t="s">
        <v>7</v>
      </c>
      <c r="L54" s="44" t="s">
        <v>7</v>
      </c>
      <c r="M54" s="48" t="s">
        <v>7</v>
      </c>
      <c r="N54" s="44" t="s">
        <v>7</v>
      </c>
      <c r="O54" s="45" t="s">
        <v>7</v>
      </c>
      <c r="P54" s="48" t="s">
        <v>7</v>
      </c>
      <c r="Q54" s="44" t="s">
        <v>7</v>
      </c>
      <c r="R54" s="44" t="s">
        <v>7</v>
      </c>
      <c r="S54" s="44" t="s">
        <v>7</v>
      </c>
      <c r="T54" s="47">
        <f>SUM(J54)</f>
        <v>51.21</v>
      </c>
      <c r="U54" s="45">
        <f>ROUND(T54*0.12,2)</f>
        <v>6.15</v>
      </c>
      <c r="V54" s="47">
        <f>T54+U54</f>
        <v>57.36</v>
      </c>
      <c r="W54" s="49" t="s">
        <v>18</v>
      </c>
      <c r="X54" s="45">
        <f>ROUND(V54*20%,2)</f>
        <v>11.47</v>
      </c>
      <c r="Y54" s="47">
        <f>ROUND(V54+X54,2)</f>
        <v>68.83</v>
      </c>
    </row>
    <row r="55" spans="1:25" ht="12.75" hidden="1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9"/>
      <c r="N55" s="56"/>
      <c r="O55" s="58"/>
      <c r="P55" s="59"/>
      <c r="Q55" s="56"/>
      <c r="R55" s="60"/>
      <c r="S55" s="60"/>
      <c r="T55" s="59"/>
      <c r="U55" s="58"/>
      <c r="V55" s="59"/>
      <c r="W55" s="49"/>
      <c r="X55" s="58"/>
      <c r="Y55" s="59"/>
    </row>
    <row r="56" spans="1:23" ht="12.75">
      <c r="A56" s="7"/>
      <c r="B56" s="7"/>
      <c r="C56" s="7"/>
      <c r="D56" s="7"/>
      <c r="E56" s="7"/>
      <c r="F56" s="7"/>
      <c r="G56" s="7"/>
      <c r="H56" s="7"/>
      <c r="I56" s="7"/>
      <c r="J56" s="8"/>
      <c r="K56" s="9"/>
      <c r="L56" s="7"/>
      <c r="M56" s="10"/>
      <c r="N56" s="7"/>
      <c r="O56" s="9"/>
      <c r="P56" s="10"/>
      <c r="Q56" s="7"/>
      <c r="R56" s="7"/>
      <c r="S56" s="7"/>
      <c r="T56" s="10"/>
      <c r="U56" s="9"/>
      <c r="V56" s="10"/>
      <c r="W56" s="3"/>
    </row>
    <row r="57" spans="1:24" ht="12.75">
      <c r="A57" s="27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28"/>
      <c r="V57" s="29"/>
      <c r="W57" s="30"/>
      <c r="X57" s="31"/>
    </row>
    <row r="58" spans="1:24" ht="12.75">
      <c r="A58" s="27"/>
      <c r="B58" s="2" t="s">
        <v>37</v>
      </c>
      <c r="C58" s="42"/>
      <c r="D58" s="42"/>
      <c r="E58" s="42"/>
      <c r="F58" s="42"/>
      <c r="G58" s="42"/>
      <c r="H58" s="55" t="s">
        <v>40</v>
      </c>
      <c r="I58" s="55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28"/>
      <c r="V58" s="29"/>
      <c r="W58" s="30"/>
      <c r="X58" s="31"/>
    </row>
    <row r="59" spans="1:24" ht="12.75">
      <c r="A59" s="27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28"/>
      <c r="V59" s="29"/>
      <c r="W59" s="30"/>
      <c r="X59" s="31"/>
    </row>
    <row r="60" spans="1:23" ht="15.75">
      <c r="A60" s="1"/>
      <c r="B60" s="2" t="s">
        <v>35</v>
      </c>
      <c r="C60"/>
      <c r="D60"/>
      <c r="E60"/>
      <c r="F60"/>
      <c r="G60"/>
      <c r="H60" t="s">
        <v>41</v>
      </c>
      <c r="I60"/>
      <c r="J60"/>
      <c r="K60"/>
      <c r="L60"/>
      <c r="M60"/>
      <c r="N60"/>
      <c r="O60" s="34"/>
      <c r="P60"/>
      <c r="Q60"/>
      <c r="R60"/>
      <c r="S60"/>
      <c r="U60"/>
      <c r="V60"/>
      <c r="W60" s="3"/>
    </row>
    <row r="61" spans="1:23" ht="12.75">
      <c r="A61" s="3"/>
      <c r="W61" s="3"/>
    </row>
    <row r="62" spans="1:23" ht="12.75">
      <c r="A62" s="3"/>
      <c r="B62" s="2" t="s">
        <v>34</v>
      </c>
      <c r="H62" s="2" t="s">
        <v>57</v>
      </c>
      <c r="W62" s="3"/>
    </row>
    <row r="63" ht="12.75" customHeight="1">
      <c r="W63" s="3"/>
    </row>
    <row r="64" spans="1:23" ht="12.75" customHeight="1">
      <c r="A64" s="3"/>
      <c r="W64" s="3"/>
    </row>
    <row r="65" ht="12.75" customHeight="1">
      <c r="W65" s="3"/>
    </row>
    <row r="66" spans="1:23" ht="12.75" customHeight="1">
      <c r="A66" s="3"/>
      <c r="W66" s="3"/>
    </row>
    <row r="67" spans="1:23" ht="12.75" customHeight="1">
      <c r="A67" s="3"/>
      <c r="W67" s="3"/>
    </row>
    <row r="68" spans="1:23" ht="12.75" customHeight="1">
      <c r="A68" s="3"/>
      <c r="W68" s="3"/>
    </row>
    <row r="69" spans="1:23" ht="12.75" customHeight="1">
      <c r="A69" s="3"/>
      <c r="W69" s="3"/>
    </row>
    <row r="70" ht="12.75" customHeight="1">
      <c r="A70" s="3"/>
    </row>
  </sheetData>
  <sheetProtection/>
  <mergeCells count="65">
    <mergeCell ref="A6:V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3:A17"/>
    <mergeCell ref="B13:B17"/>
    <mergeCell ref="C13:C17"/>
    <mergeCell ref="D13:D17"/>
    <mergeCell ref="S13:S17"/>
    <mergeCell ref="T13:T17"/>
    <mergeCell ref="E13:E17"/>
    <mergeCell ref="F13:F17"/>
    <mergeCell ref="G13:G17"/>
    <mergeCell ref="H13:H17"/>
    <mergeCell ref="I13:I17"/>
    <mergeCell ref="J13:J17"/>
    <mergeCell ref="U13:U17"/>
    <mergeCell ref="V13:V17"/>
    <mergeCell ref="X13:X17"/>
    <mergeCell ref="Y13:Y17"/>
    <mergeCell ref="A18:V18"/>
    <mergeCell ref="A19:B19"/>
    <mergeCell ref="K13:M13"/>
    <mergeCell ref="N13:P13"/>
    <mergeCell ref="Q13:Q17"/>
    <mergeCell ref="R13:R17"/>
    <mergeCell ref="A20:B20"/>
    <mergeCell ref="A21:B21"/>
    <mergeCell ref="A23:V23"/>
    <mergeCell ref="A24:V24"/>
    <mergeCell ref="A25:B25"/>
    <mergeCell ref="A26:B26"/>
    <mergeCell ref="A28:V28"/>
    <mergeCell ref="A29:B29"/>
    <mergeCell ref="A30:B30"/>
    <mergeCell ref="A31:B31"/>
    <mergeCell ref="A33:V33"/>
    <mergeCell ref="A34:B34"/>
    <mergeCell ref="A47:B47"/>
    <mergeCell ref="A48:B48"/>
    <mergeCell ref="A52:B52"/>
    <mergeCell ref="A53:B53"/>
    <mergeCell ref="A49:B49"/>
    <mergeCell ref="A35:B35"/>
    <mergeCell ref="A36:B36"/>
    <mergeCell ref="A42:V42"/>
    <mergeCell ref="A43:B43"/>
    <mergeCell ref="A44:B44"/>
    <mergeCell ref="A40:B40"/>
    <mergeCell ref="A45:B45"/>
    <mergeCell ref="A39:B39"/>
    <mergeCell ref="B57:T57"/>
    <mergeCell ref="B59:T59"/>
    <mergeCell ref="A37:N37"/>
    <mergeCell ref="A38:B38"/>
    <mergeCell ref="A54:B54"/>
    <mergeCell ref="A51:Y51"/>
    <mergeCell ref="A46:Y46"/>
  </mergeCells>
  <printOptions/>
  <pageMargins left="1.1811023622047245" right="0.35433070866141736" top="0.3937007874015748" bottom="0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KBU_Gabriela</cp:lastModifiedBy>
  <cp:lastPrinted>2021-08-02T13:20:34Z</cp:lastPrinted>
  <dcterms:created xsi:type="dcterms:W3CDTF">2009-04-29T11:57:13Z</dcterms:created>
  <dcterms:modified xsi:type="dcterms:W3CDTF">2021-08-02T13:20:48Z</dcterms:modified>
  <cp:category/>
  <cp:version/>
  <cp:contentType/>
  <cp:contentStatus/>
</cp:coreProperties>
</file>