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 activeTab="1"/>
  </bookViews>
  <sheets>
    <sheet name="Лавочка на грунт покр " sheetId="1" r:id="rId1"/>
    <sheet name="Лавочка на грунт покр 20.08.21" sheetId="3" r:id="rId2"/>
  </sheets>
  <calcPr calcId="125725"/>
</workbook>
</file>

<file path=xl/calcChain.xml><?xml version="1.0" encoding="utf-8"?>
<calcChain xmlns="http://schemas.openxmlformats.org/spreadsheetml/2006/main">
  <c r="G15" i="3"/>
  <c r="G29" s="1"/>
  <c r="G27"/>
  <c r="G26"/>
  <c r="G28" s="1"/>
  <c r="E21"/>
  <c r="E20"/>
  <c r="E19"/>
  <c r="E18"/>
  <c r="E22" s="1"/>
  <c r="G22" s="1"/>
  <c r="E17"/>
  <c r="G13"/>
  <c r="G14" s="1"/>
  <c r="E13"/>
  <c r="G12"/>
  <c r="G11"/>
  <c r="G10"/>
  <c r="E10"/>
  <c r="G9"/>
  <c r="G8"/>
  <c r="G7"/>
  <c r="G6"/>
  <c r="G26" i="1"/>
  <c r="G23" i="3" l="1"/>
  <c r="G24" s="1"/>
  <c r="G13" i="1"/>
  <c r="G10"/>
  <c r="G7"/>
  <c r="G31" i="3" l="1"/>
  <c r="G30"/>
  <c r="E13" i="1"/>
  <c r="E10"/>
  <c r="G32" i="3" l="1"/>
  <c r="G31" i="1"/>
  <c r="G33" i="3" l="1"/>
  <c r="G34" s="1"/>
  <c r="G35" l="1"/>
  <c r="G36" s="1"/>
  <c r="G27" i="1"/>
  <c r="G28" l="1"/>
  <c r="G14" l="1"/>
  <c r="G8"/>
  <c r="E21"/>
  <c r="E20"/>
  <c r="E19"/>
  <c r="E18"/>
  <c r="E17"/>
  <c r="E22" s="1"/>
  <c r="G22" s="1"/>
  <c r="G12"/>
  <c r="G11"/>
  <c r="G9"/>
  <c r="G6"/>
  <c r="G15" l="1"/>
  <c r="G29" s="1"/>
  <c r="G23"/>
  <c r="G24" s="1"/>
  <c r="G30" l="1"/>
  <c r="G32" l="1"/>
  <c r="G33" s="1"/>
  <c r="G34" s="1"/>
  <c r="G35" l="1"/>
  <c r="G36" s="1"/>
</calcChain>
</file>

<file path=xl/sharedStrings.xml><?xml version="1.0" encoding="utf-8"?>
<sst xmlns="http://schemas.openxmlformats.org/spreadsheetml/2006/main" count="112" uniqueCount="53">
  <si>
    <t>Калькуляція</t>
  </si>
  <si>
    <t>на установку лавочки на грунтове покриття</t>
  </si>
  <si>
    <t xml:space="preserve">Склад ланки: </t>
  </si>
  <si>
    <t>Дорожній робітник IV розряду - 2 людини</t>
  </si>
  <si>
    <t>№ п/п</t>
  </si>
  <si>
    <t>Обгрунтування</t>
  </si>
  <si>
    <t>Найменування видів робіт та витрат</t>
  </si>
  <si>
    <t>Один. вим</t>
  </si>
  <si>
    <t>Кількість</t>
  </si>
  <si>
    <t>Ціна,грн.</t>
  </si>
  <si>
    <t>Вартість грн</t>
  </si>
  <si>
    <t>ЗП мех</t>
  </si>
  <si>
    <t>1. Матеріали</t>
  </si>
  <si>
    <t>рахунок</t>
  </si>
  <si>
    <t>заготівельно-складські - 2%</t>
  </si>
  <si>
    <t>кг</t>
  </si>
  <si>
    <t>Круг  відрізний</t>
  </si>
  <si>
    <t>шт.</t>
  </si>
  <si>
    <t>Електроди</t>
  </si>
  <si>
    <t>разом по розділу 1</t>
  </si>
  <si>
    <t>2. Зарплата основних робочих</t>
  </si>
  <si>
    <t>Погрузка сміття</t>
  </si>
  <si>
    <t>Завантаження робочими інструменту та залишок матеріалу</t>
  </si>
  <si>
    <t>разом</t>
  </si>
  <si>
    <t>премія - 42%</t>
  </si>
  <si>
    <t>разом по розділу 2</t>
  </si>
  <si>
    <t>Нарахування на заробітну плату (осн. та мех) 22%</t>
  </si>
  <si>
    <t>Разом:</t>
  </si>
  <si>
    <t>Рентабельність 12%</t>
  </si>
  <si>
    <t>Разом по калькуляції:</t>
  </si>
  <si>
    <t>ПДВ - 20%</t>
  </si>
  <si>
    <t>Всього до оплати:</t>
  </si>
  <si>
    <t>Виконавець робіт</t>
  </si>
  <si>
    <t>Бундзяк С.М.</t>
  </si>
  <si>
    <t>Економіст</t>
  </si>
  <si>
    <t>Беца Г.І.</t>
  </si>
  <si>
    <t>Перевірив</t>
  </si>
  <si>
    <t>маш-год</t>
  </si>
  <si>
    <t>в тому числі ЗП механізаторів:</t>
  </si>
  <si>
    <t>3. Експлуатація машин і механізмів</t>
  </si>
  <si>
    <t>Електростанція ESE - 4000</t>
  </si>
  <si>
    <t>Всього по розділах 1+2+3</t>
  </si>
  <si>
    <t>разом по розділу 3</t>
  </si>
  <si>
    <t>Арматура діам. 8</t>
  </si>
  <si>
    <t>Розмітка місця установки лавочки</t>
  </si>
  <si>
    <t xml:space="preserve">Установка лавочки </t>
  </si>
  <si>
    <t>Переміщення до наступної лавочки</t>
  </si>
  <si>
    <t>Нетребко Т.О.</t>
  </si>
  <si>
    <t>Накладні витрати - 64,6%</t>
  </si>
  <si>
    <t>м</t>
  </si>
  <si>
    <t>транспортні витрати - 89,91 грн/т</t>
  </si>
  <si>
    <t>Кал-ція від 20.07.2021р.</t>
  </si>
  <si>
    <t>Стрижні будівельні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</si>
</sst>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i/>
      <sz val="9"/>
      <name val="Arial Cyr"/>
      <charset val="204"/>
    </font>
    <font>
      <i/>
      <sz val="8"/>
      <name val="Arial Cyr"/>
      <charset val="204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4" fillId="0" borderId="0" xfId="0" applyFont="1" applyAlignme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/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right"/>
    </xf>
    <xf numFmtId="2" fontId="0" fillId="0" borderId="8" xfId="0" applyNumberFormat="1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2" fontId="6" fillId="0" borderId="12" xfId="0" applyNumberFormat="1" applyFont="1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6" fillId="0" borderId="16" xfId="0" applyFont="1" applyBorder="1" applyAlignment="1">
      <alignment horizontal="right"/>
    </xf>
    <xf numFmtId="2" fontId="6" fillId="0" borderId="17" xfId="0" applyNumberFormat="1" applyFont="1" applyBorder="1" applyAlignment="1">
      <alignment horizontal="right"/>
    </xf>
    <xf numFmtId="2" fontId="0" fillId="2" borderId="7" xfId="0" applyNumberFormat="1" applyFill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0" fillId="2" borderId="7" xfId="0" applyFill="1" applyBorder="1"/>
    <xf numFmtId="0" fontId="4" fillId="3" borderId="4" xfId="0" applyFont="1" applyFill="1" applyBorder="1" applyAlignment="1">
      <alignment horizontal="right"/>
    </xf>
    <xf numFmtId="2" fontId="4" fillId="3" borderId="5" xfId="0" applyNumberFormat="1" applyFont="1" applyFill="1" applyBorder="1" applyAlignment="1">
      <alignment horizontal="right"/>
    </xf>
    <xf numFmtId="0" fontId="0" fillId="0" borderId="18" xfId="0" applyBorder="1" applyAlignment="1">
      <alignment horizontal="center" vertical="top"/>
    </xf>
    <xf numFmtId="0" fontId="0" fillId="0" borderId="12" xfId="0" applyBorder="1"/>
    <xf numFmtId="0" fontId="0" fillId="0" borderId="12" xfId="0" applyBorder="1" applyAlignment="1">
      <alignment horizontal="center" vertical="center"/>
    </xf>
    <xf numFmtId="2" fontId="0" fillId="2" borderId="20" xfId="0" applyNumberFormat="1" applyFont="1" applyFill="1" applyBorder="1" applyAlignment="1"/>
    <xf numFmtId="0" fontId="0" fillId="0" borderId="12" xfId="0" applyBorder="1" applyAlignment="1">
      <alignment vertical="center" wrapText="1"/>
    </xf>
    <xf numFmtId="2" fontId="0" fillId="2" borderId="12" xfId="0" applyNumberFormat="1" applyFill="1" applyBorder="1" applyAlignment="1">
      <alignment horizontal="right" vertical="center"/>
    </xf>
    <xf numFmtId="0" fontId="0" fillId="0" borderId="22" xfId="0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2" xfId="0" applyFont="1" applyBorder="1"/>
    <xf numFmtId="0" fontId="4" fillId="0" borderId="12" xfId="0" applyFont="1" applyBorder="1" applyAlignment="1">
      <alignment horizontal="center"/>
    </xf>
    <xf numFmtId="2" fontId="4" fillId="0" borderId="12" xfId="0" applyNumberFormat="1" applyFont="1" applyFill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0" fillId="0" borderId="24" xfId="0" applyBorder="1" applyAlignment="1">
      <alignment horizontal="center"/>
    </xf>
    <xf numFmtId="0" fontId="0" fillId="0" borderId="16" xfId="0" applyBorder="1"/>
    <xf numFmtId="0" fontId="0" fillId="0" borderId="16" xfId="0" applyFill="1" applyBorder="1" applyAlignment="1">
      <alignment horizontal="right"/>
    </xf>
    <xf numFmtId="0" fontId="0" fillId="0" borderId="16" xfId="0" applyBorder="1" applyAlignment="1">
      <alignment horizontal="right"/>
    </xf>
    <xf numFmtId="2" fontId="0" fillId="0" borderId="17" xfId="0" applyNumberFormat="1" applyBorder="1" applyAlignment="1">
      <alignment horizontal="right"/>
    </xf>
    <xf numFmtId="2" fontId="0" fillId="0" borderId="0" xfId="0" applyNumberFormat="1"/>
    <xf numFmtId="0" fontId="0" fillId="0" borderId="25" xfId="0" applyBorder="1"/>
    <xf numFmtId="0" fontId="0" fillId="0" borderId="26" xfId="0" applyBorder="1"/>
    <xf numFmtId="0" fontId="0" fillId="0" borderId="26" xfId="0" applyBorder="1" applyAlignment="1">
      <alignment horizontal="center"/>
    </xf>
    <xf numFmtId="0" fontId="4" fillId="0" borderId="26" xfId="0" applyFont="1" applyBorder="1" applyAlignment="1">
      <alignment horizontal="right"/>
    </xf>
    <xf numFmtId="2" fontId="4" fillId="0" borderId="27" xfId="0" applyNumberFormat="1" applyFont="1" applyBorder="1"/>
    <xf numFmtId="0" fontId="4" fillId="0" borderId="0" xfId="0" applyFont="1"/>
    <xf numFmtId="0" fontId="0" fillId="0" borderId="28" xfId="0" applyBorder="1"/>
    <xf numFmtId="0" fontId="0" fillId="0" borderId="29" xfId="0" applyBorder="1"/>
    <xf numFmtId="0" fontId="0" fillId="0" borderId="29" xfId="0" applyBorder="1" applyAlignment="1">
      <alignment horizontal="center"/>
    </xf>
    <xf numFmtId="0" fontId="0" fillId="0" borderId="29" xfId="0" applyBorder="1" applyAlignment="1">
      <alignment horizontal="right"/>
    </xf>
    <xf numFmtId="2" fontId="0" fillId="0" borderId="30" xfId="0" applyNumberFormat="1" applyBorder="1"/>
    <xf numFmtId="0" fontId="4" fillId="0" borderId="29" xfId="0" applyFont="1" applyBorder="1" applyAlignment="1">
      <alignment horizontal="right"/>
    </xf>
    <xf numFmtId="2" fontId="4" fillId="0" borderId="30" xfId="0" applyNumberFormat="1" applyFont="1" applyBorder="1"/>
    <xf numFmtId="0" fontId="4" fillId="0" borderId="31" xfId="0" applyFont="1" applyBorder="1"/>
    <xf numFmtId="0" fontId="4" fillId="0" borderId="32" xfId="0" applyFont="1" applyBorder="1"/>
    <xf numFmtId="0" fontId="4" fillId="0" borderId="32" xfId="0" applyFont="1" applyBorder="1" applyAlignment="1">
      <alignment horizontal="center"/>
    </xf>
    <xf numFmtId="0" fontId="4" fillId="0" borderId="32" xfId="0" applyFont="1" applyBorder="1" applyAlignment="1">
      <alignment horizontal="right"/>
    </xf>
    <xf numFmtId="2" fontId="4" fillId="0" borderId="33" xfId="0" applyNumberFormat="1" applyFont="1" applyBorder="1"/>
    <xf numFmtId="0" fontId="4" fillId="3" borderId="34" xfId="0" applyFont="1" applyFill="1" applyBorder="1" applyAlignment="1">
      <alignment horizontal="right"/>
    </xf>
    <xf numFmtId="2" fontId="4" fillId="3" borderId="35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36" xfId="0" applyBorder="1" applyAlignment="1">
      <alignment horizontal="left" vertical="center" wrapText="1"/>
    </xf>
    <xf numFmtId="0" fontId="0" fillId="0" borderId="36" xfId="0" applyBorder="1" applyAlignment="1">
      <alignment horizontal="center" vertical="center"/>
    </xf>
    <xf numFmtId="2" fontId="0" fillId="0" borderId="36" xfId="0" applyNumberFormat="1" applyBorder="1" applyAlignment="1">
      <alignment vertical="center"/>
    </xf>
    <xf numFmtId="2" fontId="0" fillId="0" borderId="37" xfId="0" applyNumberFormat="1" applyBorder="1" applyAlignment="1">
      <alignment vertical="center"/>
    </xf>
    <xf numFmtId="2" fontId="0" fillId="0" borderId="1" xfId="0" applyNumberFormat="1" applyBorder="1"/>
    <xf numFmtId="0" fontId="0" fillId="0" borderId="21" xfId="0" applyBorder="1" applyAlignment="1">
      <alignment horizontal="center"/>
    </xf>
    <xf numFmtId="2" fontId="0" fillId="2" borderId="36" xfId="0" applyNumberFormat="1" applyFill="1" applyBorder="1" applyAlignment="1">
      <alignment vertical="center"/>
    </xf>
    <xf numFmtId="0" fontId="0" fillId="0" borderId="19" xfId="0" applyBorder="1" applyAlignment="1"/>
    <xf numFmtId="0" fontId="4" fillId="3" borderId="4" xfId="0" applyFont="1" applyFill="1" applyBorder="1" applyAlignment="1">
      <alignment horizontal="right"/>
    </xf>
    <xf numFmtId="0" fontId="0" fillId="0" borderId="7" xfId="0" applyBorder="1"/>
    <xf numFmtId="0" fontId="4" fillId="3" borderId="3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IS43"/>
  <sheetViews>
    <sheetView view="pageLayout" zoomScaleNormal="100" workbookViewId="0">
      <selection activeCell="J14" sqref="J14"/>
    </sheetView>
  </sheetViews>
  <sheetFormatPr defaultRowHeight="12.75" outlineLevelCol="1"/>
  <cols>
    <col min="1" max="1" width="4.140625" customWidth="1"/>
    <col min="2" max="2" width="11.7109375" customWidth="1"/>
    <col min="3" max="3" width="34.7109375" customWidth="1"/>
    <col min="4" max="4" width="9" customWidth="1"/>
    <col min="5" max="5" width="10" customWidth="1"/>
    <col min="6" max="6" width="10.140625" customWidth="1"/>
    <col min="7" max="7" width="9.85546875" customWidth="1"/>
    <col min="8" max="8" width="9.140625" style="3" hidden="1" customWidth="1" outlineLevel="1"/>
    <col min="9" max="9" width="9.140625" style="3" collapsed="1"/>
    <col min="10" max="16384" width="9.140625" style="3"/>
  </cols>
  <sheetData>
    <row r="1" spans="1:253" ht="15.75">
      <c r="A1" s="1"/>
      <c r="B1" s="2"/>
      <c r="C1" s="93" t="s">
        <v>0</v>
      </c>
      <c r="D1" s="93"/>
      <c r="E1" s="93"/>
      <c r="F1" s="93"/>
      <c r="G1" s="1"/>
    </row>
    <row r="2" spans="1:253" s="4" customFormat="1">
      <c r="B2" s="5"/>
      <c r="C2" s="94" t="s">
        <v>1</v>
      </c>
      <c r="D2" s="94"/>
      <c r="E2" s="94"/>
      <c r="F2" s="94"/>
      <c r="G2" s="5"/>
    </row>
    <row r="3" spans="1:253" s="8" customFormat="1" ht="12">
      <c r="A3" s="6"/>
      <c r="B3" s="7" t="s">
        <v>2</v>
      </c>
      <c r="D3" s="6"/>
      <c r="E3" s="7" t="s">
        <v>3</v>
      </c>
      <c r="F3" s="6"/>
      <c r="G3" s="6"/>
    </row>
    <row r="4" spans="1:253" ht="25.5">
      <c r="A4" s="9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10" t="s">
        <v>11</v>
      </c>
    </row>
    <row r="5" spans="1:253">
      <c r="A5" s="11"/>
      <c r="B5" s="12"/>
      <c r="C5" s="13" t="s">
        <v>12</v>
      </c>
      <c r="D5" s="12"/>
      <c r="E5" s="14"/>
      <c r="F5" s="14"/>
      <c r="G5" s="15"/>
      <c r="H5" s="16"/>
      <c r="J5" s="17"/>
      <c r="K5" s="17"/>
      <c r="L5" s="17"/>
      <c r="M5" s="18"/>
      <c r="O5" s="16"/>
      <c r="Q5" s="17"/>
      <c r="R5" s="17"/>
      <c r="S5" s="17"/>
      <c r="T5" s="18"/>
      <c r="V5" s="16"/>
      <c r="X5" s="17"/>
      <c r="Y5" s="17"/>
      <c r="Z5" s="17"/>
      <c r="AA5" s="18"/>
      <c r="AC5" s="16"/>
      <c r="AE5" s="17"/>
      <c r="AF5" s="17"/>
      <c r="AG5" s="17"/>
      <c r="AH5" s="18"/>
      <c r="AJ5" s="16"/>
      <c r="AL5" s="17"/>
      <c r="AM5" s="17"/>
      <c r="AN5" s="17"/>
      <c r="AO5" s="18"/>
      <c r="AQ5" s="16"/>
      <c r="AS5" s="17"/>
      <c r="AT5" s="17"/>
      <c r="AU5" s="17"/>
      <c r="AV5" s="18"/>
      <c r="AX5" s="16"/>
      <c r="AZ5" s="17"/>
      <c r="BA5" s="17"/>
      <c r="BB5" s="17"/>
      <c r="BC5" s="18"/>
      <c r="BE5" s="16"/>
      <c r="BG5" s="17"/>
      <c r="BH5" s="17"/>
      <c r="BI5" s="17"/>
      <c r="BJ5" s="18"/>
      <c r="BL5" s="16"/>
      <c r="BN5" s="17"/>
      <c r="BO5" s="17"/>
      <c r="BP5" s="17"/>
      <c r="BQ5" s="18"/>
      <c r="BS5" s="16"/>
      <c r="BU5" s="17"/>
      <c r="BV5" s="17"/>
      <c r="BW5" s="17"/>
      <c r="BX5" s="18"/>
      <c r="BZ5" s="16"/>
      <c r="CB5" s="17"/>
      <c r="CC5" s="17"/>
      <c r="CD5" s="17"/>
      <c r="CE5" s="18"/>
      <c r="CG5" s="16"/>
      <c r="CI5" s="17"/>
      <c r="CJ5" s="17"/>
      <c r="CK5" s="17"/>
      <c r="CL5" s="18"/>
      <c r="CN5" s="16"/>
      <c r="CP5" s="17"/>
      <c r="CQ5" s="17"/>
      <c r="CR5" s="17"/>
      <c r="CS5" s="18"/>
      <c r="CU5" s="16"/>
      <c r="CW5" s="17"/>
      <c r="CX5" s="17"/>
      <c r="CY5" s="17"/>
      <c r="CZ5" s="18"/>
      <c r="DB5" s="16"/>
      <c r="DD5" s="17"/>
      <c r="DE5" s="17"/>
      <c r="DF5" s="17"/>
      <c r="DG5" s="18"/>
      <c r="DI5" s="16"/>
      <c r="DK5" s="17"/>
      <c r="DL5" s="17"/>
      <c r="DM5" s="17"/>
      <c r="DN5" s="18"/>
      <c r="DP5" s="16"/>
      <c r="DR5" s="17"/>
      <c r="DS5" s="17"/>
      <c r="DT5" s="17"/>
      <c r="DU5" s="18"/>
      <c r="DW5" s="16"/>
      <c r="DY5" s="17"/>
      <c r="DZ5" s="17"/>
      <c r="EA5" s="17"/>
      <c r="EB5" s="18"/>
      <c r="ED5" s="16"/>
      <c r="EF5" s="17"/>
      <c r="EG5" s="17"/>
      <c r="EH5" s="17"/>
      <c r="EI5" s="18"/>
      <c r="EK5" s="16"/>
      <c r="EM5" s="17"/>
      <c r="EN5" s="17"/>
      <c r="EO5" s="17"/>
      <c r="EP5" s="18"/>
      <c r="ER5" s="16"/>
      <c r="ET5" s="17"/>
      <c r="EU5" s="17"/>
      <c r="EV5" s="17"/>
      <c r="EW5" s="18"/>
      <c r="EY5" s="16"/>
      <c r="FA5" s="17"/>
      <c r="FB5" s="17"/>
      <c r="FC5" s="17"/>
      <c r="FD5" s="18"/>
      <c r="FF5" s="16"/>
      <c r="FH5" s="17"/>
      <c r="FI5" s="17"/>
      <c r="FJ5" s="17"/>
      <c r="FK5" s="18"/>
      <c r="FM5" s="16"/>
      <c r="FO5" s="17"/>
      <c r="FP5" s="17"/>
      <c r="FQ5" s="17"/>
      <c r="FR5" s="18"/>
      <c r="FT5" s="16"/>
      <c r="FV5" s="17"/>
      <c r="FW5" s="17"/>
      <c r="FX5" s="17"/>
      <c r="FY5" s="18"/>
      <c r="GA5" s="16"/>
      <c r="GC5" s="17"/>
      <c r="GD5" s="17"/>
      <c r="GE5" s="17"/>
      <c r="GF5" s="18"/>
      <c r="GH5" s="16"/>
      <c r="GJ5" s="17"/>
      <c r="GK5" s="17"/>
      <c r="GL5" s="17"/>
      <c r="GM5" s="18"/>
      <c r="GO5" s="16"/>
      <c r="GQ5" s="17"/>
      <c r="GR5" s="17"/>
      <c r="GS5" s="17"/>
      <c r="GT5" s="18"/>
      <c r="GV5" s="16"/>
      <c r="GX5" s="17"/>
      <c r="GY5" s="17"/>
      <c r="GZ5" s="17"/>
      <c r="HA5" s="18"/>
      <c r="HC5" s="16"/>
      <c r="HE5" s="17"/>
      <c r="HF5" s="17"/>
      <c r="HG5" s="17"/>
      <c r="HH5" s="18"/>
      <c r="HJ5" s="16"/>
      <c r="HL5" s="17"/>
      <c r="HM5" s="17"/>
      <c r="HN5" s="17"/>
      <c r="HO5" s="18"/>
      <c r="HQ5" s="16"/>
      <c r="HS5" s="17"/>
      <c r="HT5" s="17"/>
      <c r="HU5" s="17"/>
      <c r="HV5" s="18"/>
      <c r="HX5" s="16"/>
      <c r="HZ5" s="17"/>
      <c r="IA5" s="17"/>
      <c r="IB5" s="17"/>
      <c r="IC5" s="18"/>
      <c r="IE5" s="16"/>
      <c r="IG5" s="17"/>
      <c r="IH5" s="17"/>
      <c r="II5" s="17"/>
      <c r="IJ5" s="18"/>
      <c r="IL5" s="16"/>
      <c r="IN5" s="17"/>
      <c r="IO5" s="17"/>
      <c r="IP5" s="17"/>
      <c r="IQ5" s="18"/>
      <c r="IS5" s="16"/>
    </row>
    <row r="6" spans="1:253">
      <c r="A6" s="19">
        <v>1</v>
      </c>
      <c r="B6" s="20" t="s">
        <v>13</v>
      </c>
      <c r="C6" s="36" t="s">
        <v>43</v>
      </c>
      <c r="D6" s="20" t="s">
        <v>49</v>
      </c>
      <c r="E6" s="21">
        <v>1.2</v>
      </c>
      <c r="F6" s="34">
        <v>7.2</v>
      </c>
      <c r="G6" s="22">
        <f>E6*F6</f>
        <v>8.64</v>
      </c>
    </row>
    <row r="7" spans="1:253">
      <c r="A7" s="23"/>
      <c r="B7" s="24"/>
      <c r="C7" s="25"/>
      <c r="D7" s="26"/>
      <c r="E7" s="35" t="s">
        <v>50</v>
      </c>
      <c r="F7" s="3"/>
      <c r="G7" s="27">
        <f>E6*0.08991</f>
        <v>0.107892</v>
      </c>
    </row>
    <row r="8" spans="1:253">
      <c r="A8" s="28"/>
      <c r="B8" s="29"/>
      <c r="C8" s="30"/>
      <c r="D8" s="31"/>
      <c r="E8" s="32" t="s">
        <v>14</v>
      </c>
      <c r="F8" s="3"/>
      <c r="G8" s="33">
        <f>(F6+G7)*2%</f>
        <v>0.14615784000000001</v>
      </c>
    </row>
    <row r="9" spans="1:253">
      <c r="A9" s="19">
        <v>2</v>
      </c>
      <c r="B9" s="20" t="s">
        <v>13</v>
      </c>
      <c r="C9" s="36" t="s">
        <v>16</v>
      </c>
      <c r="D9" s="20" t="s">
        <v>17</v>
      </c>
      <c r="E9" s="21">
        <v>0.2</v>
      </c>
      <c r="F9" s="34">
        <v>24.5</v>
      </c>
      <c r="G9" s="22">
        <f>E9*F9</f>
        <v>4.9000000000000004</v>
      </c>
    </row>
    <row r="10" spans="1:253">
      <c r="A10" s="23"/>
      <c r="B10" s="24"/>
      <c r="C10" s="25"/>
      <c r="D10" s="26"/>
      <c r="E10" s="35" t="str">
        <f>E7</f>
        <v>транспортні витрати - 89,91 грн/т</v>
      </c>
      <c r="F10" s="3"/>
      <c r="G10" s="27">
        <f>E9*0.08991</f>
        <v>1.7982000000000001E-2</v>
      </c>
    </row>
    <row r="11" spans="1:253">
      <c r="A11" s="28"/>
      <c r="B11" s="29"/>
      <c r="C11" s="30"/>
      <c r="D11" s="31"/>
      <c r="E11" s="32" t="s">
        <v>14</v>
      </c>
      <c r="F11" s="3"/>
      <c r="G11" s="33">
        <f>(F9)*2%</f>
        <v>0.49</v>
      </c>
    </row>
    <row r="12" spans="1:253">
      <c r="A12" s="19">
        <v>3</v>
      </c>
      <c r="B12" s="20" t="s">
        <v>13</v>
      </c>
      <c r="C12" s="36" t="s">
        <v>18</v>
      </c>
      <c r="D12" s="20" t="s">
        <v>15</v>
      </c>
      <c r="E12" s="21">
        <v>0.2</v>
      </c>
      <c r="F12" s="34">
        <v>84</v>
      </c>
      <c r="G12" s="22">
        <f>E12*F12</f>
        <v>16.8</v>
      </c>
    </row>
    <row r="13" spans="1:253">
      <c r="A13" s="23"/>
      <c r="B13" s="24"/>
      <c r="C13" s="25"/>
      <c r="D13" s="26"/>
      <c r="E13" s="35" t="str">
        <f>E7</f>
        <v>транспортні витрати - 89,91 грн/т</v>
      </c>
      <c r="F13" s="3"/>
      <c r="G13" s="27">
        <f>E12*0.08991</f>
        <v>1.7982000000000001E-2</v>
      </c>
    </row>
    <row r="14" spans="1:253">
      <c r="A14" s="28"/>
      <c r="B14" s="29"/>
      <c r="C14" s="30"/>
      <c r="D14" s="31"/>
      <c r="E14" s="32" t="s">
        <v>14</v>
      </c>
      <c r="F14" s="3"/>
      <c r="G14" s="33">
        <f>(F12+G13)*2%</f>
        <v>1.68035964</v>
      </c>
    </row>
    <row r="15" spans="1:253" s="4" customFormat="1">
      <c r="A15" s="90" t="s">
        <v>19</v>
      </c>
      <c r="B15" s="91"/>
      <c r="C15" s="91"/>
      <c r="D15" s="91"/>
      <c r="E15" s="37"/>
      <c r="F15" s="37"/>
      <c r="G15" s="38">
        <f>SUM(G6:G14)</f>
        <v>32.800373480000005</v>
      </c>
      <c r="H15"/>
    </row>
    <row r="16" spans="1:253">
      <c r="A16" s="11"/>
      <c r="B16" s="12"/>
      <c r="C16" s="13" t="s">
        <v>20</v>
      </c>
      <c r="D16" s="12"/>
      <c r="E16" s="14"/>
      <c r="F16" s="14"/>
      <c r="G16" s="15"/>
    </row>
    <row r="17" spans="1:8">
      <c r="A17" s="39">
        <v>1</v>
      </c>
      <c r="B17" s="40"/>
      <c r="C17" s="87" t="s">
        <v>44</v>
      </c>
      <c r="D17" s="41"/>
      <c r="E17" s="42">
        <f>0.05*2</f>
        <v>0.1</v>
      </c>
      <c r="G17" s="85"/>
    </row>
    <row r="18" spans="1:8">
      <c r="A18" s="39">
        <v>2</v>
      </c>
      <c r="B18" s="40"/>
      <c r="C18" s="43" t="s">
        <v>45</v>
      </c>
      <c r="D18" s="41"/>
      <c r="E18" s="44">
        <f>0.15*2</f>
        <v>0.3</v>
      </c>
      <c r="G18" s="26"/>
    </row>
    <row r="19" spans="1:8">
      <c r="A19" s="39">
        <v>3</v>
      </c>
      <c r="B19" s="40"/>
      <c r="C19" s="43" t="s">
        <v>21</v>
      </c>
      <c r="D19" s="41"/>
      <c r="E19" s="44">
        <f>0.05*2</f>
        <v>0.1</v>
      </c>
      <c r="G19" s="45"/>
    </row>
    <row r="20" spans="1:8" ht="25.5">
      <c r="A20" s="39">
        <v>4</v>
      </c>
      <c r="B20" s="40"/>
      <c r="C20" s="43" t="s">
        <v>22</v>
      </c>
      <c r="D20" s="41"/>
      <c r="E20" s="44">
        <f>0.05*2</f>
        <v>0.1</v>
      </c>
      <c r="G20" s="45"/>
    </row>
    <row r="21" spans="1:8">
      <c r="A21" s="39">
        <v>5</v>
      </c>
      <c r="B21" s="40"/>
      <c r="C21" s="43" t="s">
        <v>46</v>
      </c>
      <c r="D21" s="41"/>
      <c r="E21" s="44">
        <f>0.05*2</f>
        <v>0.1</v>
      </c>
      <c r="G21" s="45"/>
    </row>
    <row r="22" spans="1:8" s="4" customFormat="1">
      <c r="A22" s="46"/>
      <c r="B22" s="47"/>
      <c r="C22" s="47"/>
      <c r="D22" s="48" t="s">
        <v>23</v>
      </c>
      <c r="E22" s="49">
        <f>SUM(E17:E21)</f>
        <v>0.7</v>
      </c>
      <c r="F22" s="50">
        <v>66.91</v>
      </c>
      <c r="G22" s="51">
        <f>ROUND(E22*F22,2)</f>
        <v>46.84</v>
      </c>
    </row>
    <row r="23" spans="1:8">
      <c r="A23" s="52"/>
      <c r="B23" s="53"/>
      <c r="C23" s="53"/>
      <c r="D23" s="31" t="s">
        <v>24</v>
      </c>
      <c r="E23" s="54"/>
      <c r="F23" s="55"/>
      <c r="G23" s="56">
        <f>G22*42%</f>
        <v>19.672800000000002</v>
      </c>
    </row>
    <row r="24" spans="1:8" s="4" customFormat="1">
      <c r="A24" s="90" t="s">
        <v>25</v>
      </c>
      <c r="B24" s="91"/>
      <c r="C24" s="91"/>
      <c r="D24" s="91"/>
      <c r="E24" s="37"/>
      <c r="F24" s="37"/>
      <c r="G24" s="38">
        <f>ROUND(G22+G23,2)</f>
        <v>66.510000000000005</v>
      </c>
      <c r="H24" s="57"/>
    </row>
    <row r="25" spans="1:8" s="4" customFormat="1">
      <c r="A25" s="11"/>
      <c r="B25" s="12"/>
      <c r="C25" s="13" t="s">
        <v>39</v>
      </c>
      <c r="D25" s="12"/>
      <c r="E25" s="14"/>
      <c r="F25" s="14"/>
      <c r="G25" s="15"/>
      <c r="H25" s="57"/>
    </row>
    <row r="26" spans="1:8" s="4" customFormat="1" ht="38.25">
      <c r="A26" s="78">
        <v>1</v>
      </c>
      <c r="B26" s="79" t="s">
        <v>51</v>
      </c>
      <c r="C26" s="80" t="s">
        <v>40</v>
      </c>
      <c r="D26" s="81" t="s">
        <v>37</v>
      </c>
      <c r="E26" s="82">
        <v>0.3</v>
      </c>
      <c r="F26" s="86">
        <v>215.9</v>
      </c>
      <c r="G26" s="83">
        <f>E26*F26</f>
        <v>64.77</v>
      </c>
      <c r="H26" s="57"/>
    </row>
    <row r="27" spans="1:8" s="4" customFormat="1">
      <c r="A27" s="92" t="s">
        <v>38</v>
      </c>
      <c r="B27" s="92"/>
      <c r="C27" s="92"/>
      <c r="D27" s="92"/>
      <c r="E27" s="92"/>
      <c r="F27" s="92"/>
      <c r="G27" s="84">
        <f>E26*68.59</f>
        <v>20.577000000000002</v>
      </c>
      <c r="H27" s="57"/>
    </row>
    <row r="28" spans="1:8" s="4" customFormat="1">
      <c r="A28" s="90" t="s">
        <v>42</v>
      </c>
      <c r="B28" s="91"/>
      <c r="C28" s="91"/>
      <c r="D28" s="91"/>
      <c r="E28" s="76"/>
      <c r="F28" s="76"/>
      <c r="G28" s="77">
        <f>G26</f>
        <v>64.77</v>
      </c>
      <c r="H28" s="57"/>
    </row>
    <row r="29" spans="1:8" customFormat="1">
      <c r="A29" s="58"/>
      <c r="B29" s="59"/>
      <c r="C29" s="59"/>
      <c r="D29" s="60"/>
      <c r="E29" s="59"/>
      <c r="F29" s="61" t="s">
        <v>41</v>
      </c>
      <c r="G29" s="62">
        <f>ROUND(G15+G24+G28,2)</f>
        <v>164.08</v>
      </c>
      <c r="H29" s="63"/>
    </row>
    <row r="30" spans="1:8" customFormat="1">
      <c r="A30" s="64"/>
      <c r="B30" s="65"/>
      <c r="C30" s="65"/>
      <c r="D30" s="66"/>
      <c r="E30" s="65"/>
      <c r="F30" s="67" t="s">
        <v>26</v>
      </c>
      <c r="G30" s="68">
        <f>G24*22%</f>
        <v>14.632200000000001</v>
      </c>
    </row>
    <row r="31" spans="1:8" customFormat="1">
      <c r="A31" s="64"/>
      <c r="B31" s="65"/>
      <c r="C31" s="65"/>
      <c r="D31" s="66"/>
      <c r="E31" s="65"/>
      <c r="F31" s="67" t="s">
        <v>48</v>
      </c>
      <c r="G31" s="68">
        <f>ROUND(G24*64.6%,2)</f>
        <v>42.97</v>
      </c>
    </row>
    <row r="32" spans="1:8" customFormat="1">
      <c r="A32" s="64"/>
      <c r="B32" s="65"/>
      <c r="C32" s="65"/>
      <c r="D32" s="66"/>
      <c r="E32" s="65"/>
      <c r="F32" s="67" t="s">
        <v>27</v>
      </c>
      <c r="G32" s="68">
        <f>ROUND(G29+G30+G31,2)</f>
        <v>221.68</v>
      </c>
      <c r="H32" s="3"/>
    </row>
    <row r="33" spans="1:8" customFormat="1">
      <c r="A33" s="64"/>
      <c r="B33" s="65"/>
      <c r="C33" s="65"/>
      <c r="D33" s="65"/>
      <c r="E33" s="65"/>
      <c r="F33" s="67" t="s">
        <v>28</v>
      </c>
      <c r="G33" s="68">
        <f>G32*12%</f>
        <v>26.601600000000001</v>
      </c>
      <c r="H33" s="3"/>
    </row>
    <row r="34" spans="1:8" customFormat="1">
      <c r="A34" s="64"/>
      <c r="B34" s="65"/>
      <c r="C34" s="65"/>
      <c r="D34" s="66"/>
      <c r="E34" s="65"/>
      <c r="F34" s="69" t="s">
        <v>29</v>
      </c>
      <c r="G34" s="70">
        <f>G32+G33</f>
        <v>248.2816</v>
      </c>
      <c r="H34" s="3"/>
    </row>
    <row r="35" spans="1:8" customFormat="1">
      <c r="A35" s="64"/>
      <c r="B35" s="65"/>
      <c r="C35" s="65"/>
      <c r="D35" s="66"/>
      <c r="E35" s="65"/>
      <c r="F35" s="67" t="s">
        <v>30</v>
      </c>
      <c r="G35" s="68">
        <f>G34*20%</f>
        <v>49.656320000000001</v>
      </c>
      <c r="H35" s="3"/>
    </row>
    <row r="36" spans="1:8">
      <c r="A36" s="71"/>
      <c r="B36" s="72"/>
      <c r="C36" s="72"/>
      <c r="D36" s="73"/>
      <c r="E36" s="72"/>
      <c r="F36" s="74" t="s">
        <v>31</v>
      </c>
      <c r="G36" s="75">
        <f>G34+G35</f>
        <v>297.93792000000002</v>
      </c>
    </row>
    <row r="39" spans="1:8">
      <c r="B39" t="s">
        <v>32</v>
      </c>
      <c r="E39" t="s">
        <v>33</v>
      </c>
    </row>
    <row r="41" spans="1:8">
      <c r="B41" t="s">
        <v>34</v>
      </c>
      <c r="E41" t="s">
        <v>35</v>
      </c>
    </row>
    <row r="43" spans="1:8">
      <c r="B43" t="s">
        <v>36</v>
      </c>
      <c r="E43" t="s">
        <v>47</v>
      </c>
    </row>
  </sheetData>
  <mergeCells count="6">
    <mergeCell ref="A24:D24"/>
    <mergeCell ref="A27:F27"/>
    <mergeCell ref="A28:D28"/>
    <mergeCell ref="C1:F1"/>
    <mergeCell ref="C2:F2"/>
    <mergeCell ref="A15:D15"/>
  </mergeCells>
  <pageMargins left="0.6692913385826772" right="0.43307086614173229" top="1.2598425196850394" bottom="0.59055118110236227" header="0.23622047244094491" footer="0.23622047244094491"/>
  <pageSetup paperSize="9" orientation="portrait" verticalDpi="0" r:id="rId1"/>
  <headerFooter alignWithMargins="0">
    <oddHeader xml:space="preserve">&amp;LЗАТВЕРДЖУЮ
Директор ММКП "РБУ"
______________Діус В.В.
 20.07.2021р.
&amp;RПОГОДЖЕНО
Начальник УМГ
______________Блінов А.Ю.
20.07.2021р.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IS43"/>
  <sheetViews>
    <sheetView tabSelected="1" view="pageLayout" zoomScaleNormal="100" workbookViewId="0">
      <selection activeCell="E17" sqref="E17"/>
    </sheetView>
  </sheetViews>
  <sheetFormatPr defaultRowHeight="12.75" outlineLevelCol="1"/>
  <cols>
    <col min="1" max="1" width="4.140625" customWidth="1"/>
    <col min="2" max="2" width="11.7109375" customWidth="1"/>
    <col min="3" max="3" width="34.7109375" customWidth="1"/>
    <col min="4" max="4" width="9" customWidth="1"/>
    <col min="5" max="5" width="10" customWidth="1"/>
    <col min="6" max="6" width="10.140625" customWidth="1"/>
    <col min="7" max="7" width="9.85546875" customWidth="1"/>
    <col min="8" max="8" width="9.140625" style="3" hidden="1" customWidth="1" outlineLevel="1"/>
    <col min="9" max="9" width="9.140625" style="3" collapsed="1"/>
    <col min="10" max="16384" width="9.140625" style="3"/>
  </cols>
  <sheetData>
    <row r="1" spans="1:253" ht="15.75">
      <c r="A1" s="1"/>
      <c r="B1" s="2"/>
      <c r="C1" s="93" t="s">
        <v>0</v>
      </c>
      <c r="D1" s="93"/>
      <c r="E1" s="93"/>
      <c r="F1" s="93"/>
      <c r="G1" s="1"/>
    </row>
    <row r="2" spans="1:253" s="4" customFormat="1">
      <c r="B2" s="5"/>
      <c r="C2" s="94" t="s">
        <v>1</v>
      </c>
      <c r="D2" s="94"/>
      <c r="E2" s="94"/>
      <c r="F2" s="94"/>
      <c r="G2" s="5"/>
    </row>
    <row r="3" spans="1:253" s="8" customFormat="1" ht="12">
      <c r="A3" s="6"/>
      <c r="B3" s="7" t="s">
        <v>2</v>
      </c>
      <c r="D3" s="6"/>
      <c r="E3" s="7" t="s">
        <v>3</v>
      </c>
      <c r="F3" s="6"/>
      <c r="G3" s="6"/>
    </row>
    <row r="4" spans="1:253" ht="25.5">
      <c r="A4" s="9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10" t="s">
        <v>11</v>
      </c>
    </row>
    <row r="5" spans="1:253">
      <c r="A5" s="11"/>
      <c r="B5" s="12"/>
      <c r="C5" s="13" t="s">
        <v>12</v>
      </c>
      <c r="D5" s="12"/>
      <c r="E5" s="14"/>
      <c r="F5" s="14"/>
      <c r="G5" s="15"/>
      <c r="H5" s="16"/>
      <c r="J5" s="17"/>
      <c r="K5" s="17"/>
      <c r="L5" s="17"/>
      <c r="M5" s="18"/>
      <c r="O5" s="16"/>
      <c r="Q5" s="17"/>
      <c r="R5" s="17"/>
      <c r="S5" s="17"/>
      <c r="T5" s="18"/>
      <c r="V5" s="16"/>
      <c r="X5" s="17"/>
      <c r="Y5" s="17"/>
      <c r="Z5" s="17"/>
      <c r="AA5" s="18"/>
      <c r="AC5" s="16"/>
      <c r="AE5" s="17"/>
      <c r="AF5" s="17"/>
      <c r="AG5" s="17"/>
      <c r="AH5" s="18"/>
      <c r="AJ5" s="16"/>
      <c r="AL5" s="17"/>
      <c r="AM5" s="17"/>
      <c r="AN5" s="17"/>
      <c r="AO5" s="18"/>
      <c r="AQ5" s="16"/>
      <c r="AS5" s="17"/>
      <c r="AT5" s="17"/>
      <c r="AU5" s="17"/>
      <c r="AV5" s="18"/>
      <c r="AX5" s="16"/>
      <c r="AZ5" s="17"/>
      <c r="BA5" s="17"/>
      <c r="BB5" s="17"/>
      <c r="BC5" s="18"/>
      <c r="BE5" s="16"/>
      <c r="BG5" s="17"/>
      <c r="BH5" s="17"/>
      <c r="BI5" s="17"/>
      <c r="BJ5" s="18"/>
      <c r="BL5" s="16"/>
      <c r="BN5" s="17"/>
      <c r="BO5" s="17"/>
      <c r="BP5" s="17"/>
      <c r="BQ5" s="18"/>
      <c r="BS5" s="16"/>
      <c r="BU5" s="17"/>
      <c r="BV5" s="17"/>
      <c r="BW5" s="17"/>
      <c r="BX5" s="18"/>
      <c r="BZ5" s="16"/>
      <c r="CB5" s="17"/>
      <c r="CC5" s="17"/>
      <c r="CD5" s="17"/>
      <c r="CE5" s="18"/>
      <c r="CG5" s="16"/>
      <c r="CI5" s="17"/>
      <c r="CJ5" s="17"/>
      <c r="CK5" s="17"/>
      <c r="CL5" s="18"/>
      <c r="CN5" s="16"/>
      <c r="CP5" s="17"/>
      <c r="CQ5" s="17"/>
      <c r="CR5" s="17"/>
      <c r="CS5" s="18"/>
      <c r="CU5" s="16"/>
      <c r="CW5" s="17"/>
      <c r="CX5" s="17"/>
      <c r="CY5" s="17"/>
      <c r="CZ5" s="18"/>
      <c r="DB5" s="16"/>
      <c r="DD5" s="17"/>
      <c r="DE5" s="17"/>
      <c r="DF5" s="17"/>
      <c r="DG5" s="18"/>
      <c r="DI5" s="16"/>
      <c r="DK5" s="17"/>
      <c r="DL5" s="17"/>
      <c r="DM5" s="17"/>
      <c r="DN5" s="18"/>
      <c r="DP5" s="16"/>
      <c r="DR5" s="17"/>
      <c r="DS5" s="17"/>
      <c r="DT5" s="17"/>
      <c r="DU5" s="18"/>
      <c r="DW5" s="16"/>
      <c r="DY5" s="17"/>
      <c r="DZ5" s="17"/>
      <c r="EA5" s="17"/>
      <c r="EB5" s="18"/>
      <c r="ED5" s="16"/>
      <c r="EF5" s="17"/>
      <c r="EG5" s="17"/>
      <c r="EH5" s="17"/>
      <c r="EI5" s="18"/>
      <c r="EK5" s="16"/>
      <c r="EM5" s="17"/>
      <c r="EN5" s="17"/>
      <c r="EO5" s="17"/>
      <c r="EP5" s="18"/>
      <c r="ER5" s="16"/>
      <c r="ET5" s="17"/>
      <c r="EU5" s="17"/>
      <c r="EV5" s="17"/>
      <c r="EW5" s="18"/>
      <c r="EY5" s="16"/>
      <c r="FA5" s="17"/>
      <c r="FB5" s="17"/>
      <c r="FC5" s="17"/>
      <c r="FD5" s="18"/>
      <c r="FF5" s="16"/>
      <c r="FH5" s="17"/>
      <c r="FI5" s="17"/>
      <c r="FJ5" s="17"/>
      <c r="FK5" s="18"/>
      <c r="FM5" s="16"/>
      <c r="FO5" s="17"/>
      <c r="FP5" s="17"/>
      <c r="FQ5" s="17"/>
      <c r="FR5" s="18"/>
      <c r="FT5" s="16"/>
      <c r="FV5" s="17"/>
      <c r="FW5" s="17"/>
      <c r="FX5" s="17"/>
      <c r="FY5" s="18"/>
      <c r="GA5" s="16"/>
      <c r="GC5" s="17"/>
      <c r="GD5" s="17"/>
      <c r="GE5" s="17"/>
      <c r="GF5" s="18"/>
      <c r="GH5" s="16"/>
      <c r="GJ5" s="17"/>
      <c r="GK5" s="17"/>
      <c r="GL5" s="17"/>
      <c r="GM5" s="18"/>
      <c r="GO5" s="16"/>
      <c r="GQ5" s="17"/>
      <c r="GR5" s="17"/>
      <c r="GS5" s="17"/>
      <c r="GT5" s="18"/>
      <c r="GV5" s="16"/>
      <c r="GX5" s="17"/>
      <c r="GY5" s="17"/>
      <c r="GZ5" s="17"/>
      <c r="HA5" s="18"/>
      <c r="HC5" s="16"/>
      <c r="HE5" s="17"/>
      <c r="HF5" s="17"/>
      <c r="HG5" s="17"/>
      <c r="HH5" s="18"/>
      <c r="HJ5" s="16"/>
      <c r="HL5" s="17"/>
      <c r="HM5" s="17"/>
      <c r="HN5" s="17"/>
      <c r="HO5" s="18"/>
      <c r="HQ5" s="16"/>
      <c r="HS5" s="17"/>
      <c r="HT5" s="17"/>
      <c r="HU5" s="17"/>
      <c r="HV5" s="18"/>
      <c r="HX5" s="16"/>
      <c r="HZ5" s="17"/>
      <c r="IA5" s="17"/>
      <c r="IB5" s="17"/>
      <c r="IC5" s="18"/>
      <c r="IE5" s="16"/>
      <c r="IG5" s="17"/>
      <c r="IH5" s="17"/>
      <c r="II5" s="17"/>
      <c r="IJ5" s="18"/>
      <c r="IL5" s="16"/>
      <c r="IN5" s="17"/>
      <c r="IO5" s="17"/>
      <c r="IP5" s="17"/>
      <c r="IQ5" s="18"/>
      <c r="IS5" s="16"/>
    </row>
    <row r="6" spans="1:253">
      <c r="A6" s="19">
        <v>1</v>
      </c>
      <c r="B6" s="20" t="s">
        <v>13</v>
      </c>
      <c r="C6" s="89" t="s">
        <v>52</v>
      </c>
      <c r="D6" s="20" t="s">
        <v>49</v>
      </c>
      <c r="E6" s="21">
        <v>1.2</v>
      </c>
      <c r="F6" s="34">
        <v>27.03</v>
      </c>
      <c r="G6" s="22">
        <f>E6*F6</f>
        <v>32.436</v>
      </c>
    </row>
    <row r="7" spans="1:253">
      <c r="A7" s="23"/>
      <c r="B7" s="24"/>
      <c r="C7" s="25"/>
      <c r="D7" s="26"/>
      <c r="E7" s="35" t="s">
        <v>50</v>
      </c>
      <c r="F7" s="3"/>
      <c r="G7" s="27">
        <f>E6*0.08991</f>
        <v>0.107892</v>
      </c>
    </row>
    <row r="8" spans="1:253">
      <c r="A8" s="28"/>
      <c r="B8" s="29"/>
      <c r="C8" s="30"/>
      <c r="D8" s="31"/>
      <c r="E8" s="32" t="s">
        <v>14</v>
      </c>
      <c r="F8" s="3"/>
      <c r="G8" s="33">
        <f>(F6+G7)*2%</f>
        <v>0.54275784000000005</v>
      </c>
    </row>
    <row r="9" spans="1:253">
      <c r="A9" s="19">
        <v>2</v>
      </c>
      <c r="B9" s="20" t="s">
        <v>13</v>
      </c>
      <c r="C9" s="36" t="s">
        <v>16</v>
      </c>
      <c r="D9" s="20" t="s">
        <v>17</v>
      </c>
      <c r="E9" s="21">
        <v>0.2</v>
      </c>
      <c r="F9" s="34">
        <v>24.6</v>
      </c>
      <c r="G9" s="22">
        <f>E9*F9</f>
        <v>4.9200000000000008</v>
      </c>
    </row>
    <row r="10" spans="1:253">
      <c r="A10" s="23"/>
      <c r="B10" s="24"/>
      <c r="C10" s="25"/>
      <c r="D10" s="26"/>
      <c r="E10" s="35" t="str">
        <f>E7</f>
        <v>транспортні витрати - 89,91 грн/т</v>
      </c>
      <c r="F10" s="3"/>
      <c r="G10" s="27">
        <f>E9*0.08991</f>
        <v>1.7982000000000001E-2</v>
      </c>
    </row>
    <row r="11" spans="1:253">
      <c r="A11" s="28"/>
      <c r="B11" s="29"/>
      <c r="C11" s="30"/>
      <c r="D11" s="31"/>
      <c r="E11" s="32" t="s">
        <v>14</v>
      </c>
      <c r="F11" s="3"/>
      <c r="G11" s="33">
        <f>(F9)*2%</f>
        <v>0.49200000000000005</v>
      </c>
    </row>
    <row r="12" spans="1:253">
      <c r="A12" s="19">
        <v>3</v>
      </c>
      <c r="B12" s="20" t="s">
        <v>13</v>
      </c>
      <c r="C12" s="36" t="s">
        <v>18</v>
      </c>
      <c r="D12" s="20" t="s">
        <v>15</v>
      </c>
      <c r="E12" s="21">
        <v>0.2</v>
      </c>
      <c r="F12" s="34">
        <v>84</v>
      </c>
      <c r="G12" s="22">
        <f>E12*F12</f>
        <v>16.8</v>
      </c>
    </row>
    <row r="13" spans="1:253">
      <c r="A13" s="23"/>
      <c r="B13" s="24"/>
      <c r="C13" s="25"/>
      <c r="D13" s="26"/>
      <c r="E13" s="35" t="str">
        <f>E7</f>
        <v>транспортні витрати - 89,91 грн/т</v>
      </c>
      <c r="F13" s="3"/>
      <c r="G13" s="27">
        <f>E12*0.08991</f>
        <v>1.7982000000000001E-2</v>
      </c>
    </row>
    <row r="14" spans="1:253">
      <c r="A14" s="28"/>
      <c r="B14" s="29"/>
      <c r="C14" s="30"/>
      <c r="D14" s="31"/>
      <c r="E14" s="32" t="s">
        <v>14</v>
      </c>
      <c r="F14" s="3"/>
      <c r="G14" s="33">
        <f>(F12+G13)*2%</f>
        <v>1.68035964</v>
      </c>
    </row>
    <row r="15" spans="1:253" s="4" customFormat="1">
      <c r="A15" s="90" t="s">
        <v>19</v>
      </c>
      <c r="B15" s="91"/>
      <c r="C15" s="91"/>
      <c r="D15" s="91"/>
      <c r="E15" s="88"/>
      <c r="F15" s="88"/>
      <c r="G15" s="38">
        <f>SUM(G6:G14)+0.01</f>
        <v>57.02497348</v>
      </c>
      <c r="H15"/>
    </row>
    <row r="16" spans="1:253">
      <c r="A16" s="11"/>
      <c r="B16" s="12"/>
      <c r="C16" s="13" t="s">
        <v>20</v>
      </c>
      <c r="D16" s="12"/>
      <c r="E16" s="14"/>
      <c r="F16" s="14"/>
      <c r="G16" s="15"/>
    </row>
    <row r="17" spans="1:8">
      <c r="A17" s="39">
        <v>1</v>
      </c>
      <c r="B17" s="40"/>
      <c r="C17" s="87" t="s">
        <v>44</v>
      </c>
      <c r="D17" s="41"/>
      <c r="E17" s="42">
        <f>0.05*2</f>
        <v>0.1</v>
      </c>
      <c r="G17" s="85"/>
    </row>
    <row r="18" spans="1:8">
      <c r="A18" s="39">
        <v>2</v>
      </c>
      <c r="B18" s="40"/>
      <c r="C18" s="43" t="s">
        <v>45</v>
      </c>
      <c r="D18" s="41"/>
      <c r="E18" s="44">
        <f>0.15*2</f>
        <v>0.3</v>
      </c>
      <c r="G18" s="26"/>
    </row>
    <row r="19" spans="1:8">
      <c r="A19" s="39">
        <v>3</v>
      </c>
      <c r="B19" s="40"/>
      <c r="C19" s="43" t="s">
        <v>21</v>
      </c>
      <c r="D19" s="41"/>
      <c r="E19" s="44">
        <f>0.05*2</f>
        <v>0.1</v>
      </c>
      <c r="G19" s="45"/>
    </row>
    <row r="20" spans="1:8" ht="25.5">
      <c r="A20" s="39">
        <v>4</v>
      </c>
      <c r="B20" s="40"/>
      <c r="C20" s="43" t="s">
        <v>22</v>
      </c>
      <c r="D20" s="41"/>
      <c r="E20" s="44">
        <f>0.05*2</f>
        <v>0.1</v>
      </c>
      <c r="G20" s="45"/>
    </row>
    <row r="21" spans="1:8">
      <c r="A21" s="39">
        <v>5</v>
      </c>
      <c r="B21" s="40"/>
      <c r="C21" s="43" t="s">
        <v>46</v>
      </c>
      <c r="D21" s="41"/>
      <c r="E21" s="44">
        <f>0.05*2</f>
        <v>0.1</v>
      </c>
      <c r="G21" s="45"/>
    </row>
    <row r="22" spans="1:8" s="4" customFormat="1">
      <c r="A22" s="46"/>
      <c r="B22" s="47"/>
      <c r="C22" s="47"/>
      <c r="D22" s="48" t="s">
        <v>23</v>
      </c>
      <c r="E22" s="49">
        <f>SUM(E17:E21)</f>
        <v>0.7</v>
      </c>
      <c r="F22" s="50">
        <v>66.91</v>
      </c>
      <c r="G22" s="51">
        <f>ROUND(E22*F22,2)</f>
        <v>46.84</v>
      </c>
    </row>
    <row r="23" spans="1:8">
      <c r="A23" s="52"/>
      <c r="B23" s="53"/>
      <c r="C23" s="53"/>
      <c r="D23" s="31" t="s">
        <v>24</v>
      </c>
      <c r="E23" s="54"/>
      <c r="F23" s="55"/>
      <c r="G23" s="56">
        <f>G22*42%</f>
        <v>19.672800000000002</v>
      </c>
    </row>
    <row r="24" spans="1:8" s="4" customFormat="1">
      <c r="A24" s="90" t="s">
        <v>25</v>
      </c>
      <c r="B24" s="91"/>
      <c r="C24" s="91"/>
      <c r="D24" s="91"/>
      <c r="E24" s="88"/>
      <c r="F24" s="88"/>
      <c r="G24" s="38">
        <f>ROUND(G22+G23,2)</f>
        <v>66.510000000000005</v>
      </c>
      <c r="H24" s="57"/>
    </row>
    <row r="25" spans="1:8" s="4" customFormat="1">
      <c r="A25" s="11"/>
      <c r="B25" s="12"/>
      <c r="C25" s="13" t="s">
        <v>39</v>
      </c>
      <c r="D25" s="12"/>
      <c r="E25" s="14"/>
      <c r="F25" s="14"/>
      <c r="G25" s="15"/>
      <c r="H25" s="57"/>
    </row>
    <row r="26" spans="1:8" s="4" customFormat="1" ht="38.25">
      <c r="A26" s="78">
        <v>1</v>
      </c>
      <c r="B26" s="79" t="s">
        <v>51</v>
      </c>
      <c r="C26" s="80" t="s">
        <v>40</v>
      </c>
      <c r="D26" s="81" t="s">
        <v>37</v>
      </c>
      <c r="E26" s="82">
        <v>0.3</v>
      </c>
      <c r="F26" s="86">
        <v>215.9</v>
      </c>
      <c r="G26" s="83">
        <f>E26*F26</f>
        <v>64.77</v>
      </c>
      <c r="H26" s="57"/>
    </row>
    <row r="27" spans="1:8" s="4" customFormat="1">
      <c r="A27" s="92" t="s">
        <v>38</v>
      </c>
      <c r="B27" s="92"/>
      <c r="C27" s="92"/>
      <c r="D27" s="92"/>
      <c r="E27" s="92"/>
      <c r="F27" s="92"/>
      <c r="G27" s="84">
        <f>E26*68.59</f>
        <v>20.577000000000002</v>
      </c>
      <c r="H27" s="57"/>
    </row>
    <row r="28" spans="1:8" s="4" customFormat="1">
      <c r="A28" s="90" t="s">
        <v>42</v>
      </c>
      <c r="B28" s="91"/>
      <c r="C28" s="91"/>
      <c r="D28" s="91"/>
      <c r="E28" s="76"/>
      <c r="F28" s="76"/>
      <c r="G28" s="77">
        <f>G26</f>
        <v>64.77</v>
      </c>
      <c r="H28" s="57"/>
    </row>
    <row r="29" spans="1:8" customFormat="1">
      <c r="A29" s="58"/>
      <c r="B29" s="59"/>
      <c r="C29" s="59"/>
      <c r="D29" s="60"/>
      <c r="E29" s="59"/>
      <c r="F29" s="61" t="s">
        <v>41</v>
      </c>
      <c r="G29" s="62">
        <f>ROUND(G15+G24+G28,2)</f>
        <v>188.3</v>
      </c>
      <c r="H29" s="63"/>
    </row>
    <row r="30" spans="1:8" customFormat="1">
      <c r="A30" s="64"/>
      <c r="B30" s="65"/>
      <c r="C30" s="65"/>
      <c r="D30" s="66"/>
      <c r="E30" s="65"/>
      <c r="F30" s="67" t="s">
        <v>26</v>
      </c>
      <c r="G30" s="68">
        <f>G24*22%</f>
        <v>14.632200000000001</v>
      </c>
    </row>
    <row r="31" spans="1:8" customFormat="1">
      <c r="A31" s="64"/>
      <c r="B31" s="65"/>
      <c r="C31" s="65"/>
      <c r="D31" s="66"/>
      <c r="E31" s="65"/>
      <c r="F31" s="67" t="s">
        <v>48</v>
      </c>
      <c r="G31" s="68">
        <f>ROUND(G24*64.6%,2)</f>
        <v>42.97</v>
      </c>
    </row>
    <row r="32" spans="1:8" customFormat="1">
      <c r="A32" s="64"/>
      <c r="B32" s="65"/>
      <c r="C32" s="65"/>
      <c r="D32" s="66"/>
      <c r="E32" s="65"/>
      <c r="F32" s="67" t="s">
        <v>27</v>
      </c>
      <c r="G32" s="68">
        <f>ROUND(G29+G30+G31,2)</f>
        <v>245.9</v>
      </c>
      <c r="H32" s="3"/>
    </row>
    <row r="33" spans="1:8" customFormat="1">
      <c r="A33" s="64"/>
      <c r="B33" s="65"/>
      <c r="C33" s="65"/>
      <c r="D33" s="65"/>
      <c r="E33" s="65"/>
      <c r="F33" s="67" t="s">
        <v>28</v>
      </c>
      <c r="G33" s="68">
        <f>G32*12%</f>
        <v>29.507999999999999</v>
      </c>
      <c r="H33" s="3"/>
    </row>
    <row r="34" spans="1:8" customFormat="1">
      <c r="A34" s="64"/>
      <c r="B34" s="65"/>
      <c r="C34" s="65"/>
      <c r="D34" s="66"/>
      <c r="E34" s="65"/>
      <c r="F34" s="69" t="s">
        <v>29</v>
      </c>
      <c r="G34" s="70">
        <f>G32+G33</f>
        <v>275.40800000000002</v>
      </c>
      <c r="H34" s="3"/>
    </row>
    <row r="35" spans="1:8" customFormat="1">
      <c r="A35" s="64"/>
      <c r="B35" s="65"/>
      <c r="C35" s="65"/>
      <c r="D35" s="66"/>
      <c r="E35" s="65"/>
      <c r="F35" s="67" t="s">
        <v>30</v>
      </c>
      <c r="G35" s="68">
        <f>G34*20%</f>
        <v>55.081600000000009</v>
      </c>
      <c r="H35" s="3"/>
    </row>
    <row r="36" spans="1:8">
      <c r="A36" s="71"/>
      <c r="B36" s="72"/>
      <c r="C36" s="72"/>
      <c r="D36" s="73"/>
      <c r="E36" s="72"/>
      <c r="F36" s="74" t="s">
        <v>31</v>
      </c>
      <c r="G36" s="75">
        <f>G34+G35</f>
        <v>330.4896</v>
      </c>
    </row>
    <row r="39" spans="1:8">
      <c r="B39" t="s">
        <v>32</v>
      </c>
      <c r="E39" t="s">
        <v>33</v>
      </c>
    </row>
    <row r="41" spans="1:8">
      <c r="B41" t="s">
        <v>34</v>
      </c>
      <c r="E41" t="s">
        <v>35</v>
      </c>
    </row>
    <row r="43" spans="1:8">
      <c r="B43" t="s">
        <v>36</v>
      </c>
      <c r="E43" t="s">
        <v>47</v>
      </c>
    </row>
  </sheetData>
  <mergeCells count="6">
    <mergeCell ref="A28:D28"/>
    <mergeCell ref="C1:F1"/>
    <mergeCell ref="C2:F2"/>
    <mergeCell ref="A15:D15"/>
    <mergeCell ref="A24:D24"/>
    <mergeCell ref="A27:F27"/>
  </mergeCells>
  <pageMargins left="0.6692913385826772" right="0.43307086614173229" top="1.2598425196850394" bottom="0.59055118110236227" header="0.23622047244094491" footer="0.23622047244094491"/>
  <pageSetup paperSize="9" orientation="portrait" verticalDpi="0" r:id="rId1"/>
  <headerFooter alignWithMargins="0">
    <oddHeader xml:space="preserve">&amp;LЗАТВЕРДЖУЮ
В.о. директора ММКП "РБУ"
______________Бубряк Ю.В.
 20.08.2021р.
&amp;RПОГОДЖЕНО
Начальник УМГ
______________Блінов А.Ю.
20.08.2021р.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Лавочка на грунт покр </vt:lpstr>
      <vt:lpstr>Лавочка на грунт покр 20.08.21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KBU_Gabriela</dc:creator>
  <cp:lastModifiedBy>KBU_Gabriela</cp:lastModifiedBy>
  <cp:lastPrinted>2021-09-20T10:44:17Z</cp:lastPrinted>
  <dcterms:created xsi:type="dcterms:W3CDTF">2019-02-19T12:55:44Z</dcterms:created>
  <dcterms:modified xsi:type="dcterms:W3CDTF">2021-09-22T06:34:23Z</dcterms:modified>
</cp:coreProperties>
</file>