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15" windowWidth="17115" windowHeight="9390" tabRatio="901" activeTab="7"/>
  </bookViews>
  <sheets>
    <sheet name="Рівнина " sheetId="38" r:id="rId1"/>
    <sheet name="Схил  " sheetId="41" r:id="rId2"/>
    <sheet name="кущоріз -  1,930 " sheetId="40" r:id="rId3"/>
    <sheet name="кущоріз - 2,200" sheetId="44" r:id="rId4"/>
    <sheet name="кущоріз -  2,600" sheetId="43" r:id="rId5"/>
    <sheet name="мотоножиці " sheetId="42" r:id="rId6"/>
    <sheet name="обприскувач " sheetId="45" r:id="rId7"/>
    <sheet name="Рівнина - тачанка" sheetId="46" r:id="rId8"/>
  </sheets>
  <definedNames>
    <definedName name="Дизпаливо" localSheetId="7">#REF!</definedName>
    <definedName name="Дизпаливо">#REF!</definedName>
    <definedName name="Масло" localSheetId="7">#REF!</definedName>
    <definedName name="Масло">#REF!</definedName>
    <definedName name="Паливо_А76" localSheetId="7">#REF!</definedName>
    <definedName name="Паливо_А76">#REF!</definedName>
    <definedName name="Паливо_А95" localSheetId="7">#REF!</definedName>
    <definedName name="Паливо_А95">#REF!</definedName>
  </definedNames>
  <calcPr calcId="125725"/>
</workbook>
</file>

<file path=xl/calcChain.xml><?xml version="1.0" encoding="utf-8"?>
<calcChain xmlns="http://schemas.openxmlformats.org/spreadsheetml/2006/main">
  <c r="D27" i="40"/>
  <c r="B14" i="45"/>
  <c r="D28" i="42"/>
  <c r="D29" i="43"/>
  <c r="D29" i="44"/>
  <c r="D24" i="46"/>
  <c r="D23" i="42"/>
  <c r="D25" i="43"/>
  <c r="D25" i="44"/>
  <c r="D25" i="40"/>
  <c r="D27" i="41"/>
  <c r="D25" i="38"/>
  <c r="D23" i="46" l="1"/>
  <c r="D27" i="42"/>
  <c r="D22"/>
  <c r="D22" i="43"/>
  <c r="D22" i="44"/>
  <c r="D27" s="1"/>
  <c r="D22" i="40"/>
  <c r="D25" i="41"/>
  <c r="D23" i="38"/>
  <c r="D21" i="46"/>
  <c r="D19"/>
  <c r="D24" i="42"/>
  <c r="D26" i="43"/>
  <c r="D26" i="44"/>
  <c r="D26" i="40"/>
  <c r="D29" i="41"/>
  <c r="D28"/>
  <c r="D27" i="38"/>
  <c r="D26"/>
  <c r="D18" i="42"/>
  <c r="D20" i="43"/>
  <c r="D18"/>
  <c r="D18" i="44"/>
  <c r="D20" i="40"/>
  <c r="D18"/>
  <c r="D23" i="41"/>
  <c r="D21"/>
  <c r="D21" i="38"/>
  <c r="D19"/>
  <c r="B13" i="45" l="1"/>
  <c r="B16" l="1"/>
  <c r="B17" s="1"/>
  <c r="B18" s="1"/>
  <c r="D20" i="46"/>
  <c r="D22" l="1"/>
  <c r="D25" s="1"/>
  <c r="B19" i="45"/>
  <c r="B20" s="1"/>
  <c r="D20" i="38"/>
  <c r="D26" i="46" l="1"/>
  <c r="D27" s="1"/>
  <c r="D28" s="1"/>
  <c r="D29" s="1"/>
  <c r="D19" i="44"/>
  <c r="D20" s="1"/>
  <c r="D21" l="1"/>
  <c r="D22" i="38"/>
  <c r="D28" s="1"/>
  <c r="D19" i="43"/>
  <c r="D19" i="42"/>
  <c r="D20" s="1"/>
  <c r="D22" i="41"/>
  <c r="D19" i="40"/>
  <c r="D28" i="44" l="1"/>
  <c r="D21" i="43"/>
  <c r="D27" s="1"/>
  <c r="D28" s="1"/>
  <c r="D24" i="41"/>
  <c r="D21" i="42"/>
  <c r="D21" i="40"/>
  <c r="D30" i="44" l="1"/>
  <c r="D31" s="1"/>
  <c r="D30" i="43"/>
  <c r="D29" i="42"/>
  <c r="D30" i="41"/>
  <c r="D31" s="1"/>
  <c r="D28" i="40"/>
  <c r="D30" l="1"/>
  <c r="D29"/>
  <c r="D31" i="43"/>
  <c r="D30" i="42"/>
  <c r="D31" s="1"/>
  <c r="D32" i="41"/>
  <c r="D33" s="1"/>
  <c r="D31" i="40" l="1"/>
  <c r="D29" i="38"/>
  <c r="D30" l="1"/>
  <c r="D31" s="1"/>
</calcChain>
</file>

<file path=xl/comments1.xml><?xml version="1.0" encoding="utf-8"?>
<comments xmlns="http://schemas.openxmlformats.org/spreadsheetml/2006/main">
  <authors>
    <author>User</author>
  </authors>
  <commentList>
    <comment ref="D19" authorId="0">
      <text>
        <r>
          <rPr>
            <b/>
            <sz val="9"/>
            <color indexed="81"/>
            <rFont val="Tahoma"/>
            <family val="2"/>
            <charset val="204"/>
          </rPr>
          <t>User:
67,63</t>
        </r>
        <r>
          <rPr>
            <sz val="9"/>
            <color indexed="81"/>
            <rFont val="Tahoma"/>
            <family val="2"/>
            <charset val="204"/>
          </rPr>
          <t xml:space="preserve"> (ЗП 5 розряд із штатного розпису з 04.01.21р.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21" authorId="0">
      <text>
        <r>
          <rPr>
            <b/>
            <sz val="9"/>
            <color indexed="81"/>
            <rFont val="Tahoma"/>
            <family val="2"/>
            <charset val="204"/>
          </rPr>
          <t>User:
год.ставка 67,63</t>
        </r>
        <r>
          <rPr>
            <sz val="9"/>
            <color indexed="81"/>
            <rFont val="Tahoma"/>
            <family val="2"/>
            <charset val="204"/>
          </rPr>
          <t xml:space="preserve"> грн (ЗП 5 розряд із штатного)
</t>
        </r>
      </text>
    </comment>
  </commentList>
</comments>
</file>

<file path=xl/comments3.xml><?xml version="1.0" encoding="utf-8"?>
<comments xmlns="http://schemas.openxmlformats.org/spreadsheetml/2006/main">
  <authors>
    <author>KBU_Gabriela</author>
    <author>User</author>
  </authors>
  <commentLis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KBU_Gabriela:</t>
        </r>
        <r>
          <rPr>
            <sz val="9"/>
            <color indexed="81"/>
            <rFont val="Tahoma"/>
            <family val="2"/>
            <charset val="204"/>
          </rPr>
          <t xml:space="preserve">
2,600х1,15=2,99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67,63 (ЗП 5 розряд із штатного)*1,930 (на 100м2) = 130,53 грн.
</t>
        </r>
      </text>
    </comment>
    <comment ref="D26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0,01л*109,35грн (ціна масла)</t>
        </r>
      </text>
    </comment>
  </commentList>
</comments>
</file>

<file path=xl/comments4.xml><?xml version="1.0" encoding="utf-8"?>
<comments xmlns="http://schemas.openxmlformats.org/spreadsheetml/2006/main">
  <authors>
    <author>KBU_Gabriela</author>
  </authors>
  <commentLis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KBU_Gabriela:</t>
        </r>
        <r>
          <rPr>
            <sz val="9"/>
            <color indexed="81"/>
            <rFont val="Tahoma"/>
            <family val="2"/>
            <charset val="204"/>
          </rPr>
          <t xml:space="preserve">
2,600х1,15=2,99
</t>
        </r>
      </text>
    </comment>
  </commentList>
</comments>
</file>

<file path=xl/comments5.xml><?xml version="1.0" encoding="utf-8"?>
<comments xmlns="http://schemas.openxmlformats.org/spreadsheetml/2006/main">
  <authors>
    <author>KBU_Gabriela</author>
    <author>User</author>
  </authors>
  <commentLis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KBU_Gabriela:</t>
        </r>
        <r>
          <rPr>
            <sz val="9"/>
            <color indexed="81"/>
            <rFont val="Tahoma"/>
            <family val="2"/>
            <charset val="204"/>
          </rPr>
          <t xml:space="preserve">
2,600х1,15=2,99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67,36 (ЗП 5 розряд із штатного)*2,600 (на 100м2) = 175,92 грн.
</t>
        </r>
      </text>
    </comment>
  </commentList>
</comments>
</file>

<file path=xl/comments6.xml><?xml version="1.0" encoding="utf-8"?>
<comments xmlns="http://schemas.openxmlformats.org/spreadsheetml/2006/main">
  <authors>
    <author>KBU_Gabriela</author>
    <author>User</author>
  </authors>
  <commentLis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KBU_Gabriela:</t>
        </r>
        <r>
          <rPr>
            <sz val="9"/>
            <color indexed="81"/>
            <rFont val="Tahoma"/>
            <family val="2"/>
            <charset val="204"/>
          </rPr>
          <t xml:space="preserve">
2,600х1,15=2,99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67,36 (ЗП 5 розряд із штатного)*9,8 (на 100м2) = 660,13 грн.</t>
        </r>
      </text>
    </comment>
  </commentList>
</comments>
</file>

<file path=xl/comments7.xml><?xml version="1.0" encoding="utf-8"?>
<comments xmlns="http://schemas.openxmlformats.org/spreadsheetml/2006/main">
  <authors>
    <author>KBU_Gabriela</author>
  </authors>
  <commentList>
    <comment ref="A13" authorId="0">
      <text>
        <r>
          <rPr>
            <b/>
            <sz val="9"/>
            <color indexed="81"/>
            <rFont val="Tahoma"/>
            <family val="2"/>
            <charset val="204"/>
          </rPr>
          <t>KBU_Gabriela:</t>
        </r>
        <r>
          <rPr>
            <sz val="9"/>
            <color indexed="81"/>
            <rFont val="Tahoma"/>
            <family val="2"/>
            <charset val="204"/>
          </rPr>
          <t xml:space="preserve">
з інструкції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D19" authorId="0">
      <text>
        <r>
          <rPr>
            <b/>
            <sz val="9"/>
            <color indexed="81"/>
            <rFont val="Tahoma"/>
            <family val="2"/>
            <charset val="204"/>
          </rPr>
          <t>User:
67,63</t>
        </r>
        <r>
          <rPr>
            <sz val="9"/>
            <color indexed="81"/>
            <rFont val="Tahoma"/>
            <family val="2"/>
            <charset val="204"/>
          </rPr>
          <t xml:space="preserve"> (ЗП 5 розряд із штатного)*0,87 год(на 100м2)= 58,86 грн.
</t>
        </r>
      </text>
    </comment>
  </commentList>
</comments>
</file>

<file path=xl/sharedStrings.xml><?xml version="1.0" encoding="utf-8"?>
<sst xmlns="http://schemas.openxmlformats.org/spreadsheetml/2006/main" count="261" uniqueCount="73">
  <si>
    <t>№ п/п</t>
  </si>
  <si>
    <t>Рентабельність 12%</t>
  </si>
  <si>
    <t>Разом:</t>
  </si>
  <si>
    <t xml:space="preserve">Калькуляція </t>
  </si>
  <si>
    <t>Одиниця виміру: 100м2</t>
  </si>
  <si>
    <t>Масло: 0,01л</t>
  </si>
  <si>
    <t>Найменування статей витрат</t>
  </si>
  <si>
    <t>Вартість в грн.</t>
  </si>
  <si>
    <t>Амортизація</t>
  </si>
  <si>
    <t>Паливо</t>
  </si>
  <si>
    <t>Масло</t>
  </si>
  <si>
    <t>Всього:</t>
  </si>
  <si>
    <t>газонокосаркою "Штіль" на рівнині</t>
  </si>
  <si>
    <t>Експлуатація газонокосаркою: 0,87 год.</t>
  </si>
  <si>
    <t>ПДВ 20%</t>
  </si>
  <si>
    <t>Обгрунтування:</t>
  </si>
  <si>
    <t>собівартості викошування трави</t>
  </si>
  <si>
    <t>п. 2.1.4.4. с.118 ГКН 02.08.018-2004</t>
  </si>
  <si>
    <t xml:space="preserve">Заробітна плата робітника </t>
  </si>
  <si>
    <t>Запчастини</t>
  </si>
  <si>
    <t>Нарахування на заробітну плату 22%</t>
  </si>
  <si>
    <t>Економіст</t>
  </si>
  <si>
    <t>Беца Г.І.</t>
  </si>
  <si>
    <t>Озеленювач  5 розряд</t>
  </si>
  <si>
    <t xml:space="preserve">Марка пального А-95 </t>
  </si>
  <si>
    <t>Премія 42%</t>
  </si>
  <si>
    <t>Витрати пального: 0,2 л</t>
  </si>
  <si>
    <t>Перевірено:</t>
  </si>
  <si>
    <t>Перевірено :</t>
  </si>
  <si>
    <t xml:space="preserve">вартості викошування травостою з домішками
самосіву дерев  та чагарників кущорізом «Штіль»
з робочим органом «ДИСК» /фреза/
</t>
  </si>
  <si>
    <t>Експлуатація кущорізом:   1,930 л/ год.</t>
  </si>
  <si>
    <t>п. 2.1.6.3  с.119  ГКН 02.08.018-2004</t>
  </si>
  <si>
    <t>газонокосаркою "Штіль" на схилі</t>
  </si>
  <si>
    <t>Експлуатація газонокосаркою: 1,56 год.</t>
  </si>
  <si>
    <t>п. 2.1.4.3. с.118 (висота травостою понад 10 см)  ГКН 02.08.018-2004</t>
  </si>
  <si>
    <t>Поправочний коеф-т - 1,50 до норм часу с.10</t>
  </si>
  <si>
    <t xml:space="preserve">вартості  роботи мотоножиць
</t>
  </si>
  <si>
    <t>Експлуатація кущорізом:   9,8  л/ год.</t>
  </si>
  <si>
    <t>Витрати пального:  0,45 л</t>
  </si>
  <si>
    <t>Масло: 0,01 л</t>
  </si>
  <si>
    <t>п. 1.2.7.37  с.41  ГКН 02.08.018-2004</t>
  </si>
  <si>
    <t xml:space="preserve">Поправочний коеф-т - 0,75 до норм часу </t>
  </si>
  <si>
    <t>Експлуатація кущорізом:   2,600 л/ год.</t>
  </si>
  <si>
    <t>Експлуатація кущорізом:   2,200 л/ год.</t>
  </si>
  <si>
    <t xml:space="preserve">вартості  зрізування деревно-чагарникової
рослинності, яка росте переважно кущами
на укосах дамб, каналів кущорізом «Штіль»
з робочим органом «ДИСК» /фреза/
</t>
  </si>
  <si>
    <t xml:space="preserve">вартості  зрізування деревно-чагарникової
рослинності, яка росте переважно кущами
на укосах дамб, каналів кущорізом «Штіль»
з робочим органом «ДИСК» /фреза/
самосіву дерев  та чагарників кущорізом «Штіль»
з робочим органом «ДИСК» /фреза/
</t>
  </si>
  <si>
    <t>ст. 62 ГКН 02.08.018 - п.1.2.11.5.3</t>
  </si>
  <si>
    <t>ст. 62 ГКН 02.08.018 - п.1.2.11.5.4</t>
  </si>
  <si>
    <t>Паливо А-95, без ПДВ</t>
  </si>
  <si>
    <t>грн./л</t>
  </si>
  <si>
    <t>Масло, без ПДВ</t>
  </si>
  <si>
    <t>Статті собівартості</t>
  </si>
  <si>
    <t>1 маш-год</t>
  </si>
  <si>
    <t>Розділ 1.</t>
  </si>
  <si>
    <t>Паливо (0,375л / 1 маш-год)</t>
  </si>
  <si>
    <t>Мастильні матеріали (0,02л/ 1л пального)</t>
  </si>
  <si>
    <t>Разом по розділу 1</t>
  </si>
  <si>
    <t>Рентабельність - 12%</t>
  </si>
  <si>
    <t>Всього, без ПДВ</t>
  </si>
  <si>
    <t>ПДВ - 20%</t>
  </si>
  <si>
    <t>Всього, з ПДВ</t>
  </si>
  <si>
    <t>Виконавець робіт</t>
  </si>
  <si>
    <t>Петах Н.В.</t>
  </si>
  <si>
    <t>Витрати пального: 0,1 л</t>
  </si>
  <si>
    <t>газонокосаркою STIHL RM 253T  на рівнині</t>
  </si>
  <si>
    <t>Витрати пального: 0,6 л</t>
  </si>
  <si>
    <t>Масло: 0,03 л</t>
  </si>
  <si>
    <t>Нетребко Т.О.</t>
  </si>
  <si>
    <t>Накладні витрати 64,6%</t>
  </si>
  <si>
    <t>з  29 березня   2021 р.</t>
  </si>
  <si>
    <t>Затверджую                                                                 Директор ММКП "РБУ"                                      ___________ Діус В.В.                                                                             29  березня  2021р.</t>
  </si>
  <si>
    <t>Погоджено                                                                  Начальник УМГ                                                                     ____________Блінов А.Ю.                                                                 29  березня 2021р.</t>
  </si>
  <si>
    <t>Калькуляція вартості роботи                                             обприскуючого   пристрою    STIHL SR 420                                                                                                                                                                    з 29 березня 2021р.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</si>
</sst>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9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i/>
      <sz val="10"/>
      <name val="Arial Cyr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96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0" fillId="0" borderId="1" xfId="0" applyBorder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justify"/>
    </xf>
    <xf numFmtId="0" fontId="0" fillId="0" borderId="3" xfId="0" applyBorder="1" applyAlignment="1">
      <alignment horizontal="justify"/>
    </xf>
    <xf numFmtId="14" fontId="0" fillId="0" borderId="0" xfId="0" applyNumberFormat="1" applyAlignment="1">
      <alignment horizontal="left" wrapText="1"/>
    </xf>
    <xf numFmtId="0" fontId="11" fillId="0" borderId="6" xfId="0" applyFont="1" applyBorder="1" applyAlignment="1">
      <alignment horizontal="right"/>
    </xf>
    <xf numFmtId="0" fontId="11" fillId="0" borderId="8" xfId="0" applyFont="1" applyBorder="1"/>
    <xf numFmtId="0" fontId="11" fillId="0" borderId="9" xfId="0" applyFont="1" applyBorder="1" applyAlignment="1">
      <alignment horizontal="right"/>
    </xf>
    <xf numFmtId="2" fontId="11" fillId="0" borderId="0" xfId="0" applyNumberFormat="1" applyFont="1" applyBorder="1"/>
    <xf numFmtId="0" fontId="11" fillId="0" borderId="10" xfId="0" applyFont="1" applyBorder="1"/>
    <xf numFmtId="0" fontId="11" fillId="0" borderId="11" xfId="0" applyFont="1" applyBorder="1" applyAlignment="1">
      <alignment horizontal="right"/>
    </xf>
    <xf numFmtId="2" fontId="11" fillId="0" borderId="12" xfId="0" applyNumberFormat="1" applyFont="1" applyBorder="1"/>
    <xf numFmtId="0" fontId="11" fillId="0" borderId="13" xfId="0" applyFont="1" applyBorder="1"/>
    <xf numFmtId="0" fontId="2" fillId="0" borderId="14" xfId="0" applyFont="1" applyBorder="1" applyAlignment="1">
      <alignment horizontal="center" vertical="center"/>
    </xf>
    <xf numFmtId="0" fontId="12" fillId="0" borderId="1" xfId="0" applyFont="1" applyBorder="1"/>
    <xf numFmtId="0" fontId="0" fillId="0" borderId="1" xfId="0" applyBorder="1"/>
    <xf numFmtId="0" fontId="2" fillId="3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justify"/>
    </xf>
    <xf numFmtId="0" fontId="2" fillId="0" borderId="0" xfId="0" applyFont="1" applyAlignment="1">
      <alignment horizontal="center"/>
    </xf>
    <xf numFmtId="0" fontId="0" fillId="0" borderId="0" xfId="0" applyNumberFormat="1"/>
    <xf numFmtId="2" fontId="11" fillId="0" borderId="7" xfId="0" applyNumberFormat="1" applyFont="1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/>
    <xf numFmtId="0" fontId="2" fillId="0" borderId="4" xfId="0" applyFont="1" applyBorder="1" applyAlignment="1"/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0" fillId="0" borderId="2" xfId="0" applyBorder="1" applyAlignment="1">
      <alignment horizontal="justify"/>
    </xf>
    <xf numFmtId="0" fontId="0" fillId="0" borderId="4" xfId="0" applyBorder="1" applyAlignment="1">
      <alignment horizontal="justify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2" fontId="0" fillId="0" borderId="1" xfId="0" applyNumberForma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G42"/>
  <sheetViews>
    <sheetView view="pageLayout" topLeftCell="A4" zoomScale="110" zoomScalePageLayoutView="110" workbookViewId="0">
      <selection activeCell="F36" sqref="F36"/>
    </sheetView>
  </sheetViews>
  <sheetFormatPr defaultRowHeight="12.75"/>
  <cols>
    <col min="1" max="1" width="4.140625" customWidth="1"/>
    <col min="2" max="2" width="11.7109375" customWidth="1"/>
    <col min="3" max="3" width="33.140625" customWidth="1"/>
    <col min="4" max="4" width="7.85546875" customWidth="1"/>
    <col min="5" max="5" width="10" customWidth="1"/>
    <col min="6" max="6" width="10.140625" customWidth="1"/>
    <col min="7" max="7" width="9.85546875" customWidth="1"/>
    <col min="8" max="16384" width="9.140625" style="2"/>
  </cols>
  <sheetData>
    <row r="2" spans="1:7" ht="15.75">
      <c r="A2" s="9"/>
      <c r="B2" s="1"/>
      <c r="C2" s="68" t="s">
        <v>3</v>
      </c>
      <c r="D2" s="68"/>
      <c r="E2" s="68"/>
      <c r="F2" s="68"/>
      <c r="G2" s="9"/>
    </row>
    <row r="3" spans="1:7" s="3" customFormat="1">
      <c r="B3" s="8"/>
      <c r="C3" s="69" t="s">
        <v>16</v>
      </c>
      <c r="D3" s="69"/>
      <c r="E3" s="69"/>
      <c r="F3" s="69"/>
      <c r="G3" s="8"/>
    </row>
    <row r="4" spans="1:7" s="3" customFormat="1">
      <c r="B4" s="8"/>
      <c r="C4" s="69" t="s">
        <v>12</v>
      </c>
      <c r="D4" s="69"/>
      <c r="E4" s="69"/>
      <c r="F4" s="69"/>
      <c r="G4" s="8"/>
    </row>
    <row r="5" spans="1:7" s="3" customFormat="1">
      <c r="B5" s="8"/>
      <c r="C5" s="70" t="s">
        <v>69</v>
      </c>
      <c r="D5" s="70"/>
      <c r="E5" s="70"/>
      <c r="F5" s="70"/>
      <c r="G5" s="8"/>
    </row>
    <row r="6" spans="1:7" s="3" customFormat="1">
      <c r="B6" s="8"/>
      <c r="C6" s="18"/>
      <c r="D6" s="18"/>
      <c r="E6" s="18"/>
      <c r="F6" s="18"/>
      <c r="G6" s="8"/>
    </row>
    <row r="7" spans="1:7" s="3" customFormat="1">
      <c r="A7" s="16" t="s">
        <v>15</v>
      </c>
      <c r="B7" s="14"/>
      <c r="C7" s="15"/>
      <c r="D7" s="18"/>
      <c r="E7" s="18"/>
      <c r="F7" s="18"/>
      <c r="G7" s="8"/>
    </row>
    <row r="8" spans="1:7" s="3" customFormat="1">
      <c r="A8" s="16" t="s">
        <v>17</v>
      </c>
      <c r="B8" s="14"/>
      <c r="C8" s="15"/>
      <c r="D8" s="18"/>
      <c r="E8" s="18"/>
      <c r="F8" s="18"/>
      <c r="G8" s="8"/>
    </row>
    <row r="9" spans="1:7" s="6" customFormat="1" ht="15.75" customHeight="1">
      <c r="A9" s="71" t="s">
        <v>4</v>
      </c>
      <c r="B9" s="72"/>
      <c r="C9" s="72"/>
      <c r="D9" s="4"/>
      <c r="E9" s="5"/>
      <c r="F9" s="4"/>
      <c r="G9" s="4"/>
    </row>
    <row r="10" spans="1:7" s="6" customFormat="1">
      <c r="A10" s="71" t="s">
        <v>13</v>
      </c>
      <c r="B10" s="72"/>
      <c r="C10" s="72"/>
      <c r="D10" s="4"/>
      <c r="E10" s="5"/>
      <c r="F10" s="4"/>
      <c r="G10" s="4"/>
    </row>
    <row r="11" spans="1:7" s="6" customFormat="1">
      <c r="A11" s="71" t="s">
        <v>26</v>
      </c>
      <c r="B11" s="72"/>
      <c r="C11" s="72"/>
      <c r="D11" s="4"/>
      <c r="E11" s="5"/>
      <c r="F11" s="4"/>
      <c r="G11" s="4"/>
    </row>
    <row r="12" spans="1:7" s="6" customFormat="1">
      <c r="A12" s="71" t="s">
        <v>5</v>
      </c>
      <c r="B12" s="72"/>
      <c r="C12" s="72"/>
      <c r="D12" s="4"/>
      <c r="E12" s="5"/>
      <c r="F12" s="4"/>
      <c r="G12" s="4"/>
    </row>
    <row r="13" spans="1:7" s="6" customFormat="1" ht="12">
      <c r="A13" s="4" t="s">
        <v>23</v>
      </c>
      <c r="B13" s="5"/>
      <c r="D13" s="4"/>
      <c r="E13" s="5"/>
      <c r="F13" s="4"/>
      <c r="G13" s="4"/>
    </row>
    <row r="14" spans="1:7" s="6" customFormat="1" ht="12">
      <c r="A14" s="4" t="s">
        <v>24</v>
      </c>
      <c r="B14" s="5"/>
      <c r="D14" s="4"/>
      <c r="E14" s="5"/>
      <c r="F14" s="4"/>
      <c r="G14" s="4"/>
    </row>
    <row r="15" spans="1:7" s="6" customFormat="1" ht="12">
      <c r="A15" s="4"/>
      <c r="B15" s="5"/>
      <c r="D15" s="4"/>
      <c r="E15" s="5"/>
      <c r="F15" s="4"/>
      <c r="G15" s="4"/>
    </row>
    <row r="16" spans="1:7">
      <c r="E16" s="5"/>
    </row>
    <row r="17" spans="1:7" ht="25.5">
      <c r="A17" s="10" t="s">
        <v>0</v>
      </c>
      <c r="B17" s="73" t="s">
        <v>6</v>
      </c>
      <c r="C17" s="74"/>
      <c r="D17" s="73" t="s">
        <v>7</v>
      </c>
      <c r="E17" s="75"/>
      <c r="F17" s="75"/>
      <c r="G17" s="74"/>
    </row>
    <row r="18" spans="1:7">
      <c r="A18" s="7">
        <v>1</v>
      </c>
      <c r="B18" s="52">
        <v>2</v>
      </c>
      <c r="C18" s="66"/>
      <c r="D18" s="52">
        <v>3</v>
      </c>
      <c r="E18" s="67"/>
      <c r="F18" s="67"/>
      <c r="G18" s="66"/>
    </row>
    <row r="19" spans="1:7">
      <c r="A19" s="7">
        <v>1</v>
      </c>
      <c r="B19" s="61" t="s">
        <v>18</v>
      </c>
      <c r="C19" s="62"/>
      <c r="D19" s="48">
        <f>67.63*0.87</f>
        <v>58.838099999999997</v>
      </c>
      <c r="E19" s="49"/>
      <c r="F19" s="49"/>
      <c r="G19" s="50"/>
    </row>
    <row r="20" spans="1:7">
      <c r="A20" s="7">
        <v>2</v>
      </c>
      <c r="B20" s="61" t="s">
        <v>25</v>
      </c>
      <c r="C20" s="62"/>
      <c r="D20" s="48">
        <f>D19*42%</f>
        <v>24.712001999999998</v>
      </c>
      <c r="E20" s="49"/>
      <c r="F20" s="49"/>
      <c r="G20" s="50"/>
    </row>
    <row r="21" spans="1:7">
      <c r="A21" s="7">
        <v>3</v>
      </c>
      <c r="B21" s="61" t="s">
        <v>2</v>
      </c>
      <c r="C21" s="62"/>
      <c r="D21" s="48">
        <f>D19+D20</f>
        <v>83.550101999999995</v>
      </c>
      <c r="E21" s="49"/>
      <c r="F21" s="49"/>
      <c r="G21" s="50"/>
    </row>
    <row r="22" spans="1:7">
      <c r="A22" s="7">
        <v>4</v>
      </c>
      <c r="B22" s="61" t="s">
        <v>20</v>
      </c>
      <c r="C22" s="62"/>
      <c r="D22" s="48">
        <f>ROUND(D21*22%,2)</f>
        <v>18.38</v>
      </c>
      <c r="E22" s="49"/>
      <c r="F22" s="49"/>
      <c r="G22" s="50"/>
    </row>
    <row r="23" spans="1:7">
      <c r="A23" s="7">
        <v>5</v>
      </c>
      <c r="B23" s="61" t="s">
        <v>68</v>
      </c>
      <c r="C23" s="62"/>
      <c r="D23" s="48">
        <f>ROUND(D21*64.6%,2)</f>
        <v>53.97</v>
      </c>
      <c r="E23" s="49"/>
      <c r="F23" s="49"/>
      <c r="G23" s="50"/>
    </row>
    <row r="24" spans="1:7">
      <c r="A24" s="7">
        <v>6</v>
      </c>
      <c r="B24" s="61" t="s">
        <v>19</v>
      </c>
      <c r="C24" s="62"/>
      <c r="D24" s="63">
        <v>3.32</v>
      </c>
      <c r="E24" s="64"/>
      <c r="F24" s="64"/>
      <c r="G24" s="65"/>
    </row>
    <row r="25" spans="1:7">
      <c r="A25" s="7">
        <v>7</v>
      </c>
      <c r="B25" s="61" t="s">
        <v>9</v>
      </c>
      <c r="C25" s="62"/>
      <c r="D25" s="48">
        <f>0.2*23.55</f>
        <v>4.71</v>
      </c>
      <c r="E25" s="49"/>
      <c r="F25" s="49"/>
      <c r="G25" s="50"/>
    </row>
    <row r="26" spans="1:7">
      <c r="A26" s="7">
        <v>8</v>
      </c>
      <c r="B26" s="61" t="s">
        <v>10</v>
      </c>
      <c r="C26" s="62"/>
      <c r="D26" s="63">
        <f>0.01*123.5</f>
        <v>1.2350000000000001</v>
      </c>
      <c r="E26" s="64"/>
      <c r="F26" s="64"/>
      <c r="G26" s="65"/>
    </row>
    <row r="27" spans="1:7">
      <c r="A27" s="52" t="s">
        <v>2</v>
      </c>
      <c r="B27" s="53"/>
      <c r="C27" s="54"/>
      <c r="D27" s="48">
        <f>ROUND(SUM(D21:G26),2)</f>
        <v>165.17</v>
      </c>
      <c r="E27" s="49"/>
      <c r="F27" s="49"/>
      <c r="G27" s="50"/>
    </row>
    <row r="28" spans="1:7">
      <c r="A28" s="45" t="s">
        <v>1</v>
      </c>
      <c r="B28" s="46"/>
      <c r="C28" s="47"/>
      <c r="D28" s="48">
        <f>D27*12%</f>
        <v>19.820399999999999</v>
      </c>
      <c r="E28" s="49"/>
      <c r="F28" s="49"/>
      <c r="G28" s="50"/>
    </row>
    <row r="29" spans="1:7">
      <c r="A29" s="52" t="s">
        <v>2</v>
      </c>
      <c r="B29" s="53"/>
      <c r="C29" s="54"/>
      <c r="D29" s="48">
        <f>D27+D28</f>
        <v>184.99039999999999</v>
      </c>
      <c r="E29" s="49"/>
      <c r="F29" s="49"/>
      <c r="G29" s="50"/>
    </row>
    <row r="30" spans="1:7">
      <c r="A30" s="45" t="s">
        <v>14</v>
      </c>
      <c r="B30" s="46"/>
      <c r="C30" s="47"/>
      <c r="D30" s="48">
        <f>ROUND(D29*20%,2)</f>
        <v>37</v>
      </c>
      <c r="E30" s="49"/>
      <c r="F30" s="49"/>
      <c r="G30" s="50"/>
    </row>
    <row r="31" spans="1:7">
      <c r="A31" s="55" t="s">
        <v>11</v>
      </c>
      <c r="B31" s="56"/>
      <c r="C31" s="57"/>
      <c r="D31" s="58">
        <f>ROUND(D29+D30,2)</f>
        <v>221.99</v>
      </c>
      <c r="E31" s="59"/>
      <c r="F31" s="59"/>
      <c r="G31" s="60"/>
    </row>
    <row r="32" spans="1:7">
      <c r="A32" s="11"/>
      <c r="B32" s="12"/>
      <c r="C32" s="12"/>
      <c r="D32" s="13"/>
      <c r="E32" s="13"/>
      <c r="F32" s="13"/>
      <c r="G32" s="13"/>
    </row>
    <row r="33" spans="1:7">
      <c r="A33" s="11"/>
      <c r="B33" s="12"/>
      <c r="C33" s="12"/>
      <c r="D33" s="13"/>
      <c r="E33" s="13"/>
      <c r="F33" s="13"/>
      <c r="G33" s="13"/>
    </row>
    <row r="38" spans="1:7" ht="24" customHeight="1">
      <c r="B38" s="51" t="s">
        <v>21</v>
      </c>
      <c r="C38" s="51"/>
      <c r="D38" s="17" t="s">
        <v>22</v>
      </c>
      <c r="E38" s="17"/>
    </row>
    <row r="40" spans="1:7">
      <c r="B40" t="s">
        <v>61</v>
      </c>
      <c r="D40" t="s">
        <v>62</v>
      </c>
    </row>
    <row r="42" spans="1:7">
      <c r="B42" t="s">
        <v>27</v>
      </c>
      <c r="D42" t="s">
        <v>67</v>
      </c>
    </row>
  </sheetData>
  <mergeCells count="39">
    <mergeCell ref="B18:C18"/>
    <mergeCell ref="D18:G18"/>
    <mergeCell ref="C2:F2"/>
    <mergeCell ref="C3:F3"/>
    <mergeCell ref="C4:F4"/>
    <mergeCell ref="C5:F5"/>
    <mergeCell ref="A9:C9"/>
    <mergeCell ref="A10:C10"/>
    <mergeCell ref="A11:C11"/>
    <mergeCell ref="A12:C12"/>
    <mergeCell ref="B17:C17"/>
    <mergeCell ref="D17:G17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A27:C27"/>
    <mergeCell ref="D27:G27"/>
    <mergeCell ref="A28:C28"/>
    <mergeCell ref="D28:G28"/>
    <mergeCell ref="B38:C38"/>
    <mergeCell ref="A29:C29"/>
    <mergeCell ref="D29:G29"/>
    <mergeCell ref="A30:C30"/>
    <mergeCell ref="D30:G30"/>
    <mergeCell ref="A31:C31"/>
    <mergeCell ref="D31:G31"/>
  </mergeCells>
  <pageMargins left="0.65" right="0.43" top="1.2916666666666667" bottom="0.59" header="0.40625" footer="0.24"/>
  <pageSetup paperSize="9" orientation="portrait" verticalDpi="0" r:id="rId1"/>
  <headerFooter alignWithMargins="0">
    <oddHeader xml:space="preserve">&amp;L&amp;"Arial Cyr,полужирный"ЗАТВЕРДЖЕНО
Директор ММКП "РБУ"
_______________Діус В.В. 
29.03.2021р. 
&amp;R&amp;"Arial Cyr,полужирный"ПОГОДЖЕНО    
Начальник УМГ    
_____________Блінов А.Ю.
   29.03.2021р.   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3:G44"/>
  <sheetViews>
    <sheetView view="pageLayout" topLeftCell="A4" zoomScale="110" zoomScalePageLayoutView="110" workbookViewId="0">
      <selection activeCell="D29" sqref="D29:G29"/>
    </sheetView>
  </sheetViews>
  <sheetFormatPr defaultRowHeight="12.75"/>
  <cols>
    <col min="1" max="1" width="4.140625" customWidth="1"/>
    <col min="2" max="2" width="11.7109375" customWidth="1"/>
    <col min="3" max="3" width="33.140625" customWidth="1"/>
    <col min="4" max="4" width="7.85546875" customWidth="1"/>
    <col min="5" max="5" width="10" customWidth="1"/>
    <col min="6" max="6" width="10.140625" customWidth="1"/>
    <col min="7" max="7" width="9.85546875" customWidth="1"/>
    <col min="8" max="16384" width="9.140625" style="2"/>
  </cols>
  <sheetData>
    <row r="3" spans="1:7" ht="15.75">
      <c r="A3" s="9"/>
      <c r="B3" s="1"/>
      <c r="C3" s="68" t="s">
        <v>3</v>
      </c>
      <c r="D3" s="68"/>
      <c r="E3" s="68"/>
      <c r="F3" s="68"/>
      <c r="G3" s="9"/>
    </row>
    <row r="4" spans="1:7" s="3" customFormat="1">
      <c r="B4" s="8"/>
      <c r="C4" s="69" t="s">
        <v>16</v>
      </c>
      <c r="D4" s="69"/>
      <c r="E4" s="69"/>
      <c r="F4" s="69"/>
      <c r="G4" s="8"/>
    </row>
    <row r="5" spans="1:7" s="3" customFormat="1">
      <c r="B5" s="8"/>
      <c r="C5" s="69" t="s">
        <v>32</v>
      </c>
      <c r="D5" s="69"/>
      <c r="E5" s="69"/>
      <c r="F5" s="69"/>
      <c r="G5" s="8"/>
    </row>
    <row r="6" spans="1:7" s="3" customFormat="1">
      <c r="B6" s="8"/>
      <c r="C6" s="70" t="s">
        <v>69</v>
      </c>
      <c r="D6" s="70"/>
      <c r="E6" s="70"/>
      <c r="F6" s="70"/>
      <c r="G6" s="8"/>
    </row>
    <row r="7" spans="1:7" s="3" customFormat="1">
      <c r="B7" s="8"/>
      <c r="C7" s="20"/>
      <c r="D7" s="20"/>
      <c r="E7" s="20"/>
      <c r="F7" s="20"/>
      <c r="G7" s="8"/>
    </row>
    <row r="8" spans="1:7" s="3" customFormat="1">
      <c r="A8" s="16" t="s">
        <v>15</v>
      </c>
      <c r="B8" s="14"/>
      <c r="C8" s="15"/>
      <c r="D8" s="20"/>
      <c r="E8" s="20"/>
      <c r="F8" s="20"/>
      <c r="G8" s="8"/>
    </row>
    <row r="9" spans="1:7" s="3" customFormat="1">
      <c r="A9" s="2" t="s">
        <v>34</v>
      </c>
      <c r="B9" s="14"/>
      <c r="C9" s="15"/>
      <c r="D9" s="20"/>
      <c r="E9" s="20"/>
      <c r="F9" s="20"/>
      <c r="G9" s="8"/>
    </row>
    <row r="10" spans="1:7" s="6" customFormat="1" ht="15.75" customHeight="1">
      <c r="A10" s="71" t="s">
        <v>4</v>
      </c>
      <c r="B10" s="72"/>
      <c r="C10" s="72"/>
      <c r="D10" s="4"/>
      <c r="E10" s="5"/>
      <c r="F10" s="4"/>
      <c r="G10" s="4"/>
    </row>
    <row r="11" spans="1:7" s="6" customFormat="1" ht="14.25" customHeight="1">
      <c r="A11" s="2" t="s">
        <v>35</v>
      </c>
      <c r="B11" s="14"/>
      <c r="C11" s="15"/>
      <c r="D11" s="4"/>
      <c r="E11" s="5"/>
      <c r="F11" s="4"/>
      <c r="G11" s="4"/>
    </row>
    <row r="12" spans="1:7" s="6" customFormat="1" ht="14.25" customHeight="1">
      <c r="A12" s="76" t="s">
        <v>33</v>
      </c>
      <c r="B12" s="77"/>
      <c r="C12" s="77"/>
      <c r="D12" s="4"/>
      <c r="E12" s="5"/>
      <c r="F12" s="4"/>
      <c r="G12" s="4"/>
    </row>
    <row r="13" spans="1:7" s="6" customFormat="1">
      <c r="A13" s="71" t="s">
        <v>26</v>
      </c>
      <c r="B13" s="72"/>
      <c r="C13" s="72"/>
      <c r="D13" s="4"/>
      <c r="E13" s="5"/>
      <c r="F13" s="4"/>
      <c r="G13" s="4"/>
    </row>
    <row r="14" spans="1:7" s="6" customFormat="1">
      <c r="A14" s="71" t="s">
        <v>5</v>
      </c>
      <c r="B14" s="72"/>
      <c r="C14" s="72"/>
      <c r="D14" s="4"/>
      <c r="E14" s="5"/>
      <c r="F14" s="4"/>
      <c r="G14" s="4"/>
    </row>
    <row r="15" spans="1:7" s="6" customFormat="1" ht="12">
      <c r="A15" s="4" t="s">
        <v>23</v>
      </c>
      <c r="B15" s="5"/>
      <c r="D15" s="4"/>
      <c r="E15" s="5"/>
      <c r="F15" s="4"/>
      <c r="G15" s="4"/>
    </row>
    <row r="16" spans="1:7" s="6" customFormat="1" ht="12">
      <c r="A16" s="4" t="s">
        <v>24</v>
      </c>
      <c r="B16" s="5"/>
      <c r="D16" s="4"/>
      <c r="E16" s="5"/>
      <c r="F16" s="4"/>
      <c r="G16" s="4"/>
    </row>
    <row r="17" spans="1:7" s="6" customFormat="1" ht="12">
      <c r="A17" s="4"/>
      <c r="B17" s="5"/>
      <c r="D17" s="4"/>
      <c r="E17" s="5"/>
      <c r="F17" s="4"/>
      <c r="G17" s="4"/>
    </row>
    <row r="18" spans="1:7">
      <c r="E18" s="5"/>
    </row>
    <row r="19" spans="1:7" ht="25.5">
      <c r="A19" s="10" t="s">
        <v>0</v>
      </c>
      <c r="B19" s="73" t="s">
        <v>6</v>
      </c>
      <c r="C19" s="74"/>
      <c r="D19" s="73" t="s">
        <v>7</v>
      </c>
      <c r="E19" s="75"/>
      <c r="F19" s="75"/>
      <c r="G19" s="74"/>
    </row>
    <row r="20" spans="1:7">
      <c r="A20" s="7">
        <v>1</v>
      </c>
      <c r="B20" s="52">
        <v>2</v>
      </c>
      <c r="C20" s="66"/>
      <c r="D20" s="52">
        <v>3</v>
      </c>
      <c r="E20" s="67"/>
      <c r="F20" s="67"/>
      <c r="G20" s="66"/>
    </row>
    <row r="21" spans="1:7">
      <c r="A21" s="7">
        <v>1</v>
      </c>
      <c r="B21" s="61" t="s">
        <v>18</v>
      </c>
      <c r="C21" s="62"/>
      <c r="D21" s="48">
        <f>67.63*1.56</f>
        <v>105.50279999999999</v>
      </c>
      <c r="E21" s="49"/>
      <c r="F21" s="49"/>
      <c r="G21" s="50"/>
    </row>
    <row r="22" spans="1:7">
      <c r="A22" s="7">
        <v>2</v>
      </c>
      <c r="B22" s="61" t="s">
        <v>25</v>
      </c>
      <c r="C22" s="62"/>
      <c r="D22" s="48">
        <f>D21*42%</f>
        <v>44.311175999999996</v>
      </c>
      <c r="E22" s="49"/>
      <c r="F22" s="49"/>
      <c r="G22" s="50"/>
    </row>
    <row r="23" spans="1:7">
      <c r="A23" s="7">
        <v>3</v>
      </c>
      <c r="B23" s="61" t="s">
        <v>2</v>
      </c>
      <c r="C23" s="62"/>
      <c r="D23" s="48">
        <f>D21+D22</f>
        <v>149.813976</v>
      </c>
      <c r="E23" s="49"/>
      <c r="F23" s="49"/>
      <c r="G23" s="50"/>
    </row>
    <row r="24" spans="1:7">
      <c r="A24" s="7">
        <v>4</v>
      </c>
      <c r="B24" s="61" t="s">
        <v>20</v>
      </c>
      <c r="C24" s="62"/>
      <c r="D24" s="48">
        <f>ROUND(D23*22%,2)</f>
        <v>32.96</v>
      </c>
      <c r="E24" s="49"/>
      <c r="F24" s="49"/>
      <c r="G24" s="50"/>
    </row>
    <row r="25" spans="1:7">
      <c r="A25" s="7">
        <v>5</v>
      </c>
      <c r="B25" s="61" t="s">
        <v>68</v>
      </c>
      <c r="C25" s="62"/>
      <c r="D25" s="48">
        <f>ROUND(D23*64.6%,2)</f>
        <v>96.78</v>
      </c>
      <c r="E25" s="49"/>
      <c r="F25" s="49"/>
      <c r="G25" s="50"/>
    </row>
    <row r="26" spans="1:7">
      <c r="A26" s="7">
        <v>6</v>
      </c>
      <c r="B26" s="61" t="s">
        <v>19</v>
      </c>
      <c r="C26" s="62"/>
      <c r="D26" s="48">
        <v>5.96</v>
      </c>
      <c r="E26" s="49"/>
      <c r="F26" s="49"/>
      <c r="G26" s="50"/>
    </row>
    <row r="27" spans="1:7">
      <c r="A27" s="7">
        <v>7</v>
      </c>
      <c r="B27" s="61" t="s">
        <v>9</v>
      </c>
      <c r="C27" s="62"/>
      <c r="D27" s="48">
        <f>0.2*23.55</f>
        <v>4.71</v>
      </c>
      <c r="E27" s="49"/>
      <c r="F27" s="49"/>
      <c r="G27" s="50"/>
    </row>
    <row r="28" spans="1:7">
      <c r="A28" s="7">
        <v>8</v>
      </c>
      <c r="B28" s="61" t="s">
        <v>10</v>
      </c>
      <c r="C28" s="62"/>
      <c r="D28" s="63">
        <f>0.01*123.5</f>
        <v>1.2350000000000001</v>
      </c>
      <c r="E28" s="64"/>
      <c r="F28" s="64"/>
      <c r="G28" s="65"/>
    </row>
    <row r="29" spans="1:7">
      <c r="A29" s="52" t="s">
        <v>2</v>
      </c>
      <c r="B29" s="53"/>
      <c r="C29" s="54"/>
      <c r="D29" s="48">
        <f>ROUND(SUM(D23:G28),2)</f>
        <v>291.45999999999998</v>
      </c>
      <c r="E29" s="49"/>
      <c r="F29" s="49"/>
      <c r="G29" s="50"/>
    </row>
    <row r="30" spans="1:7">
      <c r="A30" s="45" t="s">
        <v>1</v>
      </c>
      <c r="B30" s="46"/>
      <c r="C30" s="47"/>
      <c r="D30" s="48">
        <f>D29*12%</f>
        <v>34.975199999999994</v>
      </c>
      <c r="E30" s="49"/>
      <c r="F30" s="49"/>
      <c r="G30" s="50"/>
    </row>
    <row r="31" spans="1:7">
      <c r="A31" s="52" t="s">
        <v>2</v>
      </c>
      <c r="B31" s="53"/>
      <c r="C31" s="54"/>
      <c r="D31" s="48">
        <f>D29+D30</f>
        <v>326.43519999999995</v>
      </c>
      <c r="E31" s="49"/>
      <c r="F31" s="49"/>
      <c r="G31" s="50"/>
    </row>
    <row r="32" spans="1:7">
      <c r="A32" s="45" t="s">
        <v>14</v>
      </c>
      <c r="B32" s="46"/>
      <c r="C32" s="47"/>
      <c r="D32" s="48">
        <f>ROUND(D31*20%,2)</f>
        <v>65.290000000000006</v>
      </c>
      <c r="E32" s="49"/>
      <c r="F32" s="49"/>
      <c r="G32" s="50"/>
    </row>
    <row r="33" spans="1:7">
      <c r="A33" s="55" t="s">
        <v>11</v>
      </c>
      <c r="B33" s="56"/>
      <c r="C33" s="57"/>
      <c r="D33" s="58">
        <f>ROUND(D31+D32,2)</f>
        <v>391.73</v>
      </c>
      <c r="E33" s="59"/>
      <c r="F33" s="59"/>
      <c r="G33" s="60"/>
    </row>
    <row r="34" spans="1:7">
      <c r="A34" s="11"/>
      <c r="B34" s="12"/>
      <c r="C34" s="12"/>
      <c r="D34" s="13"/>
      <c r="E34" s="13"/>
      <c r="F34" s="13"/>
      <c r="G34" s="13"/>
    </row>
    <row r="35" spans="1:7">
      <c r="A35" s="11"/>
      <c r="B35" s="12"/>
      <c r="C35" s="12"/>
      <c r="D35" s="13"/>
      <c r="E35" s="13"/>
      <c r="F35" s="13"/>
      <c r="G35" s="13"/>
    </row>
    <row r="36" spans="1:7">
      <c r="A36" s="11"/>
      <c r="B36" s="12"/>
      <c r="C36" s="12"/>
      <c r="D36" s="13"/>
      <c r="E36" s="13"/>
      <c r="F36" s="13"/>
      <c r="G36" s="13"/>
    </row>
    <row r="37" spans="1:7">
      <c r="B37" s="21" t="s">
        <v>21</v>
      </c>
      <c r="C37" s="21"/>
      <c r="E37" s="17" t="s">
        <v>22</v>
      </c>
      <c r="F37" s="17"/>
    </row>
    <row r="39" spans="1:7">
      <c r="B39" t="s">
        <v>61</v>
      </c>
      <c r="E39" t="s">
        <v>62</v>
      </c>
    </row>
    <row r="42" spans="1:7" ht="20.25" customHeight="1">
      <c r="A42" s="2"/>
      <c r="B42" t="s">
        <v>27</v>
      </c>
      <c r="C42" s="2"/>
      <c r="D42" s="2"/>
      <c r="E42" t="s">
        <v>67</v>
      </c>
    </row>
    <row r="44" spans="1:7">
      <c r="A44" s="2"/>
      <c r="B44" s="2"/>
      <c r="C44" s="2"/>
      <c r="D44" s="2"/>
      <c r="E44" s="2"/>
    </row>
  </sheetData>
  <mergeCells count="38">
    <mergeCell ref="A32:C32"/>
    <mergeCell ref="D32:G32"/>
    <mergeCell ref="A33:C33"/>
    <mergeCell ref="D33:G33"/>
    <mergeCell ref="A29:C29"/>
    <mergeCell ref="D29:G29"/>
    <mergeCell ref="A30:C30"/>
    <mergeCell ref="D30:G30"/>
    <mergeCell ref="A31:C31"/>
    <mergeCell ref="D31:G31"/>
    <mergeCell ref="B26:C26"/>
    <mergeCell ref="D26:G26"/>
    <mergeCell ref="B27:C27"/>
    <mergeCell ref="D27:G27"/>
    <mergeCell ref="B28:C28"/>
    <mergeCell ref="D28:G28"/>
    <mergeCell ref="B24:C24"/>
    <mergeCell ref="D24:G24"/>
    <mergeCell ref="B25:C25"/>
    <mergeCell ref="D25:G25"/>
    <mergeCell ref="B21:C21"/>
    <mergeCell ref="D21:G21"/>
    <mergeCell ref="B22:C22"/>
    <mergeCell ref="D22:G22"/>
    <mergeCell ref="B23:C23"/>
    <mergeCell ref="D23:G23"/>
    <mergeCell ref="A13:C13"/>
    <mergeCell ref="A14:C14"/>
    <mergeCell ref="B19:C19"/>
    <mergeCell ref="D19:G19"/>
    <mergeCell ref="B20:C20"/>
    <mergeCell ref="D20:G20"/>
    <mergeCell ref="A12:C12"/>
    <mergeCell ref="C3:F3"/>
    <mergeCell ref="C4:F4"/>
    <mergeCell ref="C5:F5"/>
    <mergeCell ref="C6:F6"/>
    <mergeCell ref="A10:C10"/>
  </mergeCells>
  <pageMargins left="0.86614173228346458" right="0.43307086614173229" top="1.299212598425197" bottom="0.59055118110236227" header="0.23622047244094491" footer="0.23622047244094491"/>
  <pageSetup paperSize="9" orientation="portrait" verticalDpi="0" r:id="rId1"/>
  <headerFooter alignWithMargins="0">
    <oddHeader xml:space="preserve">&amp;L&amp;"Arial Cyr,полужирный"
ЗАТВЕРДЖЕНО 
Директор ММКП "РБУ" 
_______________Діус В.В.
29.03.2021р. 
&amp;R&amp;"Arial Cyr,полужирный"
ПОГОДЖЕНО    
Начальник УМГ    
_______________Блінов А.Ю.    
29.03.2021р.    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G40"/>
  <sheetViews>
    <sheetView view="pageLayout" topLeftCell="A7" zoomScaleNormal="100" workbookViewId="0">
      <selection activeCell="D28" sqref="D28:G28"/>
    </sheetView>
  </sheetViews>
  <sheetFormatPr defaultRowHeight="12.75"/>
  <cols>
    <col min="1" max="1" width="4.140625" customWidth="1"/>
    <col min="2" max="2" width="11.7109375" customWidth="1"/>
    <col min="3" max="3" width="33.140625" customWidth="1"/>
    <col min="4" max="4" width="7.85546875" customWidth="1"/>
    <col min="5" max="5" width="10" customWidth="1"/>
    <col min="6" max="6" width="10.140625" customWidth="1"/>
    <col min="7" max="7" width="9.85546875" customWidth="1"/>
    <col min="8" max="16384" width="9.140625" style="2"/>
  </cols>
  <sheetData>
    <row r="1" spans="1:7" ht="15.75">
      <c r="A1" s="9"/>
      <c r="B1" s="1"/>
      <c r="C1" s="68" t="s">
        <v>3</v>
      </c>
      <c r="D1" s="68"/>
      <c r="E1" s="68"/>
      <c r="F1" s="68"/>
      <c r="G1" s="9"/>
    </row>
    <row r="2" spans="1:7" s="3" customFormat="1" ht="59.25" customHeight="1">
      <c r="B2" s="8"/>
      <c r="C2" s="78" t="s">
        <v>29</v>
      </c>
      <c r="D2" s="69"/>
      <c r="E2" s="69"/>
      <c r="F2" s="69"/>
      <c r="G2" s="8"/>
    </row>
    <row r="3" spans="1:7" s="3" customFormat="1" ht="13.5" customHeight="1">
      <c r="B3" s="8"/>
      <c r="C3" s="70" t="s">
        <v>69</v>
      </c>
      <c r="D3" s="70"/>
      <c r="E3" s="70"/>
      <c r="F3" s="70"/>
      <c r="G3" s="8"/>
    </row>
    <row r="4" spans="1:7" s="3" customFormat="1" ht="17.25" customHeight="1">
      <c r="B4" s="8"/>
      <c r="G4" s="8"/>
    </row>
    <row r="5" spans="1:7" s="3" customFormat="1" ht="12" customHeight="1">
      <c r="B5" s="8"/>
      <c r="C5" s="19"/>
      <c r="D5" s="19"/>
      <c r="E5" s="19"/>
      <c r="F5" s="19"/>
      <c r="G5" s="8"/>
    </row>
    <row r="6" spans="1:7" s="3" customFormat="1">
      <c r="A6" s="16" t="s">
        <v>15</v>
      </c>
      <c r="B6" s="14"/>
      <c r="C6" s="15"/>
      <c r="D6" s="19"/>
      <c r="E6" s="19"/>
      <c r="F6" s="19"/>
      <c r="G6" s="8"/>
    </row>
    <row r="7" spans="1:7" s="3" customFormat="1">
      <c r="A7" s="2" t="s">
        <v>31</v>
      </c>
      <c r="B7" s="14"/>
      <c r="C7" s="15"/>
      <c r="D7" s="19"/>
      <c r="E7" s="19"/>
      <c r="F7" s="19"/>
      <c r="G7" s="8"/>
    </row>
    <row r="8" spans="1:7" s="6" customFormat="1">
      <c r="A8" s="71" t="s">
        <v>4</v>
      </c>
      <c r="B8" s="72"/>
      <c r="C8" s="72"/>
      <c r="D8" s="4"/>
      <c r="E8" s="5"/>
      <c r="F8" s="4"/>
      <c r="G8" s="4"/>
    </row>
    <row r="9" spans="1:7" s="6" customFormat="1">
      <c r="A9" s="76" t="s">
        <v>30</v>
      </c>
      <c r="B9" s="77"/>
      <c r="C9" s="77"/>
      <c r="D9" s="4"/>
      <c r="E9" s="5"/>
      <c r="F9" s="4"/>
      <c r="G9" s="4"/>
    </row>
    <row r="10" spans="1:7" s="6" customFormat="1">
      <c r="A10" s="71" t="s">
        <v>65</v>
      </c>
      <c r="B10" s="72"/>
      <c r="C10" s="72"/>
      <c r="D10" s="4"/>
      <c r="E10" s="5"/>
      <c r="F10" s="4"/>
      <c r="G10" s="4"/>
    </row>
    <row r="11" spans="1:7" s="6" customFormat="1">
      <c r="A11" s="71" t="s">
        <v>66</v>
      </c>
      <c r="B11" s="72"/>
      <c r="C11" s="72"/>
      <c r="D11" s="4"/>
      <c r="E11" s="5"/>
      <c r="F11" s="4"/>
      <c r="G11" s="4"/>
    </row>
    <row r="12" spans="1:7" s="6" customFormat="1" ht="12.75" customHeight="1">
      <c r="A12" s="4" t="s">
        <v>24</v>
      </c>
      <c r="B12" s="5"/>
      <c r="D12" s="4"/>
      <c r="E12" s="5"/>
      <c r="F12" s="4"/>
      <c r="G12" s="4"/>
    </row>
    <row r="13" spans="1:7" s="6" customFormat="1" ht="12">
      <c r="A13" s="4" t="s">
        <v>23</v>
      </c>
      <c r="B13" s="5"/>
      <c r="D13" s="4"/>
      <c r="E13" s="5"/>
      <c r="F13" s="4"/>
      <c r="G13" s="4"/>
    </row>
    <row r="14" spans="1:7" s="6" customFormat="1" ht="12">
      <c r="A14" s="4"/>
      <c r="B14" s="5"/>
      <c r="D14" s="4"/>
      <c r="E14" s="5"/>
      <c r="F14" s="4"/>
      <c r="G14" s="4"/>
    </row>
    <row r="15" spans="1:7">
      <c r="E15" s="5"/>
    </row>
    <row r="16" spans="1:7" ht="25.5">
      <c r="A16" s="10" t="s">
        <v>0</v>
      </c>
      <c r="B16" s="73" t="s">
        <v>6</v>
      </c>
      <c r="C16" s="74"/>
      <c r="D16" s="73" t="s">
        <v>7</v>
      </c>
      <c r="E16" s="75"/>
      <c r="F16" s="75"/>
      <c r="G16" s="74"/>
    </row>
    <row r="17" spans="1:7">
      <c r="A17" s="7">
        <v>1</v>
      </c>
      <c r="B17" s="52">
        <v>2</v>
      </c>
      <c r="C17" s="66"/>
      <c r="D17" s="52"/>
      <c r="E17" s="67"/>
      <c r="F17" s="67"/>
      <c r="G17" s="66"/>
    </row>
    <row r="18" spans="1:7">
      <c r="A18" s="7">
        <v>1</v>
      </c>
      <c r="B18" s="61" t="s">
        <v>18</v>
      </c>
      <c r="C18" s="62"/>
      <c r="D18" s="48">
        <f>67.63*1.93</f>
        <v>130.52589999999998</v>
      </c>
      <c r="E18" s="49"/>
      <c r="F18" s="49"/>
      <c r="G18" s="50"/>
    </row>
    <row r="19" spans="1:7">
      <c r="A19" s="7">
        <v>2</v>
      </c>
      <c r="B19" s="61" t="s">
        <v>25</v>
      </c>
      <c r="C19" s="62"/>
      <c r="D19" s="48">
        <f>D18*42%</f>
        <v>54.820877999999986</v>
      </c>
      <c r="E19" s="49"/>
      <c r="F19" s="49"/>
      <c r="G19" s="50"/>
    </row>
    <row r="20" spans="1:7">
      <c r="A20" s="7">
        <v>3</v>
      </c>
      <c r="B20" s="61" t="s">
        <v>2</v>
      </c>
      <c r="C20" s="62"/>
      <c r="D20" s="48">
        <f>D18+D19</f>
        <v>185.34677799999997</v>
      </c>
      <c r="E20" s="49"/>
      <c r="F20" s="49"/>
      <c r="G20" s="50"/>
    </row>
    <row r="21" spans="1:7">
      <c r="A21" s="7">
        <v>4</v>
      </c>
      <c r="B21" s="61" t="s">
        <v>20</v>
      </c>
      <c r="C21" s="62"/>
      <c r="D21" s="48">
        <f>D20*22%</f>
        <v>40.776291159999992</v>
      </c>
      <c r="E21" s="49"/>
      <c r="F21" s="49"/>
      <c r="G21" s="50"/>
    </row>
    <row r="22" spans="1:7" ht="12.75" customHeight="1">
      <c r="A22" s="7">
        <v>5</v>
      </c>
      <c r="B22" s="61" t="s">
        <v>68</v>
      </c>
      <c r="C22" s="62"/>
      <c r="D22" s="48">
        <f>D20*64.6%</f>
        <v>119.73401858799997</v>
      </c>
      <c r="E22" s="49"/>
      <c r="F22" s="49"/>
      <c r="G22" s="50"/>
    </row>
    <row r="23" spans="1:7">
      <c r="A23" s="7">
        <v>6</v>
      </c>
      <c r="B23" s="61" t="s">
        <v>8</v>
      </c>
      <c r="C23" s="62"/>
      <c r="D23" s="48">
        <v>0.64</v>
      </c>
      <c r="E23" s="49"/>
      <c r="F23" s="49"/>
      <c r="G23" s="50"/>
    </row>
    <row r="24" spans="1:7">
      <c r="A24" s="7">
        <v>7</v>
      </c>
      <c r="B24" s="61" t="s">
        <v>19</v>
      </c>
      <c r="C24" s="62"/>
      <c r="D24" s="63">
        <v>2.5499999999999998</v>
      </c>
      <c r="E24" s="64"/>
      <c r="F24" s="64"/>
      <c r="G24" s="65"/>
    </row>
    <row r="25" spans="1:7">
      <c r="A25" s="7">
        <v>8</v>
      </c>
      <c r="B25" s="61" t="s">
        <v>9</v>
      </c>
      <c r="C25" s="62"/>
      <c r="D25" s="48">
        <f>0.6*23.55</f>
        <v>14.13</v>
      </c>
      <c r="E25" s="49"/>
      <c r="F25" s="49"/>
      <c r="G25" s="50"/>
    </row>
    <row r="26" spans="1:7">
      <c r="A26" s="7">
        <v>9</v>
      </c>
      <c r="B26" s="61" t="s">
        <v>10</v>
      </c>
      <c r="C26" s="62"/>
      <c r="D26" s="63">
        <f>123.5*0.03</f>
        <v>3.7050000000000001</v>
      </c>
      <c r="E26" s="64"/>
      <c r="F26" s="64"/>
      <c r="G26" s="65"/>
    </row>
    <row r="27" spans="1:7">
      <c r="A27" s="52" t="s">
        <v>2</v>
      </c>
      <c r="B27" s="53"/>
      <c r="C27" s="54"/>
      <c r="D27" s="48">
        <f>SUM(D20:G26)+0.01</f>
        <v>366.89208774799988</v>
      </c>
      <c r="E27" s="49"/>
      <c r="F27" s="49"/>
      <c r="G27" s="50"/>
    </row>
    <row r="28" spans="1:7">
      <c r="A28" s="45" t="s">
        <v>1</v>
      </c>
      <c r="B28" s="46"/>
      <c r="C28" s="47"/>
      <c r="D28" s="48">
        <f>D27*12%</f>
        <v>44.027050529759983</v>
      </c>
      <c r="E28" s="49"/>
      <c r="F28" s="49"/>
      <c r="G28" s="50"/>
    </row>
    <row r="29" spans="1:7">
      <c r="A29" s="52" t="s">
        <v>2</v>
      </c>
      <c r="B29" s="53"/>
      <c r="C29" s="54"/>
      <c r="D29" s="48">
        <f>D27+D28</f>
        <v>410.91913827775988</v>
      </c>
      <c r="E29" s="49"/>
      <c r="F29" s="49"/>
      <c r="G29" s="50"/>
    </row>
    <row r="30" spans="1:7">
      <c r="A30" s="45" t="s">
        <v>14</v>
      </c>
      <c r="B30" s="46"/>
      <c r="C30" s="47"/>
      <c r="D30" s="48">
        <f>ROUND(D29*20%,2)</f>
        <v>82.18</v>
      </c>
      <c r="E30" s="49"/>
      <c r="F30" s="49"/>
      <c r="G30" s="50"/>
    </row>
    <row r="31" spans="1:7">
      <c r="A31" s="55" t="s">
        <v>11</v>
      </c>
      <c r="B31" s="56"/>
      <c r="C31" s="57"/>
      <c r="D31" s="58">
        <f>ROUND(D29+D30,2)</f>
        <v>493.1</v>
      </c>
      <c r="E31" s="59"/>
      <c r="F31" s="59"/>
      <c r="G31" s="60"/>
    </row>
    <row r="32" spans="1:7">
      <c r="A32" s="11"/>
      <c r="B32" s="12"/>
      <c r="C32" s="12"/>
      <c r="D32" s="13"/>
      <c r="E32" s="13"/>
      <c r="F32" s="13"/>
      <c r="G32" s="13"/>
    </row>
    <row r="33" spans="1:7">
      <c r="A33" s="11"/>
      <c r="B33" s="12"/>
      <c r="C33" s="12"/>
      <c r="D33" s="13"/>
      <c r="E33" s="13"/>
      <c r="F33" s="13"/>
      <c r="G33" s="13"/>
    </row>
    <row r="34" spans="1:7">
      <c r="A34" s="11"/>
      <c r="B34" s="12"/>
      <c r="C34" s="12"/>
      <c r="D34" s="13"/>
      <c r="E34" s="13"/>
      <c r="F34" s="13"/>
      <c r="G34" s="13"/>
    </row>
    <row r="36" spans="1:7">
      <c r="B36" s="51" t="s">
        <v>21</v>
      </c>
      <c r="C36" s="51"/>
      <c r="D36" s="17" t="s">
        <v>22</v>
      </c>
    </row>
    <row r="38" spans="1:7">
      <c r="B38" t="s">
        <v>61</v>
      </c>
      <c r="D38" t="s">
        <v>62</v>
      </c>
    </row>
    <row r="40" spans="1:7" ht="22.5" customHeight="1">
      <c r="B40" t="s">
        <v>28</v>
      </c>
      <c r="D40" t="s">
        <v>67</v>
      </c>
      <c r="E40" s="17"/>
    </row>
  </sheetData>
  <mergeCells count="40">
    <mergeCell ref="C1:F1"/>
    <mergeCell ref="C2:F2"/>
    <mergeCell ref="C3:F3"/>
    <mergeCell ref="A8:C8"/>
    <mergeCell ref="A9:C9"/>
    <mergeCell ref="A10:C10"/>
    <mergeCell ref="A11:C11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A27:C27"/>
    <mergeCell ref="D27:G27"/>
    <mergeCell ref="A28:C28"/>
    <mergeCell ref="D28:G28"/>
    <mergeCell ref="A29:C29"/>
    <mergeCell ref="D29:G29"/>
    <mergeCell ref="A30:C30"/>
    <mergeCell ref="D30:G30"/>
    <mergeCell ref="A31:C31"/>
    <mergeCell ref="D31:G31"/>
    <mergeCell ref="B36:C36"/>
  </mergeCells>
  <pageMargins left="0.86614173228346458" right="0.43307086614173229" top="1.8125" bottom="0.59055118110236227" header="0.23622047244094491" footer="0.23622047244094491"/>
  <pageSetup paperSize="9" orientation="portrait" verticalDpi="0" r:id="rId1"/>
  <headerFooter>
    <oddHeader xml:space="preserve">&amp;L&amp;"Arial Cyr,полужирный"
ЗАТВЕРДЖЕНО 
Директор ММКП "РБУ"
___________Діус В.В.
29.03.2021р. 
&amp;R&amp;"Arial Cyr,полужирный"
ПОГОДЖЕНО    
Начальник УМГ    
______________Блінов А.Ю.       
29.03.2021р.    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G40"/>
  <sheetViews>
    <sheetView view="pageLayout" topLeftCell="A7" zoomScaleNormal="100" workbookViewId="0">
      <selection activeCell="F43" sqref="F43"/>
    </sheetView>
  </sheetViews>
  <sheetFormatPr defaultRowHeight="12.75"/>
  <cols>
    <col min="1" max="1" width="4.140625" customWidth="1"/>
    <col min="2" max="2" width="11.7109375" customWidth="1"/>
    <col min="3" max="3" width="33.140625" customWidth="1"/>
    <col min="4" max="4" width="7.85546875" customWidth="1"/>
    <col min="5" max="5" width="10" customWidth="1"/>
    <col min="6" max="6" width="10.140625" customWidth="1"/>
    <col min="7" max="7" width="9.85546875" customWidth="1"/>
    <col min="8" max="16384" width="9.140625" style="2"/>
  </cols>
  <sheetData>
    <row r="1" spans="1:7" ht="15.75">
      <c r="A1" s="9"/>
      <c r="B1" s="1"/>
      <c r="C1" s="68" t="s">
        <v>3</v>
      </c>
      <c r="D1" s="68"/>
      <c r="E1" s="68"/>
      <c r="F1" s="68"/>
      <c r="G1" s="9"/>
    </row>
    <row r="2" spans="1:7" s="3" customFormat="1" ht="62.25" customHeight="1">
      <c r="B2" s="8"/>
      <c r="C2" s="79" t="s">
        <v>45</v>
      </c>
      <c r="D2" s="70"/>
      <c r="E2" s="70"/>
      <c r="F2" s="70"/>
      <c r="G2" s="8"/>
    </row>
    <row r="3" spans="1:7" s="3" customFormat="1" ht="13.5" customHeight="1">
      <c r="B3" s="8"/>
      <c r="C3" s="70" t="s">
        <v>69</v>
      </c>
      <c r="D3" s="70"/>
      <c r="E3" s="70"/>
      <c r="F3" s="70"/>
      <c r="G3" s="8"/>
    </row>
    <row r="4" spans="1:7" s="3" customFormat="1" ht="17.25" customHeight="1">
      <c r="B4" s="8"/>
      <c r="G4" s="8"/>
    </row>
    <row r="5" spans="1:7" s="3" customFormat="1" ht="12" customHeight="1">
      <c r="B5" s="8"/>
      <c r="C5" s="23"/>
      <c r="D5" s="23"/>
      <c r="E5" s="23"/>
      <c r="F5" s="23"/>
      <c r="G5" s="8"/>
    </row>
    <row r="6" spans="1:7" s="3" customFormat="1">
      <c r="A6" s="16" t="s">
        <v>15</v>
      </c>
      <c r="B6" s="14"/>
      <c r="C6" s="15"/>
      <c r="D6" s="23"/>
      <c r="E6" s="23"/>
      <c r="F6" s="23"/>
      <c r="G6" s="8"/>
    </row>
    <row r="7" spans="1:7" s="3" customFormat="1">
      <c r="A7" s="2" t="s">
        <v>46</v>
      </c>
      <c r="B7" s="14"/>
      <c r="C7" s="15"/>
      <c r="D7" s="23"/>
      <c r="E7" s="23"/>
      <c r="F7" s="23"/>
      <c r="G7" s="8"/>
    </row>
    <row r="8" spans="1:7" s="6" customFormat="1">
      <c r="A8" s="71" t="s">
        <v>4</v>
      </c>
      <c r="B8" s="72"/>
      <c r="C8" s="72"/>
      <c r="D8" s="4"/>
      <c r="E8" s="5"/>
      <c r="F8" s="4"/>
      <c r="G8" s="4"/>
    </row>
    <row r="9" spans="1:7" s="6" customFormat="1">
      <c r="A9" s="76" t="s">
        <v>43</v>
      </c>
      <c r="B9" s="77"/>
      <c r="C9" s="77"/>
      <c r="D9" s="4"/>
      <c r="E9" s="5"/>
      <c r="F9" s="4"/>
      <c r="G9" s="4"/>
    </row>
    <row r="10" spans="1:7" s="6" customFormat="1">
      <c r="A10" s="71" t="s">
        <v>65</v>
      </c>
      <c r="B10" s="72"/>
      <c r="C10" s="72"/>
      <c r="D10" s="4"/>
      <c r="E10" s="5"/>
      <c r="F10" s="4"/>
      <c r="G10" s="4"/>
    </row>
    <row r="11" spans="1:7" s="6" customFormat="1">
      <c r="A11" s="71" t="s">
        <v>66</v>
      </c>
      <c r="B11" s="72"/>
      <c r="C11" s="72"/>
      <c r="D11" s="4"/>
      <c r="E11" s="5"/>
      <c r="F11" s="4"/>
      <c r="G11" s="4"/>
    </row>
    <row r="12" spans="1:7" s="6" customFormat="1" ht="12.75" customHeight="1">
      <c r="A12" s="4" t="s">
        <v>24</v>
      </c>
      <c r="B12" s="5"/>
      <c r="D12" s="4"/>
      <c r="E12" s="5"/>
      <c r="F12" s="4"/>
      <c r="G12" s="4"/>
    </row>
    <row r="13" spans="1:7" s="6" customFormat="1" ht="12">
      <c r="A13" s="4" t="s">
        <v>23</v>
      </c>
      <c r="B13" s="5"/>
      <c r="D13" s="4"/>
      <c r="E13" s="5"/>
      <c r="F13" s="4"/>
      <c r="G13" s="4"/>
    </row>
    <row r="14" spans="1:7" s="6" customFormat="1" ht="12">
      <c r="A14" s="4"/>
      <c r="B14" s="5"/>
      <c r="D14" s="4"/>
      <c r="E14" s="5"/>
      <c r="F14" s="4"/>
      <c r="G14" s="4"/>
    </row>
    <row r="15" spans="1:7">
      <c r="E15" s="5"/>
    </row>
    <row r="16" spans="1:7" ht="25.5">
      <c r="A16" s="10" t="s">
        <v>0</v>
      </c>
      <c r="B16" s="73" t="s">
        <v>6</v>
      </c>
      <c r="C16" s="74"/>
      <c r="D16" s="73" t="s">
        <v>7</v>
      </c>
      <c r="E16" s="75"/>
      <c r="F16" s="75"/>
      <c r="G16" s="74"/>
    </row>
    <row r="17" spans="1:7">
      <c r="A17" s="7">
        <v>1</v>
      </c>
      <c r="B17" s="52">
        <v>2</v>
      </c>
      <c r="C17" s="66"/>
      <c r="D17" s="52"/>
      <c r="E17" s="67"/>
      <c r="F17" s="67"/>
      <c r="G17" s="66"/>
    </row>
    <row r="18" spans="1:7">
      <c r="A18" s="7">
        <v>1</v>
      </c>
      <c r="B18" s="61" t="s">
        <v>18</v>
      </c>
      <c r="C18" s="62"/>
      <c r="D18" s="48">
        <f>67.63*2.2</f>
        <v>148.786</v>
      </c>
      <c r="E18" s="49"/>
      <c r="F18" s="49"/>
      <c r="G18" s="50"/>
    </row>
    <row r="19" spans="1:7">
      <c r="A19" s="7">
        <v>2</v>
      </c>
      <c r="B19" s="61" t="s">
        <v>25</v>
      </c>
      <c r="C19" s="62"/>
      <c r="D19" s="48">
        <f>D18*42%</f>
        <v>62.490119999999997</v>
      </c>
      <c r="E19" s="49"/>
      <c r="F19" s="49"/>
      <c r="G19" s="50"/>
    </row>
    <row r="20" spans="1:7">
      <c r="A20" s="7">
        <v>3</v>
      </c>
      <c r="B20" s="61" t="s">
        <v>2</v>
      </c>
      <c r="C20" s="62"/>
      <c r="D20" s="48">
        <f>D18+D19</f>
        <v>211.27611999999999</v>
      </c>
      <c r="E20" s="49"/>
      <c r="F20" s="49"/>
      <c r="G20" s="50"/>
    </row>
    <row r="21" spans="1:7">
      <c r="A21" s="7">
        <v>4</v>
      </c>
      <c r="B21" s="61" t="s">
        <v>20</v>
      </c>
      <c r="C21" s="62"/>
      <c r="D21" s="48">
        <f>D20*22%</f>
        <v>46.480746400000001</v>
      </c>
      <c r="E21" s="49"/>
      <c r="F21" s="49"/>
      <c r="G21" s="50"/>
    </row>
    <row r="22" spans="1:7" ht="12.75" customHeight="1">
      <c r="A22" s="7">
        <v>5</v>
      </c>
      <c r="B22" s="61" t="s">
        <v>68</v>
      </c>
      <c r="C22" s="62"/>
      <c r="D22" s="48">
        <f>D20*64.6%</f>
        <v>136.48437351999996</v>
      </c>
      <c r="E22" s="49"/>
      <c r="F22" s="49"/>
      <c r="G22" s="50"/>
    </row>
    <row r="23" spans="1:7">
      <c r="A23" s="7">
        <v>6</v>
      </c>
      <c r="B23" s="61" t="s">
        <v>8</v>
      </c>
      <c r="C23" s="62"/>
      <c r="D23" s="48">
        <v>0.73</v>
      </c>
      <c r="E23" s="49"/>
      <c r="F23" s="49"/>
      <c r="G23" s="50"/>
    </row>
    <row r="24" spans="1:7">
      <c r="A24" s="7">
        <v>7</v>
      </c>
      <c r="B24" s="61" t="s">
        <v>19</v>
      </c>
      <c r="C24" s="62"/>
      <c r="D24" s="48">
        <v>2.9</v>
      </c>
      <c r="E24" s="49"/>
      <c r="F24" s="49"/>
      <c r="G24" s="50"/>
    </row>
    <row r="25" spans="1:7">
      <c r="A25" s="7">
        <v>8</v>
      </c>
      <c r="B25" s="61" t="s">
        <v>9</v>
      </c>
      <c r="C25" s="62"/>
      <c r="D25" s="48">
        <f>0.6*23.55</f>
        <v>14.13</v>
      </c>
      <c r="E25" s="49"/>
      <c r="F25" s="49"/>
      <c r="G25" s="50"/>
    </row>
    <row r="26" spans="1:7">
      <c r="A26" s="7">
        <v>9</v>
      </c>
      <c r="B26" s="61" t="s">
        <v>10</v>
      </c>
      <c r="C26" s="62"/>
      <c r="D26" s="63">
        <f>123.5*0.03</f>
        <v>3.7050000000000001</v>
      </c>
      <c r="E26" s="64"/>
      <c r="F26" s="64"/>
      <c r="G26" s="65"/>
    </row>
    <row r="27" spans="1:7">
      <c r="A27" s="52" t="s">
        <v>2</v>
      </c>
      <c r="B27" s="53"/>
      <c r="C27" s="54"/>
      <c r="D27" s="48">
        <f>SUM(D20:G26)</f>
        <v>415.70623991999992</v>
      </c>
      <c r="E27" s="49"/>
      <c r="F27" s="49"/>
      <c r="G27" s="50"/>
    </row>
    <row r="28" spans="1:7">
      <c r="A28" s="45" t="s">
        <v>1</v>
      </c>
      <c r="B28" s="46"/>
      <c r="C28" s="47"/>
      <c r="D28" s="48">
        <f>D27*12%</f>
        <v>49.884748790399989</v>
      </c>
      <c r="E28" s="49"/>
      <c r="F28" s="49"/>
      <c r="G28" s="50"/>
    </row>
    <row r="29" spans="1:7">
      <c r="A29" s="52" t="s">
        <v>2</v>
      </c>
      <c r="B29" s="53"/>
      <c r="C29" s="54"/>
      <c r="D29" s="48">
        <f>D27+D28</f>
        <v>465.59098871039993</v>
      </c>
      <c r="E29" s="49"/>
      <c r="F29" s="49"/>
      <c r="G29" s="50"/>
    </row>
    <row r="30" spans="1:7">
      <c r="A30" s="45" t="s">
        <v>14</v>
      </c>
      <c r="B30" s="46"/>
      <c r="C30" s="47"/>
      <c r="D30" s="48">
        <f>ROUND(D29*20%,2)</f>
        <v>93.12</v>
      </c>
      <c r="E30" s="49"/>
      <c r="F30" s="49"/>
      <c r="G30" s="50"/>
    </row>
    <row r="31" spans="1:7">
      <c r="A31" s="55" t="s">
        <v>11</v>
      </c>
      <c r="B31" s="56"/>
      <c r="C31" s="57"/>
      <c r="D31" s="58">
        <f>ROUND(D29+D30,2)</f>
        <v>558.71</v>
      </c>
      <c r="E31" s="59"/>
      <c r="F31" s="59"/>
      <c r="G31" s="60"/>
    </row>
    <row r="32" spans="1:7">
      <c r="A32" s="11"/>
      <c r="B32" s="12"/>
      <c r="C32" s="12"/>
      <c r="D32" s="13"/>
      <c r="E32" s="13"/>
      <c r="F32" s="13"/>
      <c r="G32" s="13"/>
    </row>
    <row r="33" spans="1:7">
      <c r="A33" s="11"/>
      <c r="B33" s="12"/>
      <c r="C33" s="12"/>
      <c r="D33" s="13"/>
      <c r="E33" s="13"/>
      <c r="F33" s="13"/>
      <c r="G33" s="13"/>
    </row>
    <row r="34" spans="1:7">
      <c r="A34" s="11"/>
      <c r="B34" s="12"/>
      <c r="C34" s="12"/>
      <c r="D34" s="13"/>
      <c r="E34" s="13"/>
      <c r="F34" s="13"/>
      <c r="G34" s="13"/>
    </row>
    <row r="36" spans="1:7">
      <c r="B36" s="51" t="s">
        <v>21</v>
      </c>
      <c r="C36" s="51"/>
      <c r="D36" s="17" t="s">
        <v>22</v>
      </c>
    </row>
    <row r="38" spans="1:7">
      <c r="B38" t="s">
        <v>61</v>
      </c>
      <c r="D38" t="s">
        <v>62</v>
      </c>
    </row>
    <row r="40" spans="1:7" ht="20.25" customHeight="1">
      <c r="B40" t="s">
        <v>28</v>
      </c>
      <c r="D40" t="s">
        <v>67</v>
      </c>
      <c r="E40" s="17"/>
    </row>
  </sheetData>
  <mergeCells count="40">
    <mergeCell ref="A31:C31"/>
    <mergeCell ref="D31:G31"/>
    <mergeCell ref="B36:C36"/>
    <mergeCell ref="A28:C28"/>
    <mergeCell ref="D28:G28"/>
    <mergeCell ref="A29:C29"/>
    <mergeCell ref="D29:G29"/>
    <mergeCell ref="A30:C30"/>
    <mergeCell ref="D30:G30"/>
    <mergeCell ref="B25:C25"/>
    <mergeCell ref="D25:G25"/>
    <mergeCell ref="B26:C26"/>
    <mergeCell ref="D26:G26"/>
    <mergeCell ref="A27:C27"/>
    <mergeCell ref="D27:G27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8:C18"/>
    <mergeCell ref="D18:G18"/>
    <mergeCell ref="C1:F1"/>
    <mergeCell ref="C2:F2"/>
    <mergeCell ref="C3:F3"/>
    <mergeCell ref="A8:C8"/>
    <mergeCell ref="A9:C9"/>
    <mergeCell ref="A10:C10"/>
    <mergeCell ref="A11:C11"/>
    <mergeCell ref="B16:C16"/>
    <mergeCell ref="D16:G16"/>
    <mergeCell ref="B17:C17"/>
    <mergeCell ref="D17:G17"/>
  </mergeCells>
  <pageMargins left="0.86614173228346458" right="0.43307086614173229" top="2.0866141732283467" bottom="0.59055118110236227" header="0.23622047244094491" footer="0.23622047244094491"/>
  <pageSetup paperSize="9" orientation="portrait" verticalDpi="0" r:id="rId1"/>
  <headerFooter>
    <oddHeader xml:space="preserve">&amp;L&amp;"Arial Cyr,полужирный"
ЗАТВЕРДЖЕНО 
Директор ММКП "РБУ"
_______________Діус В.В.
29.03.2021р. 
&amp;R&amp;"Arial Cyr,полужирный"
ПОГОДЖЕНО    
Начальник УМГ    
____________Блінов А.Ю.           
29.03.2021р.    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G40"/>
  <sheetViews>
    <sheetView view="pageLayout" topLeftCell="A7" zoomScaleNormal="100" workbookViewId="0">
      <selection activeCell="D25" sqref="D25:G25"/>
    </sheetView>
  </sheetViews>
  <sheetFormatPr defaultRowHeight="12.75"/>
  <cols>
    <col min="1" max="1" width="4.140625" customWidth="1"/>
    <col min="2" max="2" width="11.7109375" customWidth="1"/>
    <col min="3" max="3" width="33.140625" customWidth="1"/>
    <col min="4" max="4" width="7.85546875" customWidth="1"/>
    <col min="5" max="5" width="10" customWidth="1"/>
    <col min="6" max="6" width="10.140625" customWidth="1"/>
    <col min="7" max="7" width="9.85546875" customWidth="1"/>
    <col min="8" max="16384" width="9.140625" style="2"/>
  </cols>
  <sheetData>
    <row r="1" spans="1:7" ht="15.75">
      <c r="A1" s="9"/>
      <c r="B1" s="1"/>
      <c r="C1" s="68" t="s">
        <v>3</v>
      </c>
      <c r="D1" s="68"/>
      <c r="E1" s="68"/>
      <c r="F1" s="68"/>
      <c r="G1" s="9"/>
    </row>
    <row r="2" spans="1:7" s="3" customFormat="1" ht="65.25" customHeight="1">
      <c r="B2" s="8"/>
      <c r="C2" s="79" t="s">
        <v>44</v>
      </c>
      <c r="D2" s="70"/>
      <c r="E2" s="70"/>
      <c r="F2" s="70"/>
      <c r="G2" s="8"/>
    </row>
    <row r="3" spans="1:7" s="3" customFormat="1" ht="13.5" customHeight="1">
      <c r="B3" s="8"/>
      <c r="C3" s="70" t="s">
        <v>69</v>
      </c>
      <c r="D3" s="70"/>
      <c r="E3" s="70"/>
      <c r="F3" s="70"/>
      <c r="G3" s="8"/>
    </row>
    <row r="4" spans="1:7" s="3" customFormat="1" ht="17.25" customHeight="1">
      <c r="B4" s="8"/>
      <c r="G4" s="8"/>
    </row>
    <row r="5" spans="1:7" s="3" customFormat="1" ht="12" customHeight="1">
      <c r="B5" s="8"/>
      <c r="C5" s="23"/>
      <c r="D5" s="23"/>
      <c r="E5" s="23"/>
      <c r="F5" s="23"/>
      <c r="G5" s="8"/>
    </row>
    <row r="6" spans="1:7" s="3" customFormat="1">
      <c r="A6" s="16" t="s">
        <v>15</v>
      </c>
      <c r="B6" s="14"/>
      <c r="C6" s="15"/>
      <c r="D6" s="23"/>
      <c r="E6" s="23"/>
      <c r="F6" s="23"/>
      <c r="G6" s="8"/>
    </row>
    <row r="7" spans="1:7" s="3" customFormat="1">
      <c r="A7" s="2" t="s">
        <v>47</v>
      </c>
      <c r="B7" s="14"/>
      <c r="C7" s="15"/>
      <c r="D7" s="23"/>
      <c r="E7" s="23"/>
      <c r="F7" s="23"/>
      <c r="G7" s="8"/>
    </row>
    <row r="8" spans="1:7" s="6" customFormat="1">
      <c r="A8" s="71" t="s">
        <v>4</v>
      </c>
      <c r="B8" s="72"/>
      <c r="C8" s="72"/>
      <c r="D8" s="4"/>
      <c r="E8" s="5"/>
      <c r="F8" s="4"/>
      <c r="G8" s="4"/>
    </row>
    <row r="9" spans="1:7" s="6" customFormat="1">
      <c r="A9" s="76" t="s">
        <v>42</v>
      </c>
      <c r="B9" s="77"/>
      <c r="C9" s="77"/>
      <c r="D9" s="4"/>
      <c r="E9" s="5"/>
      <c r="F9" s="4"/>
      <c r="G9" s="4"/>
    </row>
    <row r="10" spans="1:7" s="6" customFormat="1">
      <c r="A10" s="71" t="s">
        <v>65</v>
      </c>
      <c r="B10" s="72"/>
      <c r="C10" s="72"/>
      <c r="D10" s="4"/>
      <c r="E10" s="5"/>
      <c r="F10" s="4"/>
      <c r="G10" s="4"/>
    </row>
    <row r="11" spans="1:7" s="6" customFormat="1">
      <c r="A11" s="71" t="s">
        <v>66</v>
      </c>
      <c r="B11" s="72"/>
      <c r="C11" s="72"/>
      <c r="D11" s="4"/>
      <c r="E11" s="5"/>
      <c r="F11" s="4"/>
      <c r="G11" s="4"/>
    </row>
    <row r="12" spans="1:7" s="6" customFormat="1" ht="12.75" customHeight="1">
      <c r="A12" s="4" t="s">
        <v>24</v>
      </c>
      <c r="B12" s="5"/>
      <c r="D12" s="4"/>
      <c r="E12" s="5"/>
      <c r="F12" s="4"/>
      <c r="G12" s="4"/>
    </row>
    <row r="13" spans="1:7" s="6" customFormat="1" ht="12">
      <c r="A13" s="4" t="s">
        <v>23</v>
      </c>
      <c r="B13" s="5"/>
      <c r="D13" s="4"/>
      <c r="E13" s="5"/>
      <c r="F13" s="4"/>
      <c r="G13" s="4"/>
    </row>
    <row r="14" spans="1:7" s="6" customFormat="1" ht="12">
      <c r="A14" s="4"/>
      <c r="B14" s="5"/>
      <c r="D14" s="4"/>
      <c r="E14" s="5"/>
      <c r="F14" s="4"/>
      <c r="G14" s="4"/>
    </row>
    <row r="15" spans="1:7">
      <c r="E15" s="5"/>
    </row>
    <row r="16" spans="1:7" ht="25.5">
      <c r="A16" s="10" t="s">
        <v>0</v>
      </c>
      <c r="B16" s="73" t="s">
        <v>6</v>
      </c>
      <c r="C16" s="74"/>
      <c r="D16" s="73" t="s">
        <v>7</v>
      </c>
      <c r="E16" s="75"/>
      <c r="F16" s="75"/>
      <c r="G16" s="74"/>
    </row>
    <row r="17" spans="1:7">
      <c r="A17" s="7">
        <v>1</v>
      </c>
      <c r="B17" s="52">
        <v>2</v>
      </c>
      <c r="C17" s="66"/>
      <c r="D17" s="52"/>
      <c r="E17" s="67"/>
      <c r="F17" s="67"/>
      <c r="G17" s="66"/>
    </row>
    <row r="18" spans="1:7">
      <c r="A18" s="7">
        <v>1</v>
      </c>
      <c r="B18" s="61" t="s">
        <v>18</v>
      </c>
      <c r="C18" s="62"/>
      <c r="D18" s="48">
        <f>67.63*2.6</f>
        <v>175.83799999999999</v>
      </c>
      <c r="E18" s="49"/>
      <c r="F18" s="49"/>
      <c r="G18" s="50"/>
    </row>
    <row r="19" spans="1:7">
      <c r="A19" s="7">
        <v>2</v>
      </c>
      <c r="B19" s="61" t="s">
        <v>25</v>
      </c>
      <c r="C19" s="62"/>
      <c r="D19" s="48">
        <f>D18*42%</f>
        <v>73.851959999999991</v>
      </c>
      <c r="E19" s="49"/>
      <c r="F19" s="49"/>
      <c r="G19" s="50"/>
    </row>
    <row r="20" spans="1:7">
      <c r="A20" s="7">
        <v>3</v>
      </c>
      <c r="B20" s="61" t="s">
        <v>2</v>
      </c>
      <c r="C20" s="62"/>
      <c r="D20" s="48">
        <f>D18+D19</f>
        <v>249.68995999999999</v>
      </c>
      <c r="E20" s="49"/>
      <c r="F20" s="49"/>
      <c r="G20" s="50"/>
    </row>
    <row r="21" spans="1:7">
      <c r="A21" s="7">
        <v>4</v>
      </c>
      <c r="B21" s="61" t="s">
        <v>20</v>
      </c>
      <c r="C21" s="62"/>
      <c r="D21" s="48">
        <f>D20*22%</f>
        <v>54.931791199999999</v>
      </c>
      <c r="E21" s="49"/>
      <c r="F21" s="49"/>
      <c r="G21" s="50"/>
    </row>
    <row r="22" spans="1:7" ht="12.75" customHeight="1">
      <c r="A22" s="7">
        <v>5</v>
      </c>
      <c r="B22" s="61" t="s">
        <v>68</v>
      </c>
      <c r="C22" s="62"/>
      <c r="D22" s="48">
        <f>D20*64.6%</f>
        <v>161.29971415999998</v>
      </c>
      <c r="E22" s="49"/>
      <c r="F22" s="49"/>
      <c r="G22" s="50"/>
    </row>
    <row r="23" spans="1:7">
      <c r="A23" s="7">
        <v>6</v>
      </c>
      <c r="B23" s="61" t="s">
        <v>8</v>
      </c>
      <c r="C23" s="62"/>
      <c r="D23" s="48">
        <v>0.86</v>
      </c>
      <c r="E23" s="49"/>
      <c r="F23" s="49"/>
      <c r="G23" s="50"/>
    </row>
    <row r="24" spans="1:7">
      <c r="A24" s="7">
        <v>7</v>
      </c>
      <c r="B24" s="61" t="s">
        <v>19</v>
      </c>
      <c r="C24" s="62"/>
      <c r="D24" s="63">
        <v>3.43</v>
      </c>
      <c r="E24" s="64"/>
      <c r="F24" s="64"/>
      <c r="G24" s="65"/>
    </row>
    <row r="25" spans="1:7">
      <c r="A25" s="7">
        <v>8</v>
      </c>
      <c r="B25" s="61" t="s">
        <v>9</v>
      </c>
      <c r="C25" s="62"/>
      <c r="D25" s="48">
        <f>0.6*23.55</f>
        <v>14.13</v>
      </c>
      <c r="E25" s="49"/>
      <c r="F25" s="49"/>
      <c r="G25" s="50"/>
    </row>
    <row r="26" spans="1:7">
      <c r="A26" s="7">
        <v>9</v>
      </c>
      <c r="B26" s="61" t="s">
        <v>10</v>
      </c>
      <c r="C26" s="62"/>
      <c r="D26" s="63">
        <f>123.5*0.03</f>
        <v>3.7050000000000001</v>
      </c>
      <c r="E26" s="64"/>
      <c r="F26" s="64"/>
      <c r="G26" s="65"/>
    </row>
    <row r="27" spans="1:7">
      <c r="A27" s="52" t="s">
        <v>2</v>
      </c>
      <c r="B27" s="53"/>
      <c r="C27" s="54"/>
      <c r="D27" s="48">
        <f>SUM(D20:G26)</f>
        <v>488.04646535999996</v>
      </c>
      <c r="E27" s="49"/>
      <c r="F27" s="49"/>
      <c r="G27" s="50"/>
    </row>
    <row r="28" spans="1:7">
      <c r="A28" s="45" t="s">
        <v>1</v>
      </c>
      <c r="B28" s="46"/>
      <c r="C28" s="47"/>
      <c r="D28" s="48">
        <f>D27*12%</f>
        <v>58.565575843199994</v>
      </c>
      <c r="E28" s="49"/>
      <c r="F28" s="49"/>
      <c r="G28" s="50"/>
    </row>
    <row r="29" spans="1:7">
      <c r="A29" s="52" t="s">
        <v>2</v>
      </c>
      <c r="B29" s="53"/>
      <c r="C29" s="54"/>
      <c r="D29" s="48">
        <f>D27+D28+0.01</f>
        <v>546.62204120319996</v>
      </c>
      <c r="E29" s="49"/>
      <c r="F29" s="49"/>
      <c r="G29" s="50"/>
    </row>
    <row r="30" spans="1:7">
      <c r="A30" s="45" t="s">
        <v>14</v>
      </c>
      <c r="B30" s="46"/>
      <c r="C30" s="47"/>
      <c r="D30" s="48">
        <f>ROUND(D29*20%,2)</f>
        <v>109.32</v>
      </c>
      <c r="E30" s="49"/>
      <c r="F30" s="49"/>
      <c r="G30" s="50"/>
    </row>
    <row r="31" spans="1:7">
      <c r="A31" s="55" t="s">
        <v>11</v>
      </c>
      <c r="B31" s="56"/>
      <c r="C31" s="57"/>
      <c r="D31" s="58">
        <f>ROUND(D29+D30,2)</f>
        <v>655.94</v>
      </c>
      <c r="E31" s="59"/>
      <c r="F31" s="59"/>
      <c r="G31" s="60"/>
    </row>
    <row r="32" spans="1:7">
      <c r="A32" s="11"/>
      <c r="B32" s="12"/>
      <c r="C32" s="12"/>
      <c r="D32" s="13"/>
      <c r="E32" s="13"/>
      <c r="F32" s="13"/>
      <c r="G32" s="13"/>
    </row>
    <row r="33" spans="1:7">
      <c r="A33" s="11"/>
      <c r="B33" s="12"/>
      <c r="C33" s="12"/>
      <c r="D33" s="13"/>
      <c r="E33" s="13"/>
      <c r="F33" s="13"/>
      <c r="G33" s="13"/>
    </row>
    <row r="34" spans="1:7">
      <c r="A34" s="11"/>
      <c r="B34" s="12"/>
      <c r="C34" s="12"/>
      <c r="D34" s="13"/>
      <c r="E34" s="13"/>
      <c r="F34" s="13"/>
      <c r="G34" s="13"/>
    </row>
    <row r="36" spans="1:7">
      <c r="B36" s="51" t="s">
        <v>21</v>
      </c>
      <c r="C36" s="51"/>
      <c r="D36" s="17" t="s">
        <v>22</v>
      </c>
    </row>
    <row r="38" spans="1:7">
      <c r="B38" t="s">
        <v>61</v>
      </c>
      <c r="D38" t="s">
        <v>62</v>
      </c>
    </row>
    <row r="40" spans="1:7" ht="19.5" customHeight="1">
      <c r="B40" t="s">
        <v>28</v>
      </c>
      <c r="D40" t="s">
        <v>67</v>
      </c>
      <c r="E40" s="17"/>
    </row>
  </sheetData>
  <mergeCells count="40">
    <mergeCell ref="A31:C31"/>
    <mergeCell ref="D31:G31"/>
    <mergeCell ref="B36:C36"/>
    <mergeCell ref="A28:C28"/>
    <mergeCell ref="D28:G28"/>
    <mergeCell ref="A29:C29"/>
    <mergeCell ref="D29:G29"/>
    <mergeCell ref="A30:C30"/>
    <mergeCell ref="D30:G30"/>
    <mergeCell ref="B25:C25"/>
    <mergeCell ref="D25:G25"/>
    <mergeCell ref="B26:C26"/>
    <mergeCell ref="D26:G26"/>
    <mergeCell ref="A27:C27"/>
    <mergeCell ref="D27:G27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8:C18"/>
    <mergeCell ref="D18:G18"/>
    <mergeCell ref="C1:F1"/>
    <mergeCell ref="C2:F2"/>
    <mergeCell ref="C3:F3"/>
    <mergeCell ref="A8:C8"/>
    <mergeCell ref="A9:C9"/>
    <mergeCell ref="A10:C10"/>
    <mergeCell ref="A11:C11"/>
    <mergeCell ref="B16:C16"/>
    <mergeCell ref="D16:G16"/>
    <mergeCell ref="B17:C17"/>
    <mergeCell ref="D17:G17"/>
  </mergeCells>
  <pageMargins left="0.86614173228346458" right="0.43307086614173229" top="2.0866141732283467" bottom="0.59055118110236227" header="0.23622047244094491" footer="0.23622047244094491"/>
  <pageSetup paperSize="9" orientation="portrait" verticalDpi="0" r:id="rId1"/>
  <headerFooter>
    <oddHeader xml:space="preserve">&amp;L&amp;"Arial Cyr,полужирный"
ЗАТВЕРДЖЕНО 
Директор ММКП "РБУ"
________________Діус В.В.
29.03.2021р. 
&amp;R&amp;"Arial Cyr,полужирный"
ПОГОДЖЕНО    
Начальник УМГ    
______________Блінов А.Ю.       
29.03.2021р.    
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G40"/>
  <sheetViews>
    <sheetView view="pageLayout" topLeftCell="A7" zoomScaleNormal="100" workbookViewId="0">
      <selection activeCell="D23" sqref="D23:G23"/>
    </sheetView>
  </sheetViews>
  <sheetFormatPr defaultRowHeight="12.75"/>
  <cols>
    <col min="1" max="1" width="4.140625" customWidth="1"/>
    <col min="2" max="2" width="11.7109375" customWidth="1"/>
    <col min="3" max="3" width="33.140625" customWidth="1"/>
    <col min="4" max="4" width="7.85546875" customWidth="1"/>
    <col min="5" max="5" width="10" customWidth="1"/>
    <col min="6" max="6" width="10.140625" customWidth="1"/>
    <col min="7" max="7" width="9.85546875" customWidth="1"/>
    <col min="8" max="16384" width="9.140625" style="2"/>
  </cols>
  <sheetData>
    <row r="1" spans="1:7" ht="21.75" customHeight="1">
      <c r="A1" s="9"/>
      <c r="B1" s="1"/>
      <c r="C1" s="80" t="s">
        <v>3</v>
      </c>
      <c r="D1" s="80"/>
      <c r="E1" s="80"/>
      <c r="F1" s="80"/>
      <c r="G1" s="9"/>
    </row>
    <row r="2" spans="1:7" s="3" customFormat="1" ht="28.5" customHeight="1">
      <c r="B2" s="8"/>
      <c r="C2" s="81" t="s">
        <v>36</v>
      </c>
      <c r="D2" s="82"/>
      <c r="E2" s="82"/>
      <c r="F2" s="82"/>
      <c r="G2" s="8"/>
    </row>
    <row r="3" spans="1:7" s="3" customFormat="1" ht="13.5" customHeight="1">
      <c r="B3" s="8"/>
      <c r="C3" s="70" t="s">
        <v>69</v>
      </c>
      <c r="D3" s="70"/>
      <c r="E3" s="70"/>
      <c r="F3" s="70"/>
      <c r="G3" s="8"/>
    </row>
    <row r="4" spans="1:7" s="3" customFormat="1" ht="17.25" customHeight="1">
      <c r="B4" s="8"/>
      <c r="G4" s="8"/>
    </row>
    <row r="5" spans="1:7" s="3" customFormat="1" ht="17.25" customHeight="1">
      <c r="A5" s="16" t="s">
        <v>15</v>
      </c>
      <c r="B5" s="14"/>
      <c r="C5" s="15"/>
      <c r="G5" s="8"/>
    </row>
    <row r="6" spans="1:7" s="3" customFormat="1" ht="17.25" customHeight="1">
      <c r="A6" s="2" t="s">
        <v>40</v>
      </c>
      <c r="B6" s="14"/>
      <c r="C6" s="15"/>
      <c r="G6" s="8"/>
    </row>
    <row r="7" spans="1:7" s="3" customFormat="1" ht="12" customHeight="1">
      <c r="A7" s="2" t="s">
        <v>41</v>
      </c>
      <c r="B7" s="14"/>
      <c r="C7" s="15"/>
      <c r="D7" s="22"/>
      <c r="E7" s="22"/>
      <c r="F7" s="22"/>
      <c r="G7" s="8"/>
    </row>
    <row r="8" spans="1:7" s="6" customFormat="1" ht="12.75" customHeight="1">
      <c r="A8" s="71" t="s">
        <v>4</v>
      </c>
      <c r="B8" s="71"/>
      <c r="C8" s="71"/>
      <c r="D8" s="4"/>
      <c r="E8" s="5"/>
      <c r="F8" s="4"/>
      <c r="G8" s="4"/>
    </row>
    <row r="9" spans="1:7" s="6" customFormat="1">
      <c r="A9" s="76" t="s">
        <v>37</v>
      </c>
      <c r="B9" s="77"/>
      <c r="C9" s="77"/>
      <c r="D9" s="4"/>
      <c r="E9" s="5"/>
      <c r="F9" s="4"/>
      <c r="G9" s="4"/>
    </row>
    <row r="10" spans="1:7" s="6" customFormat="1">
      <c r="A10" s="71" t="s">
        <v>38</v>
      </c>
      <c r="B10" s="72"/>
      <c r="C10" s="72"/>
      <c r="D10" s="4"/>
      <c r="E10" s="5"/>
      <c r="F10" s="4"/>
      <c r="G10" s="4"/>
    </row>
    <row r="11" spans="1:7" s="6" customFormat="1">
      <c r="A11" s="71" t="s">
        <v>39</v>
      </c>
      <c r="B11" s="72"/>
      <c r="C11" s="72"/>
      <c r="D11" s="4"/>
      <c r="E11" s="5"/>
      <c r="F11" s="4"/>
      <c r="G11" s="4"/>
    </row>
    <row r="12" spans="1:7" s="6" customFormat="1" ht="12.75" customHeight="1">
      <c r="A12" s="4" t="s">
        <v>24</v>
      </c>
      <c r="B12" s="5"/>
      <c r="D12" s="4"/>
      <c r="E12" s="5"/>
      <c r="F12" s="4"/>
      <c r="G12" s="4"/>
    </row>
    <row r="13" spans="1:7" s="6" customFormat="1" ht="12">
      <c r="A13" s="4" t="s">
        <v>23</v>
      </c>
      <c r="B13" s="5"/>
      <c r="D13" s="4"/>
      <c r="E13" s="5"/>
      <c r="F13" s="4"/>
      <c r="G13" s="4"/>
    </row>
    <row r="14" spans="1:7" s="6" customFormat="1" ht="12">
      <c r="A14" s="4"/>
      <c r="B14" s="5"/>
      <c r="D14" s="4"/>
      <c r="E14" s="5"/>
      <c r="F14" s="4"/>
      <c r="G14" s="4"/>
    </row>
    <row r="15" spans="1:7">
      <c r="E15" s="5"/>
    </row>
    <row r="16" spans="1:7" ht="25.5">
      <c r="A16" s="10" t="s">
        <v>0</v>
      </c>
      <c r="B16" s="73" t="s">
        <v>6</v>
      </c>
      <c r="C16" s="74"/>
      <c r="D16" s="73" t="s">
        <v>7</v>
      </c>
      <c r="E16" s="75"/>
      <c r="F16" s="75"/>
      <c r="G16" s="74"/>
    </row>
    <row r="17" spans="1:7">
      <c r="A17" s="7">
        <v>1</v>
      </c>
      <c r="B17" s="52">
        <v>2</v>
      </c>
      <c r="C17" s="66"/>
      <c r="D17" s="52"/>
      <c r="E17" s="67"/>
      <c r="F17" s="67"/>
      <c r="G17" s="66"/>
    </row>
    <row r="18" spans="1:7">
      <c r="A18" s="7">
        <v>1</v>
      </c>
      <c r="B18" s="61" t="s">
        <v>18</v>
      </c>
      <c r="C18" s="62"/>
      <c r="D18" s="48">
        <f>67.63*9.8</f>
        <v>662.774</v>
      </c>
      <c r="E18" s="49"/>
      <c r="F18" s="49"/>
      <c r="G18" s="50"/>
    </row>
    <row r="19" spans="1:7">
      <c r="A19" s="7">
        <v>2</v>
      </c>
      <c r="B19" s="61" t="s">
        <v>25</v>
      </c>
      <c r="C19" s="62"/>
      <c r="D19" s="48">
        <f>D18*42%</f>
        <v>278.36507999999998</v>
      </c>
      <c r="E19" s="49"/>
      <c r="F19" s="49"/>
      <c r="G19" s="50"/>
    </row>
    <row r="20" spans="1:7">
      <c r="A20" s="7">
        <v>3</v>
      </c>
      <c r="B20" s="61" t="s">
        <v>2</v>
      </c>
      <c r="C20" s="62"/>
      <c r="D20" s="48">
        <f>D18+D19</f>
        <v>941.13907999999992</v>
      </c>
      <c r="E20" s="49"/>
      <c r="F20" s="49"/>
      <c r="G20" s="50"/>
    </row>
    <row r="21" spans="1:7">
      <c r="A21" s="7">
        <v>4</v>
      </c>
      <c r="B21" s="61" t="s">
        <v>20</v>
      </c>
      <c r="C21" s="62"/>
      <c r="D21" s="48">
        <f>D20*22%</f>
        <v>207.05059759999997</v>
      </c>
      <c r="E21" s="49"/>
      <c r="F21" s="49"/>
      <c r="G21" s="50"/>
    </row>
    <row r="22" spans="1:7" ht="12.75" customHeight="1">
      <c r="A22" s="7">
        <v>5</v>
      </c>
      <c r="B22" s="61" t="s">
        <v>68</v>
      </c>
      <c r="C22" s="62"/>
      <c r="D22" s="48">
        <f>D20*64.6%</f>
        <v>607.97584567999991</v>
      </c>
      <c r="E22" s="49"/>
      <c r="F22" s="49"/>
      <c r="G22" s="50"/>
    </row>
    <row r="23" spans="1:7">
      <c r="A23" s="7">
        <v>6</v>
      </c>
      <c r="B23" s="61" t="s">
        <v>9</v>
      </c>
      <c r="C23" s="62"/>
      <c r="D23" s="48">
        <f>0.45*23.55</f>
        <v>10.5975</v>
      </c>
      <c r="E23" s="49"/>
      <c r="F23" s="49"/>
      <c r="G23" s="50"/>
    </row>
    <row r="24" spans="1:7">
      <c r="A24" s="7">
        <v>7</v>
      </c>
      <c r="B24" s="61" t="s">
        <v>10</v>
      </c>
      <c r="C24" s="62"/>
      <c r="D24" s="63">
        <f>123.5*0.01</f>
        <v>1.2350000000000001</v>
      </c>
      <c r="E24" s="64"/>
      <c r="F24" s="64"/>
      <c r="G24" s="65"/>
    </row>
    <row r="25" spans="1:7">
      <c r="A25" s="7">
        <v>8</v>
      </c>
      <c r="B25" s="61" t="s">
        <v>19</v>
      </c>
      <c r="C25" s="62"/>
      <c r="D25" s="63">
        <v>14.32</v>
      </c>
      <c r="E25" s="64"/>
      <c r="F25" s="64"/>
      <c r="G25" s="65"/>
    </row>
    <row r="26" spans="1:7">
      <c r="A26" s="7">
        <v>9</v>
      </c>
      <c r="B26" s="25" t="s">
        <v>8</v>
      </c>
      <c r="C26" s="24"/>
      <c r="D26" s="63">
        <v>5.68</v>
      </c>
      <c r="E26" s="64"/>
      <c r="F26" s="64"/>
      <c r="G26" s="65"/>
    </row>
    <row r="27" spans="1:7">
      <c r="A27" s="52" t="s">
        <v>2</v>
      </c>
      <c r="B27" s="53"/>
      <c r="C27" s="54"/>
      <c r="D27" s="48">
        <f>SUM(D20:G26)+0.01</f>
        <v>1788.0080232799999</v>
      </c>
      <c r="E27" s="49"/>
      <c r="F27" s="49"/>
      <c r="G27" s="50"/>
    </row>
    <row r="28" spans="1:7">
      <c r="A28" s="45" t="s">
        <v>1</v>
      </c>
      <c r="B28" s="46"/>
      <c r="C28" s="47"/>
      <c r="D28" s="48">
        <f>D27*12%</f>
        <v>214.56096279359997</v>
      </c>
      <c r="E28" s="49"/>
      <c r="F28" s="49"/>
      <c r="G28" s="50"/>
    </row>
    <row r="29" spans="1:7">
      <c r="A29" s="52" t="s">
        <v>2</v>
      </c>
      <c r="B29" s="53"/>
      <c r="C29" s="54"/>
      <c r="D29" s="48">
        <f>D27+D28</f>
        <v>2002.5689860735997</v>
      </c>
      <c r="E29" s="49"/>
      <c r="F29" s="49"/>
      <c r="G29" s="50"/>
    </row>
    <row r="30" spans="1:7">
      <c r="A30" s="45" t="s">
        <v>14</v>
      </c>
      <c r="B30" s="46"/>
      <c r="C30" s="47"/>
      <c r="D30" s="48">
        <f>ROUND(D29*20%,2)</f>
        <v>400.51</v>
      </c>
      <c r="E30" s="49"/>
      <c r="F30" s="49"/>
      <c r="G30" s="50"/>
    </row>
    <row r="31" spans="1:7">
      <c r="A31" s="55" t="s">
        <v>11</v>
      </c>
      <c r="B31" s="56"/>
      <c r="C31" s="57"/>
      <c r="D31" s="58">
        <f>ROUND(D29+D30,2)</f>
        <v>2403.08</v>
      </c>
      <c r="E31" s="59"/>
      <c r="F31" s="59"/>
      <c r="G31" s="60"/>
    </row>
    <row r="32" spans="1:7">
      <c r="A32" s="11"/>
      <c r="B32" s="12"/>
      <c r="C32" s="12"/>
      <c r="D32" s="13"/>
      <c r="E32" s="13"/>
      <c r="F32" s="13"/>
      <c r="G32" s="13"/>
    </row>
    <row r="33" spans="1:7">
      <c r="A33" s="11"/>
      <c r="B33" s="12"/>
      <c r="C33" s="12"/>
      <c r="D33" s="13"/>
      <c r="E33" s="13"/>
      <c r="F33" s="13"/>
      <c r="G33" s="13"/>
    </row>
    <row r="34" spans="1:7">
      <c r="A34" s="11"/>
      <c r="B34" s="12"/>
      <c r="C34" s="12"/>
      <c r="D34" s="13"/>
      <c r="E34" s="13"/>
      <c r="F34" s="13"/>
      <c r="G34" s="13"/>
    </row>
    <row r="36" spans="1:7">
      <c r="B36" s="51" t="s">
        <v>21</v>
      </c>
      <c r="C36" s="51"/>
      <c r="D36" s="17" t="s">
        <v>22</v>
      </c>
    </row>
    <row r="38" spans="1:7">
      <c r="B38" t="s">
        <v>61</v>
      </c>
      <c r="D38" t="s">
        <v>62</v>
      </c>
    </row>
    <row r="40" spans="1:7" ht="16.5" customHeight="1">
      <c r="B40" t="s">
        <v>28</v>
      </c>
      <c r="D40" t="s">
        <v>67</v>
      </c>
      <c r="E40" s="17"/>
    </row>
  </sheetData>
  <mergeCells count="39">
    <mergeCell ref="B18:C18"/>
    <mergeCell ref="D18:G18"/>
    <mergeCell ref="C1:F1"/>
    <mergeCell ref="C2:F2"/>
    <mergeCell ref="C3:F3"/>
    <mergeCell ref="A8:C8"/>
    <mergeCell ref="A9:C9"/>
    <mergeCell ref="A10:C10"/>
    <mergeCell ref="A11:C11"/>
    <mergeCell ref="B16:C16"/>
    <mergeCell ref="D16:G16"/>
    <mergeCell ref="B17:C17"/>
    <mergeCell ref="D17:G17"/>
    <mergeCell ref="B22:C22"/>
    <mergeCell ref="D22:G22"/>
    <mergeCell ref="B19:C19"/>
    <mergeCell ref="D19:G19"/>
    <mergeCell ref="B20:C20"/>
    <mergeCell ref="D20:G20"/>
    <mergeCell ref="B21:C21"/>
    <mergeCell ref="D21:G21"/>
    <mergeCell ref="B23:C23"/>
    <mergeCell ref="D23:G23"/>
    <mergeCell ref="B24:C24"/>
    <mergeCell ref="D24:G24"/>
    <mergeCell ref="A27:C27"/>
    <mergeCell ref="D27:G27"/>
    <mergeCell ref="D26:G26"/>
    <mergeCell ref="B25:C25"/>
    <mergeCell ref="D25:G25"/>
    <mergeCell ref="A31:C31"/>
    <mergeCell ref="D31:G31"/>
    <mergeCell ref="B36:C36"/>
    <mergeCell ref="A28:C28"/>
    <mergeCell ref="D28:G28"/>
    <mergeCell ref="A29:C29"/>
    <mergeCell ref="D29:G29"/>
    <mergeCell ref="A30:C30"/>
    <mergeCell ref="D30:G30"/>
  </mergeCells>
  <pageMargins left="0.86614173228346458" right="0.43307086614173229" top="1.8541666666666667" bottom="0.59055118110236227" header="0.23622047244094491" footer="0.23622047244094491"/>
  <pageSetup paperSize="9" orientation="portrait" verticalDpi="0" r:id="rId1"/>
  <headerFooter>
    <oddHeader xml:space="preserve">&amp;L&amp;"Arial Cyr,полужирный"
ЗАТВЕРДЖЕНО
Директор ММКП "РБУ"
____________ Діус В.В.
29.03.2021р. 
&amp;R&amp;"Arial Cyr,полужирный"
ПОГОДЖЕНО    
Начальник  УМГ     
______________Блінов А.Ю.       
29.03.2021р.    
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F30" sqref="F30"/>
    </sheetView>
  </sheetViews>
  <sheetFormatPr defaultRowHeight="12.75"/>
  <cols>
    <col min="1" max="1" width="47.85546875" customWidth="1"/>
    <col min="2" max="2" width="8" customWidth="1"/>
    <col min="3" max="3" width="25.28515625" customWidth="1"/>
  </cols>
  <sheetData>
    <row r="1" spans="1:9" ht="15.75" customHeight="1"/>
    <row r="2" spans="1:9" ht="17.25" customHeight="1"/>
    <row r="3" spans="1:9" hidden="1"/>
    <row r="4" spans="1:9" hidden="1"/>
    <row r="5" spans="1:9" ht="67.5" customHeight="1">
      <c r="A5" s="26" t="s">
        <v>70</v>
      </c>
      <c r="B5" s="84" t="s">
        <v>71</v>
      </c>
      <c r="C5" s="84"/>
      <c r="I5" s="43"/>
    </row>
    <row r="6" spans="1:9" ht="38.25" customHeight="1">
      <c r="A6" s="85"/>
      <c r="B6" s="85"/>
      <c r="C6" s="85"/>
    </row>
    <row r="7" spans="1:9" ht="63" customHeight="1">
      <c r="A7" s="86" t="s">
        <v>72</v>
      </c>
      <c r="B7" s="86"/>
      <c r="C7" s="86"/>
    </row>
    <row r="8" spans="1:9" ht="15.75" customHeight="1">
      <c r="A8" s="27" t="s">
        <v>48</v>
      </c>
      <c r="B8" s="44">
        <v>23.55</v>
      </c>
      <c r="C8" s="28" t="s">
        <v>49</v>
      </c>
    </row>
    <row r="9" spans="1:9" ht="18" customHeight="1">
      <c r="A9" s="29" t="s">
        <v>50</v>
      </c>
      <c r="B9" s="30">
        <v>123.5</v>
      </c>
      <c r="C9" s="31" t="s">
        <v>49</v>
      </c>
    </row>
    <row r="10" spans="1:9">
      <c r="A10" s="32"/>
      <c r="B10" s="33"/>
      <c r="C10" s="34"/>
    </row>
    <row r="11" spans="1:9">
      <c r="A11" s="35" t="s">
        <v>51</v>
      </c>
      <c r="B11" s="87" t="s">
        <v>52</v>
      </c>
      <c r="C11" s="87"/>
    </row>
    <row r="12" spans="1:9">
      <c r="A12" s="88" t="s">
        <v>53</v>
      </c>
      <c r="B12" s="89"/>
      <c r="C12" s="89"/>
    </row>
    <row r="13" spans="1:9">
      <c r="A13" s="36" t="s">
        <v>54</v>
      </c>
      <c r="B13" s="90">
        <f>0.375*B8</f>
        <v>8.8312500000000007</v>
      </c>
      <c r="C13" s="90"/>
    </row>
    <row r="14" spans="1:9">
      <c r="A14" s="37" t="s">
        <v>55</v>
      </c>
      <c r="B14" s="90">
        <f>0.02*0.375*B9</f>
        <v>0.92625000000000002</v>
      </c>
      <c r="C14" s="90"/>
    </row>
    <row r="15" spans="1:9">
      <c r="A15" s="25" t="s">
        <v>8</v>
      </c>
      <c r="B15" s="94">
        <v>1.23</v>
      </c>
      <c r="C15" s="95"/>
    </row>
    <row r="16" spans="1:9">
      <c r="A16" s="38" t="s">
        <v>56</v>
      </c>
      <c r="B16" s="91">
        <f>SUM(B13:C15)</f>
        <v>10.987500000000001</v>
      </c>
      <c r="C16" s="92"/>
    </row>
    <row r="17" spans="1:3">
      <c r="A17" s="37" t="s">
        <v>57</v>
      </c>
      <c r="B17" s="48">
        <f>B16*12%</f>
        <v>1.3185</v>
      </c>
      <c r="C17" s="50"/>
    </row>
    <row r="18" spans="1:3">
      <c r="A18" s="39" t="s">
        <v>58</v>
      </c>
      <c r="B18" s="83">
        <f>SUM(B16:C17)</f>
        <v>12.306000000000001</v>
      </c>
      <c r="C18" s="83"/>
    </row>
    <row r="19" spans="1:3">
      <c r="A19" s="40" t="s">
        <v>59</v>
      </c>
      <c r="B19" s="93">
        <f>ROUND(B18*0.2,2)</f>
        <v>2.46</v>
      </c>
      <c r="C19" s="93"/>
    </row>
    <row r="20" spans="1:3">
      <c r="A20" s="39" t="s">
        <v>60</v>
      </c>
      <c r="B20" s="83">
        <f>B18+B19</f>
        <v>14.766000000000002</v>
      </c>
      <c r="C20" s="83"/>
    </row>
    <row r="25" spans="1:3">
      <c r="A25" s="41" t="s">
        <v>21</v>
      </c>
      <c r="C25" t="s">
        <v>22</v>
      </c>
    </row>
    <row r="27" spans="1:3">
      <c r="A27" t="s">
        <v>61</v>
      </c>
      <c r="C27" t="s">
        <v>62</v>
      </c>
    </row>
    <row r="29" spans="1:3">
      <c r="A29" t="s">
        <v>27</v>
      </c>
      <c r="C29" t="s">
        <v>67</v>
      </c>
    </row>
  </sheetData>
  <mergeCells count="13">
    <mergeCell ref="B20:C20"/>
    <mergeCell ref="B5:C5"/>
    <mergeCell ref="A6:C6"/>
    <mergeCell ref="A7:C7"/>
    <mergeCell ref="B11:C11"/>
    <mergeCell ref="A12:C12"/>
    <mergeCell ref="B13:C13"/>
    <mergeCell ref="B14:C14"/>
    <mergeCell ref="B16:C16"/>
    <mergeCell ref="B17:C17"/>
    <mergeCell ref="B18:C18"/>
    <mergeCell ref="B19:C19"/>
    <mergeCell ref="B15:C15"/>
  </mergeCells>
  <pageMargins left="0.98425196850393704" right="0.54" top="0.74803149606299213" bottom="0.74803149606299213" header="0.31" footer="0.31496062992125984"/>
  <pageSetup paperSize="9" orientation="portrait" horizontalDpi="200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2:G40"/>
  <sheetViews>
    <sheetView tabSelected="1" view="pageLayout" workbookViewId="0">
      <selection activeCell="J27" sqref="J27"/>
    </sheetView>
  </sheetViews>
  <sheetFormatPr defaultRowHeight="12.75"/>
  <cols>
    <col min="1" max="1" width="4.140625" customWidth="1"/>
    <col min="2" max="2" width="11.7109375" customWidth="1"/>
    <col min="3" max="3" width="33.140625" customWidth="1"/>
    <col min="4" max="4" width="7.85546875" customWidth="1"/>
    <col min="5" max="5" width="10" customWidth="1"/>
    <col min="6" max="6" width="10.140625" customWidth="1"/>
    <col min="7" max="7" width="9.85546875" customWidth="1"/>
    <col min="8" max="16384" width="9.140625" style="2"/>
  </cols>
  <sheetData>
    <row r="2" spans="1:7" ht="15.75">
      <c r="A2" s="9"/>
      <c r="B2" s="1"/>
      <c r="C2" s="68" t="s">
        <v>3</v>
      </c>
      <c r="D2" s="68"/>
      <c r="E2" s="68"/>
      <c r="F2" s="68"/>
      <c r="G2" s="9"/>
    </row>
    <row r="3" spans="1:7" s="3" customFormat="1">
      <c r="B3" s="8"/>
      <c r="C3" s="69" t="s">
        <v>16</v>
      </c>
      <c r="D3" s="69"/>
      <c r="E3" s="69"/>
      <c r="F3" s="69"/>
      <c r="G3" s="8"/>
    </row>
    <row r="4" spans="1:7" s="3" customFormat="1">
      <c r="B4" s="8"/>
      <c r="C4" s="69" t="s">
        <v>64</v>
      </c>
      <c r="D4" s="69"/>
      <c r="E4" s="69"/>
      <c r="F4" s="69"/>
      <c r="G4" s="8"/>
    </row>
    <row r="5" spans="1:7" s="3" customFormat="1">
      <c r="B5" s="8"/>
      <c r="C5" s="70" t="s">
        <v>69</v>
      </c>
      <c r="D5" s="70"/>
      <c r="E5" s="70"/>
      <c r="F5" s="70"/>
      <c r="G5" s="8"/>
    </row>
    <row r="6" spans="1:7" s="3" customFormat="1">
      <c r="B6" s="8"/>
      <c r="C6" s="42"/>
      <c r="D6" s="42"/>
      <c r="E6" s="42"/>
      <c r="F6" s="42"/>
      <c r="G6" s="8"/>
    </row>
    <row r="7" spans="1:7" s="3" customFormat="1">
      <c r="A7" s="16" t="s">
        <v>15</v>
      </c>
      <c r="B7" s="14"/>
      <c r="C7" s="15"/>
      <c r="D7" s="42"/>
      <c r="E7" s="42"/>
      <c r="F7" s="42"/>
      <c r="G7" s="8"/>
    </row>
    <row r="8" spans="1:7" s="3" customFormat="1">
      <c r="A8" s="16" t="s">
        <v>17</v>
      </c>
      <c r="B8" s="14"/>
      <c r="C8" s="15"/>
      <c r="D8" s="42"/>
      <c r="E8" s="42"/>
      <c r="F8" s="42"/>
      <c r="G8" s="8"/>
    </row>
    <row r="9" spans="1:7" s="6" customFormat="1" ht="15.75" customHeight="1">
      <c r="A9" s="71" t="s">
        <v>4</v>
      </c>
      <c r="B9" s="72"/>
      <c r="C9" s="72"/>
      <c r="D9" s="4"/>
      <c r="E9" s="5"/>
      <c r="F9" s="4"/>
      <c r="G9" s="4"/>
    </row>
    <row r="10" spans="1:7" s="6" customFormat="1">
      <c r="A10" s="71" t="s">
        <v>13</v>
      </c>
      <c r="B10" s="72"/>
      <c r="C10" s="72"/>
      <c r="D10" s="4"/>
      <c r="E10" s="5"/>
      <c r="F10" s="4"/>
      <c r="G10" s="4"/>
    </row>
    <row r="11" spans="1:7" s="6" customFormat="1">
      <c r="A11" s="71" t="s">
        <v>63</v>
      </c>
      <c r="B11" s="72"/>
      <c r="C11" s="72"/>
      <c r="D11" s="4"/>
      <c r="E11" s="5"/>
      <c r="F11" s="4"/>
      <c r="G11" s="4"/>
    </row>
    <row r="12" spans="1:7" s="6" customFormat="1">
      <c r="A12" s="71" t="s">
        <v>23</v>
      </c>
      <c r="B12" s="72"/>
      <c r="C12" s="72"/>
      <c r="D12" s="4"/>
      <c r="E12" s="5"/>
      <c r="F12" s="4"/>
      <c r="G12" s="4"/>
    </row>
    <row r="13" spans="1:7" s="6" customFormat="1" ht="12">
      <c r="A13" s="4" t="s">
        <v>24</v>
      </c>
      <c r="B13" s="5"/>
      <c r="D13" s="4"/>
      <c r="E13" s="5"/>
      <c r="F13" s="4"/>
      <c r="G13" s="4"/>
    </row>
    <row r="14" spans="1:7" s="6" customFormat="1" ht="12">
      <c r="A14" s="4"/>
      <c r="B14" s="5"/>
      <c r="D14" s="4"/>
      <c r="E14" s="5"/>
      <c r="F14" s="4"/>
      <c r="G14" s="4"/>
    </row>
    <row r="15" spans="1:7" s="6" customFormat="1" ht="12">
      <c r="A15" s="4"/>
      <c r="B15" s="5"/>
      <c r="D15" s="4"/>
      <c r="E15" s="5"/>
      <c r="F15" s="4"/>
      <c r="G15" s="4"/>
    </row>
    <row r="16" spans="1:7">
      <c r="E16" s="5"/>
    </row>
    <row r="17" spans="1:7" ht="25.5">
      <c r="A17" s="10" t="s">
        <v>0</v>
      </c>
      <c r="B17" s="73" t="s">
        <v>6</v>
      </c>
      <c r="C17" s="74"/>
      <c r="D17" s="73" t="s">
        <v>7</v>
      </c>
      <c r="E17" s="75"/>
      <c r="F17" s="75"/>
      <c r="G17" s="74"/>
    </row>
    <row r="18" spans="1:7">
      <c r="A18" s="7">
        <v>1</v>
      </c>
      <c r="B18" s="52">
        <v>2</v>
      </c>
      <c r="C18" s="66"/>
      <c r="D18" s="52">
        <v>3</v>
      </c>
      <c r="E18" s="67"/>
      <c r="F18" s="67"/>
      <c r="G18" s="66"/>
    </row>
    <row r="19" spans="1:7">
      <c r="A19" s="7">
        <v>1</v>
      </c>
      <c r="B19" s="61" t="s">
        <v>18</v>
      </c>
      <c r="C19" s="62"/>
      <c r="D19" s="48">
        <f>67.63*0.87</f>
        <v>58.838099999999997</v>
      </c>
      <c r="E19" s="49"/>
      <c r="F19" s="49"/>
      <c r="G19" s="50"/>
    </row>
    <row r="20" spans="1:7">
      <c r="A20" s="7">
        <v>2</v>
      </c>
      <c r="B20" s="61" t="s">
        <v>25</v>
      </c>
      <c r="C20" s="62"/>
      <c r="D20" s="48">
        <f>D19*42%</f>
        <v>24.712001999999998</v>
      </c>
      <c r="E20" s="49"/>
      <c r="F20" s="49"/>
      <c r="G20" s="50"/>
    </row>
    <row r="21" spans="1:7">
      <c r="A21" s="7">
        <v>3</v>
      </c>
      <c r="B21" s="61" t="s">
        <v>2</v>
      </c>
      <c r="C21" s="62"/>
      <c r="D21" s="48">
        <f>D19+D20</f>
        <v>83.550101999999995</v>
      </c>
      <c r="E21" s="49"/>
      <c r="F21" s="49"/>
      <c r="G21" s="50"/>
    </row>
    <row r="22" spans="1:7">
      <c r="A22" s="7">
        <v>4</v>
      </c>
      <c r="B22" s="61" t="s">
        <v>20</v>
      </c>
      <c r="C22" s="62"/>
      <c r="D22" s="48">
        <f>ROUND(D21*22%,2)</f>
        <v>18.38</v>
      </c>
      <c r="E22" s="49"/>
      <c r="F22" s="49"/>
      <c r="G22" s="50"/>
    </row>
    <row r="23" spans="1:7" ht="12.75" customHeight="1">
      <c r="A23" s="7">
        <v>5</v>
      </c>
      <c r="B23" s="61" t="s">
        <v>68</v>
      </c>
      <c r="C23" s="62"/>
      <c r="D23" s="48">
        <f>ROUND(D21*64.6%,2)</f>
        <v>53.97</v>
      </c>
      <c r="E23" s="49"/>
      <c r="F23" s="49"/>
      <c r="G23" s="50"/>
    </row>
    <row r="24" spans="1:7">
      <c r="A24" s="7">
        <v>6</v>
      </c>
      <c r="B24" s="61" t="s">
        <v>9</v>
      </c>
      <c r="C24" s="62"/>
      <c r="D24" s="48">
        <f>0.1*23.55</f>
        <v>2.355</v>
      </c>
      <c r="E24" s="49"/>
      <c r="F24" s="49"/>
      <c r="G24" s="50"/>
    </row>
    <row r="25" spans="1:7">
      <c r="A25" s="52" t="s">
        <v>2</v>
      </c>
      <c r="B25" s="53"/>
      <c r="C25" s="54"/>
      <c r="D25" s="48">
        <f>ROUND(SUM(D21:G24),2)</f>
        <v>158.26</v>
      </c>
      <c r="E25" s="49"/>
      <c r="F25" s="49"/>
      <c r="G25" s="50"/>
    </row>
    <row r="26" spans="1:7">
      <c r="A26" s="45" t="s">
        <v>1</v>
      </c>
      <c r="B26" s="46"/>
      <c r="C26" s="47"/>
      <c r="D26" s="48">
        <f>D25*12%</f>
        <v>18.991199999999999</v>
      </c>
      <c r="E26" s="49"/>
      <c r="F26" s="49"/>
      <c r="G26" s="50"/>
    </row>
    <row r="27" spans="1:7">
      <c r="A27" s="52" t="s">
        <v>2</v>
      </c>
      <c r="B27" s="53"/>
      <c r="C27" s="54"/>
      <c r="D27" s="48">
        <f>D25+D26</f>
        <v>177.25119999999998</v>
      </c>
      <c r="E27" s="49"/>
      <c r="F27" s="49"/>
      <c r="G27" s="50"/>
    </row>
    <row r="28" spans="1:7">
      <c r="A28" s="45" t="s">
        <v>14</v>
      </c>
      <c r="B28" s="46"/>
      <c r="C28" s="47"/>
      <c r="D28" s="48">
        <f>ROUND(D27*20%,2)</f>
        <v>35.450000000000003</v>
      </c>
      <c r="E28" s="49"/>
      <c r="F28" s="49"/>
      <c r="G28" s="50"/>
    </row>
    <row r="29" spans="1:7">
      <c r="A29" s="55" t="s">
        <v>11</v>
      </c>
      <c r="B29" s="56"/>
      <c r="C29" s="57"/>
      <c r="D29" s="58">
        <f>ROUND(D27+D28,2)</f>
        <v>212.7</v>
      </c>
      <c r="E29" s="59"/>
      <c r="F29" s="59"/>
      <c r="G29" s="60"/>
    </row>
    <row r="30" spans="1:7">
      <c r="A30" s="11"/>
      <c r="B30" s="12"/>
      <c r="C30" s="12"/>
      <c r="D30" s="13"/>
      <c r="E30" s="13"/>
      <c r="F30" s="13"/>
      <c r="G30" s="13"/>
    </row>
    <row r="31" spans="1:7">
      <c r="A31" s="11"/>
      <c r="B31" s="12"/>
      <c r="C31" s="12"/>
      <c r="D31" s="13"/>
      <c r="E31" s="13"/>
      <c r="F31" s="13"/>
      <c r="G31" s="13"/>
    </row>
    <row r="36" spans="2:5" ht="24" customHeight="1">
      <c r="B36" s="51" t="s">
        <v>21</v>
      </c>
      <c r="C36" s="51"/>
      <c r="D36" s="17" t="s">
        <v>22</v>
      </c>
      <c r="E36" s="17"/>
    </row>
    <row r="38" spans="2:5">
      <c r="B38" t="s">
        <v>61</v>
      </c>
      <c r="D38" t="s">
        <v>62</v>
      </c>
    </row>
    <row r="40" spans="2:5">
      <c r="B40" t="s">
        <v>27</v>
      </c>
      <c r="D40" t="s">
        <v>67</v>
      </c>
    </row>
  </sheetData>
  <mergeCells count="35">
    <mergeCell ref="A29:C29"/>
    <mergeCell ref="D29:G29"/>
    <mergeCell ref="B36:C36"/>
    <mergeCell ref="A26:C26"/>
    <mergeCell ref="D26:G26"/>
    <mergeCell ref="A27:C27"/>
    <mergeCell ref="D27:G27"/>
    <mergeCell ref="A28:C28"/>
    <mergeCell ref="D28:G28"/>
    <mergeCell ref="B24:C24"/>
    <mergeCell ref="D24:G24"/>
    <mergeCell ref="A25:C25"/>
    <mergeCell ref="D25:G25"/>
    <mergeCell ref="B22:C22"/>
    <mergeCell ref="D22:G22"/>
    <mergeCell ref="B23:C23"/>
    <mergeCell ref="D23:G23"/>
    <mergeCell ref="B19:C19"/>
    <mergeCell ref="D19:G19"/>
    <mergeCell ref="B20:C20"/>
    <mergeCell ref="D20:G20"/>
    <mergeCell ref="B21:C21"/>
    <mergeCell ref="D21:G21"/>
    <mergeCell ref="A11:C11"/>
    <mergeCell ref="A12:C12"/>
    <mergeCell ref="B17:C17"/>
    <mergeCell ref="D17:G17"/>
    <mergeCell ref="B18:C18"/>
    <mergeCell ref="D18:G18"/>
    <mergeCell ref="A10:C10"/>
    <mergeCell ref="C2:F2"/>
    <mergeCell ref="C3:F3"/>
    <mergeCell ref="C4:F4"/>
    <mergeCell ref="C5:F5"/>
    <mergeCell ref="A9:C9"/>
  </mergeCells>
  <pageMargins left="0.65" right="0.43" top="1.3020833333333333" bottom="0.59" header="0.40625" footer="0.24"/>
  <pageSetup paperSize="9" orientation="portrait" verticalDpi="0" r:id="rId1"/>
  <headerFooter alignWithMargins="0">
    <oddHeader xml:space="preserve">&amp;L&amp;"Arial Cyr,полужирный"ЗАТВЕРДЖЕНО
Директор ММКП "РБУ"
________________Діус В.В. 
29.03.2021р. 
&amp;R&amp;"Arial Cyr,полужирный"ПОГОДЖЕНО    
Начальник УМГ    
________________Блінов А.Ю.
   29.03.2021р.    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Рівнина </vt:lpstr>
      <vt:lpstr>Схил  </vt:lpstr>
      <vt:lpstr>кущоріз -  1,930 </vt:lpstr>
      <vt:lpstr>кущоріз - 2,200</vt:lpstr>
      <vt:lpstr>кущоріз -  2,600</vt:lpstr>
      <vt:lpstr>мотоножиці </vt:lpstr>
      <vt:lpstr>обприскувач </vt:lpstr>
      <vt:lpstr>Рівнина - тачанка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KBU_Gabriela</cp:lastModifiedBy>
  <cp:lastPrinted>2021-03-17T13:46:23Z</cp:lastPrinted>
  <dcterms:created xsi:type="dcterms:W3CDTF">2011-07-14T12:03:24Z</dcterms:created>
  <dcterms:modified xsi:type="dcterms:W3CDTF">2021-04-05T10:02:52Z</dcterms:modified>
</cp:coreProperties>
</file>