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№2-ТОС02" sheetId="1" r:id="rId1"/>
  </sheets>
  <externalReferences>
    <externalReference r:id="rId2"/>
  </externalReferences>
  <definedNames>
    <definedName name="А1">#REF!</definedName>
  </definedNames>
  <calcPr calcId="125725"/>
</workbook>
</file>

<file path=xl/calcChain.xml><?xml version="1.0" encoding="utf-8"?>
<calcChain xmlns="http://schemas.openxmlformats.org/spreadsheetml/2006/main">
  <c r="E23" i="1"/>
  <c r="G23" s="1"/>
  <c r="G22"/>
  <c r="G21"/>
  <c r="E21"/>
  <c r="H21" s="1"/>
  <c r="G20"/>
  <c r="G19"/>
  <c r="G24" s="1"/>
  <c r="E15"/>
  <c r="G15" s="1"/>
  <c r="G16" l="1"/>
  <c r="G17" s="1"/>
  <c r="H23"/>
  <c r="H32" s="1"/>
  <c r="G26" l="1"/>
  <c r="G27"/>
  <c r="G25"/>
  <c r="G28" s="1"/>
  <c r="G29" l="1"/>
  <c r="G30" s="1"/>
  <c r="G31" l="1"/>
  <c r="G32" s="1"/>
</calcChain>
</file>

<file path=xl/sharedStrings.xml><?xml version="1.0" encoding="utf-8"?>
<sst xmlns="http://schemas.openxmlformats.org/spreadsheetml/2006/main" count="59" uniqueCount="53">
  <si>
    <t>К А Л Ь К У Л Я Ц І Я №ТОС-02</t>
  </si>
  <si>
    <t>на місячне обслуговування одного світлофорного об'єкту (без матеріалу)</t>
  </si>
  <si>
    <t>ЗП мех</t>
  </si>
  <si>
    <t>№ п/п</t>
  </si>
  <si>
    <t>Обгрунтування</t>
  </si>
  <si>
    <t>Найменування видів робіт та витрат</t>
  </si>
  <si>
    <t>Один. виміру</t>
  </si>
  <si>
    <t>Кількість</t>
  </si>
  <si>
    <t>Ціна, грн.</t>
  </si>
  <si>
    <t>Вартість, грн.</t>
  </si>
  <si>
    <t>1.</t>
  </si>
  <si>
    <t>2.</t>
  </si>
  <si>
    <t>3.</t>
  </si>
  <si>
    <t>4.</t>
  </si>
  <si>
    <t>5.</t>
  </si>
  <si>
    <t>6.</t>
  </si>
  <si>
    <t>7.</t>
  </si>
  <si>
    <t>Розділ 1. Зарплата основних робочих</t>
  </si>
  <si>
    <t>Перевірка денної видимості світлофорів</t>
  </si>
  <si>
    <t>люд/год</t>
  </si>
  <si>
    <t>Запис виконаної роботи в журнал</t>
  </si>
  <si>
    <t>Перевірка відповідності циклу роботі світлофорів заданим режимом</t>
  </si>
  <si>
    <t>Перевірка кріплення та надійності контактів з'єднання, підвісок, кронштейнів. Перевірка та чистка транспортних та пішохідних світлофорів (16шт.*0,3 люд-год)</t>
  </si>
  <si>
    <t>ТО контролера УК-2</t>
  </si>
  <si>
    <t>Перевірка, чищення і регулювання рубильника, перемикачів, силових щитів</t>
  </si>
  <si>
    <t>Переїзди до місця робіт 0,2*2 люд</t>
  </si>
  <si>
    <t>середній розряд робіт</t>
  </si>
  <si>
    <t>Заробітна плата</t>
  </si>
  <si>
    <t>Премія - 42%</t>
  </si>
  <si>
    <t>Разом по розділу 1</t>
  </si>
  <si>
    <t>Розділ 2. Експлуатація машин і механізмів</t>
  </si>
  <si>
    <t>Кал-ція від 03.02.2020р.</t>
  </si>
  <si>
    <t>Вишка ГАЗ - 53 ТВГ-15</t>
  </si>
  <si>
    <t>маш-год</t>
  </si>
  <si>
    <t>в тому числі ЗП механізаторів:</t>
  </si>
  <si>
    <t>мото-год</t>
  </si>
  <si>
    <t>км</t>
  </si>
  <si>
    <t>год</t>
  </si>
  <si>
    <t>Разом по розділу 2.</t>
  </si>
  <si>
    <t>Всього по розділах 1+2</t>
  </si>
  <si>
    <t>Нарахування на заробітну плату (осн. та мех) 22%</t>
  </si>
  <si>
    <t>Накладні витрати -65,9%</t>
  </si>
  <si>
    <t>Разом</t>
  </si>
  <si>
    <t>Рентабельність 12%</t>
  </si>
  <si>
    <t>Разом по калькуляції:</t>
  </si>
  <si>
    <t>ПДВ - 20%</t>
  </si>
  <si>
    <t>Всього до оплати:</t>
  </si>
  <si>
    <t>Економіст</t>
  </si>
  <si>
    <t>Беца Г.І.</t>
  </si>
  <si>
    <t>Енергетик</t>
  </si>
  <si>
    <t>Пузанова А.М.</t>
  </si>
  <si>
    <t>Перевірено:</t>
  </si>
  <si>
    <t>___________________________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</si>
</sst>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i/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4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2" fontId="0" fillId="4" borderId="3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1" fillId="2" borderId="7" xfId="1" applyBorder="1" applyAlignment="1">
      <alignment horizontal="center"/>
    </xf>
    <xf numFmtId="2" fontId="1" fillId="2" borderId="7" xfId="1" applyNumberFormat="1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right"/>
    </xf>
    <xf numFmtId="2" fontId="3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2" fontId="0" fillId="0" borderId="13" xfId="0" applyNumberFormat="1" applyBorder="1"/>
    <xf numFmtId="0" fontId="3" fillId="0" borderId="12" xfId="0" applyFont="1" applyBorder="1" applyAlignment="1">
      <alignment horizontal="right"/>
    </xf>
    <xf numFmtId="2" fontId="3" fillId="0" borderId="13" xfId="0" applyNumberFormat="1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2" fontId="3" fillId="0" borderId="16" xfId="0" applyNumberFormat="1" applyFont="1" applyBorder="1"/>
    <xf numFmtId="2" fontId="3" fillId="0" borderId="0" xfId="0" applyNumberFormat="1" applyFont="1"/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BU_Gabriela/Documents/&#1050;&#1072;&#1083;&#1100;&#1082;&#1091;&#1083;&#1103;&#1094;&#1110;&#1111;%20-%202020%20&#1088;/&#1053;&#1086;&#1074;&#1110;%20&#1082;&#1072;&#1083;&#1100;&#1082;&#1091;&#1083;&#1103;&#1094;&#1110;&#1111;%20%20&#1079;%2003.02.2020&#1088;/&#1057;&#1074;&#1110;&#1090;&#1083;&#1086;&#1092;&#1086;&#1088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2-ТОС02"/>
      <sheetName val="№3-ТОС03"/>
      <sheetName val="№6-ТОС01"/>
      <sheetName val="№7-ТОС07"/>
      <sheetName val="№7-ТОС 07-1"/>
      <sheetName val="№8-ТОС08"/>
      <sheetName val="№9-ТОС09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topLeftCell="A7" zoomScaleNormal="100" workbookViewId="0">
      <selection activeCell="G20" sqref="G20"/>
    </sheetView>
  </sheetViews>
  <sheetFormatPr defaultRowHeight="12.75" outlineLevelRow="1" outlineLevelCol="1"/>
  <cols>
    <col min="1" max="1" width="5.7109375" customWidth="1"/>
    <col min="2" max="2" width="10.5703125" customWidth="1"/>
    <col min="3" max="3" width="42.140625" customWidth="1"/>
    <col min="4" max="4" width="9.140625" style="4" customWidth="1"/>
    <col min="5" max="5" width="9.42578125" customWidth="1"/>
    <col min="6" max="6" width="9.140625" customWidth="1"/>
    <col min="7" max="7" width="11" customWidth="1"/>
    <col min="8" max="8" width="0" hidden="1" customWidth="1" outlineLevel="1"/>
    <col min="9" max="9" width="9.140625" collapsed="1"/>
  </cols>
  <sheetData>
    <row r="1" spans="1:8" s="2" customFormat="1" ht="96" customHeight="1">
      <c r="A1" s="1" t="s">
        <v>0</v>
      </c>
      <c r="B1" s="1"/>
      <c r="C1" s="1"/>
      <c r="D1" s="1"/>
      <c r="E1" s="1"/>
      <c r="F1" s="1"/>
      <c r="G1" s="1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4" t="s">
        <v>2</v>
      </c>
    </row>
    <row r="4" spans="1:8" s="6" customFormat="1" ht="25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8" s="4" customFormat="1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</row>
    <row r="6" spans="1:8">
      <c r="A6" s="8"/>
      <c r="B6" s="8"/>
      <c r="C6" s="9" t="s">
        <v>17</v>
      </c>
      <c r="D6" s="8"/>
      <c r="E6" s="8"/>
      <c r="F6" s="10"/>
      <c r="G6" s="10"/>
    </row>
    <row r="7" spans="1:8">
      <c r="A7" s="11">
        <v>1</v>
      </c>
      <c r="B7" s="12"/>
      <c r="C7" s="13" t="s">
        <v>18</v>
      </c>
      <c r="D7" s="14" t="s">
        <v>19</v>
      </c>
      <c r="E7" s="15">
        <v>0.4</v>
      </c>
      <c r="F7" s="15"/>
      <c r="G7" s="15"/>
    </row>
    <row r="8" spans="1:8">
      <c r="A8" s="11">
        <v>2</v>
      </c>
      <c r="B8" s="12"/>
      <c r="C8" s="13" t="s">
        <v>20</v>
      </c>
      <c r="D8" s="14" t="s">
        <v>19</v>
      </c>
      <c r="E8" s="15">
        <v>0.1</v>
      </c>
      <c r="F8" s="15"/>
      <c r="G8" s="15"/>
    </row>
    <row r="9" spans="1:8" ht="25.5">
      <c r="A9" s="11">
        <v>3</v>
      </c>
      <c r="B9" s="12"/>
      <c r="C9" s="13" t="s">
        <v>21</v>
      </c>
      <c r="D9" s="14" t="s">
        <v>19</v>
      </c>
      <c r="E9" s="15">
        <v>0.75</v>
      </c>
      <c r="F9" s="15"/>
      <c r="G9" s="15"/>
    </row>
    <row r="10" spans="1:8" ht="51">
      <c r="A10" s="11">
        <v>4</v>
      </c>
      <c r="B10" s="12"/>
      <c r="C10" s="13" t="s">
        <v>22</v>
      </c>
      <c r="D10" s="14" t="s">
        <v>19</v>
      </c>
      <c r="E10" s="15">
        <v>4.8</v>
      </c>
      <c r="F10" s="15"/>
      <c r="G10" s="15"/>
    </row>
    <row r="11" spans="1:8">
      <c r="A11" s="11">
        <v>5</v>
      </c>
      <c r="B11" s="12"/>
      <c r="C11" s="13" t="s">
        <v>23</v>
      </c>
      <c r="D11" s="14" t="s">
        <v>19</v>
      </c>
      <c r="E11" s="15">
        <v>3</v>
      </c>
      <c r="F11" s="15"/>
      <c r="G11" s="15"/>
    </row>
    <row r="12" spans="1:8" ht="25.5">
      <c r="A12" s="11">
        <v>6</v>
      </c>
      <c r="B12" s="12"/>
      <c r="C12" s="13" t="s">
        <v>24</v>
      </c>
      <c r="D12" s="14" t="s">
        <v>19</v>
      </c>
      <c r="E12" s="15">
        <v>2.5</v>
      </c>
      <c r="F12" s="15"/>
      <c r="G12" s="15"/>
    </row>
    <row r="13" spans="1:8">
      <c r="A13" s="11">
        <v>7</v>
      </c>
      <c r="B13" s="12"/>
      <c r="C13" s="13" t="s">
        <v>25</v>
      </c>
      <c r="D13" s="14" t="s">
        <v>19</v>
      </c>
      <c r="E13" s="15">
        <v>0.4</v>
      </c>
      <c r="F13" s="15"/>
      <c r="G13" s="15"/>
    </row>
    <row r="14" spans="1:8">
      <c r="A14" s="11"/>
      <c r="B14" s="12"/>
      <c r="C14" s="16" t="s">
        <v>26</v>
      </c>
      <c r="D14" s="14">
        <v>4</v>
      </c>
      <c r="E14" s="15"/>
      <c r="F14" s="15"/>
      <c r="G14" s="15"/>
    </row>
    <row r="15" spans="1:8">
      <c r="A15" s="11"/>
      <c r="B15" s="12"/>
      <c r="C15" s="17" t="s">
        <v>27</v>
      </c>
      <c r="D15" s="14"/>
      <c r="E15" s="15">
        <f>SUM(E7:E14)</f>
        <v>11.950000000000001</v>
      </c>
      <c r="F15" s="15">
        <v>56.24</v>
      </c>
      <c r="G15" s="15">
        <f>ROUND(E15*F15,2)</f>
        <v>672.07</v>
      </c>
    </row>
    <row r="16" spans="1:8">
      <c r="A16" s="11"/>
      <c r="B16" s="12"/>
      <c r="C16" s="18" t="s">
        <v>28</v>
      </c>
      <c r="D16" s="14"/>
      <c r="E16" s="15"/>
      <c r="F16" s="15"/>
      <c r="G16" s="15">
        <f>ROUND(G15*42%,2)</f>
        <v>282.27</v>
      </c>
    </row>
    <row r="17" spans="1:8" s="23" customFormat="1">
      <c r="A17" s="19"/>
      <c r="B17" s="19"/>
      <c r="C17" s="20" t="s">
        <v>29</v>
      </c>
      <c r="D17" s="21"/>
      <c r="E17" s="22"/>
      <c r="F17" s="22"/>
      <c r="G17" s="22">
        <f>ROUND(G15+G16,2)</f>
        <v>954.34</v>
      </c>
    </row>
    <row r="18" spans="1:8" ht="25.5">
      <c r="A18" s="8"/>
      <c r="B18" s="8"/>
      <c r="C18" s="9" t="s">
        <v>30</v>
      </c>
      <c r="D18" s="8"/>
      <c r="E18" s="8"/>
      <c r="F18" s="10"/>
      <c r="G18" s="10"/>
    </row>
    <row r="19" spans="1:8" ht="24" customHeight="1">
      <c r="A19" s="24">
        <v>1</v>
      </c>
      <c r="B19" s="25" t="s">
        <v>31</v>
      </c>
      <c r="C19" s="26" t="s">
        <v>32</v>
      </c>
      <c r="D19" s="27" t="s">
        <v>33</v>
      </c>
      <c r="E19" s="28">
        <v>2.56</v>
      </c>
      <c r="F19" s="29">
        <v>263.14999999999998</v>
      </c>
      <c r="G19" s="30">
        <f>ROUND(E19*F19,2)</f>
        <v>673.66</v>
      </c>
    </row>
    <row r="20" spans="1:8">
      <c r="A20" s="11"/>
      <c r="B20" s="12"/>
      <c r="C20" s="31" t="s">
        <v>34</v>
      </c>
      <c r="D20" s="32"/>
      <c r="E20" s="32"/>
      <c r="F20" s="33"/>
      <c r="G20" s="10">
        <f>E19*86.07</f>
        <v>220.33919999999998</v>
      </c>
    </row>
    <row r="21" spans="1:8" ht="15" hidden="1" outlineLevel="1">
      <c r="A21" s="34"/>
      <c r="B21" s="35"/>
      <c r="C21" s="36"/>
      <c r="D21" s="37" t="s">
        <v>35</v>
      </c>
      <c r="E21" s="38">
        <f>4.8/2</f>
        <v>2.4</v>
      </c>
      <c r="F21" s="38">
        <v>74.08</v>
      </c>
      <c r="G21" s="38">
        <f>E21*F21</f>
        <v>177.792</v>
      </c>
      <c r="H21" s="39">
        <f>E21*21.99</f>
        <v>52.775999999999996</v>
      </c>
    </row>
    <row r="22" spans="1:8" ht="15" hidden="1" outlineLevel="1">
      <c r="A22" s="34"/>
      <c r="B22" s="35"/>
      <c r="C22" s="36"/>
      <c r="D22" s="37" t="s">
        <v>36</v>
      </c>
      <c r="E22" s="38">
        <v>10</v>
      </c>
      <c r="F22" s="38">
        <v>3.05</v>
      </c>
      <c r="G22" s="38">
        <f>E22*F22</f>
        <v>30.5</v>
      </c>
    </row>
    <row r="23" spans="1:8" ht="15" hidden="1" outlineLevel="1">
      <c r="A23" s="34"/>
      <c r="B23" s="35"/>
      <c r="C23" s="36"/>
      <c r="D23" s="37" t="s">
        <v>37</v>
      </c>
      <c r="E23" s="38">
        <f>6.92/2</f>
        <v>3.46</v>
      </c>
      <c r="F23" s="38">
        <v>21.99</v>
      </c>
      <c r="G23" s="38">
        <f>E23*F23</f>
        <v>76.085399999999993</v>
      </c>
      <c r="H23" s="39">
        <f>E23*21.99</f>
        <v>76.085399999999993</v>
      </c>
    </row>
    <row r="24" spans="1:8" s="23" customFormat="1" collapsed="1">
      <c r="A24" s="19"/>
      <c r="B24" s="19"/>
      <c r="C24" s="20" t="s">
        <v>38</v>
      </c>
      <c r="D24" s="21"/>
      <c r="E24" s="19"/>
      <c r="F24" s="22"/>
      <c r="G24" s="22">
        <f>SUM(G19:G19)</f>
        <v>673.66</v>
      </c>
    </row>
    <row r="25" spans="1:8">
      <c r="A25" s="40"/>
      <c r="B25" s="41"/>
      <c r="C25" s="41"/>
      <c r="D25" s="42"/>
      <c r="E25" s="41"/>
      <c r="F25" s="43" t="s">
        <v>39</v>
      </c>
      <c r="G25" s="44">
        <f>ROUND(G17+G24,2)</f>
        <v>1628</v>
      </c>
    </row>
    <row r="26" spans="1:8">
      <c r="A26" s="45"/>
      <c r="B26" s="46"/>
      <c r="C26" s="46"/>
      <c r="D26" s="47"/>
      <c r="E26" s="46"/>
      <c r="F26" s="48" t="s">
        <v>40</v>
      </c>
      <c r="G26" s="49">
        <f>ROUND((G17)*22%,2)</f>
        <v>209.95</v>
      </c>
    </row>
    <row r="27" spans="1:8">
      <c r="A27" s="45"/>
      <c r="B27" s="46"/>
      <c r="C27" s="46"/>
      <c r="D27" s="47"/>
      <c r="E27" s="46"/>
      <c r="F27" s="48" t="s">
        <v>41</v>
      </c>
      <c r="G27" s="49">
        <f>ROUND((G17)*65.9%,2)</f>
        <v>628.91</v>
      </c>
    </row>
    <row r="28" spans="1:8">
      <c r="A28" s="45"/>
      <c r="B28" s="46"/>
      <c r="C28" s="46"/>
      <c r="D28" s="46"/>
      <c r="E28" s="46"/>
      <c r="F28" s="50" t="s">
        <v>42</v>
      </c>
      <c r="G28" s="51">
        <f>ROUND(SUM(G25:G27),2)</f>
        <v>2466.86</v>
      </c>
    </row>
    <row r="29" spans="1:8">
      <c r="A29" s="45"/>
      <c r="B29" s="46"/>
      <c r="C29" s="46"/>
      <c r="D29" s="46"/>
      <c r="E29" s="46"/>
      <c r="F29" s="48" t="s">
        <v>43</v>
      </c>
      <c r="G29" s="49">
        <f>ROUND(G28*0.12,2)</f>
        <v>296.02</v>
      </c>
    </row>
    <row r="30" spans="1:8">
      <c r="A30" s="45"/>
      <c r="B30" s="46"/>
      <c r="C30" s="46"/>
      <c r="D30" s="47"/>
      <c r="E30" s="46"/>
      <c r="F30" s="48" t="s">
        <v>44</v>
      </c>
      <c r="G30" s="49">
        <f>ROUND(SUM(G28:G29),2)</f>
        <v>2762.88</v>
      </c>
    </row>
    <row r="31" spans="1:8">
      <c r="A31" s="45"/>
      <c r="B31" s="46"/>
      <c r="C31" s="46"/>
      <c r="D31" s="47"/>
      <c r="E31" s="46"/>
      <c r="F31" s="48" t="s">
        <v>45</v>
      </c>
      <c r="G31" s="49">
        <f>ROUND(G30/5,2)</f>
        <v>552.58000000000004</v>
      </c>
    </row>
    <row r="32" spans="1:8" s="2" customFormat="1">
      <c r="A32" s="52"/>
      <c r="B32" s="53"/>
      <c r="C32" s="53"/>
      <c r="D32" s="54"/>
      <c r="E32" s="53"/>
      <c r="F32" s="55" t="s">
        <v>46</v>
      </c>
      <c r="G32" s="56">
        <f>G30+G31</f>
        <v>3315.46</v>
      </c>
      <c r="H32" s="57">
        <f>SUM(H21:H23)</f>
        <v>128.8614</v>
      </c>
    </row>
    <row r="35" spans="2:5">
      <c r="D35"/>
    </row>
    <row r="36" spans="2:5">
      <c r="B36" t="s">
        <v>47</v>
      </c>
      <c r="D36"/>
      <c r="E36" t="s">
        <v>48</v>
      </c>
    </row>
    <row r="37" spans="2:5">
      <c r="D37"/>
    </row>
    <row r="38" spans="2:5">
      <c r="D38"/>
    </row>
    <row r="39" spans="2:5">
      <c r="B39" t="s">
        <v>49</v>
      </c>
      <c r="D39"/>
      <c r="E39" t="s">
        <v>50</v>
      </c>
    </row>
    <row r="40" spans="2:5">
      <c r="D40"/>
    </row>
    <row r="42" spans="2:5">
      <c r="B42" t="s">
        <v>51</v>
      </c>
      <c r="C42" t="s">
        <v>52</v>
      </c>
    </row>
  </sheetData>
  <mergeCells count="3">
    <mergeCell ref="A1:G1"/>
    <mergeCell ref="A2:G2"/>
    <mergeCell ref="C20:F20"/>
  </mergeCells>
  <pageMargins left="0.47244094488188981" right="0" top="0.74803149606299213" bottom="0.74803149606299213" header="0.31496062992125984" footer="0.31496062992125984"/>
  <pageSetup paperSize="9" orientation="portrait" verticalDpi="0" r:id="rId1"/>
  <headerFooter alignWithMargins="0">
    <oddHeader>&amp;L&amp;"Arial Cyr,полужирный"ЗАТВЕРДЖЕНО
Директор ММКП "РБУ"
______________ Діус В.В.
03.02.2020р.&amp;R&amp;"Arial Cyr,полужирный"ПОГОДЖЕНО
Начальник УМГ
______________ Гасинець В.О.
03.02.2020р.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№2-ТОС02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dcterms:created xsi:type="dcterms:W3CDTF">2020-02-25T13:51:23Z</dcterms:created>
  <dcterms:modified xsi:type="dcterms:W3CDTF">2020-02-25T13:52:00Z</dcterms:modified>
</cp:coreProperties>
</file>