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3275" windowHeight="9990" tabRatio="965" activeTab="1"/>
  </bookViews>
  <sheets>
    <sheet name="№2-ТОС02" sheetId="9" r:id="rId1"/>
    <sheet name="№7-ТОС07" sheetId="10" r:id="rId2"/>
  </sheets>
  <definedNames>
    <definedName name="А1" localSheetId="1">#REF!</definedName>
    <definedName name="А1">#REF!</definedName>
  </definedNames>
  <calcPr calcId="125725"/>
</workbook>
</file>

<file path=xl/calcChain.xml><?xml version="1.0" encoding="utf-8"?>
<calcChain xmlns="http://schemas.openxmlformats.org/spreadsheetml/2006/main">
  <c r="G13" i="10"/>
  <c r="E13"/>
  <c r="H21"/>
  <c r="G21"/>
  <c r="G20"/>
  <c r="H19"/>
  <c r="H30" s="1"/>
  <c r="G19"/>
  <c r="G18"/>
  <c r="G17"/>
  <c r="G22" s="1"/>
  <c r="E9"/>
  <c r="G14" l="1"/>
  <c r="G15" s="1"/>
  <c r="G24" l="1"/>
  <c r="G25"/>
  <c r="G23"/>
  <c r="G26" s="1"/>
  <c r="G27" l="1"/>
  <c r="G28" s="1"/>
  <c r="G29" l="1"/>
  <c r="G30" s="1"/>
  <c r="G19" i="9" l="1"/>
  <c r="G18" l="1"/>
  <c r="E14" l="1"/>
  <c r="G23" l="1"/>
  <c r="G14"/>
  <c r="G15" s="1"/>
  <c r="G16" l="1"/>
  <c r="G26" l="1"/>
  <c r="G25"/>
  <c r="G24"/>
  <c r="E20" l="1"/>
  <c r="H20" s="1"/>
  <c r="E22"/>
  <c r="H22" s="1"/>
  <c r="G21"/>
  <c r="G20"/>
  <c r="G22" l="1"/>
  <c r="H31"/>
  <c r="G27" l="1"/>
  <c r="G28" l="1"/>
  <c r="G29" s="1"/>
  <c r="G30" s="1"/>
  <c r="G31" s="1"/>
</calcChain>
</file>

<file path=xl/sharedStrings.xml><?xml version="1.0" encoding="utf-8"?>
<sst xmlns="http://schemas.openxmlformats.org/spreadsheetml/2006/main" count="110" uniqueCount="59">
  <si>
    <t>№ п/п</t>
  </si>
  <si>
    <t>Кількість</t>
  </si>
  <si>
    <t>ПДВ - 20%</t>
  </si>
  <si>
    <t>Разом</t>
  </si>
  <si>
    <t>Обгрунтування</t>
  </si>
  <si>
    <t>Найменування видів робіт та витрат</t>
  </si>
  <si>
    <t>Один. виміру</t>
  </si>
  <si>
    <t>Ціна, грн.</t>
  </si>
  <si>
    <t>Вартість, грн.</t>
  </si>
  <si>
    <t>1.</t>
  </si>
  <si>
    <t>2.</t>
  </si>
  <si>
    <t>3.</t>
  </si>
  <si>
    <t>4.</t>
  </si>
  <si>
    <t>5.</t>
  </si>
  <si>
    <t>6.</t>
  </si>
  <si>
    <t>7.</t>
  </si>
  <si>
    <t>Перевірка денної видимості світлофорів</t>
  </si>
  <si>
    <t>Разом по розділу 2.</t>
  </si>
  <si>
    <t>люд/год</t>
  </si>
  <si>
    <t>Разом по калькуляції:</t>
  </si>
  <si>
    <t>Всього до оплати:</t>
  </si>
  <si>
    <t>Перевірка, чищення і регулювання рубильника, перемикачів, силових щитів</t>
  </si>
  <si>
    <t>Перевірка відповідності циклу роботі світлофорів заданим режимом</t>
  </si>
  <si>
    <t>середній розряд робіт</t>
  </si>
  <si>
    <t>ТО контролера УК-2</t>
  </si>
  <si>
    <t>на місячне обслуговування одного світлофорного об'єкту (без матеріалу)</t>
  </si>
  <si>
    <t>Рентабельність 12%</t>
  </si>
  <si>
    <t>маш-год</t>
  </si>
  <si>
    <t>км</t>
  </si>
  <si>
    <t>мото-год</t>
  </si>
  <si>
    <t>К А Л Ь К У Л Я Ц І Я №ТОС-02</t>
  </si>
  <si>
    <t>Розділ 1. Зарплата основних робочих</t>
  </si>
  <si>
    <t>Разом по розділу 1</t>
  </si>
  <si>
    <t>Розділ 2. Експлуатація машин і механізмів</t>
  </si>
  <si>
    <t>Всього по розділах 1+2</t>
  </si>
  <si>
    <t>год</t>
  </si>
  <si>
    <t>ЗП мех</t>
  </si>
  <si>
    <t>Нарахування на заробітну плату (осн. та мех) 22%</t>
  </si>
  <si>
    <t>Перевірено:</t>
  </si>
  <si>
    <t>Економіст</t>
  </si>
  <si>
    <t>Беца Г.І.</t>
  </si>
  <si>
    <t>Премія - 42%</t>
  </si>
  <si>
    <t>Енергетик</t>
  </si>
  <si>
    <t>Пузанова А.М.</t>
  </si>
  <si>
    <t>Нетребко Т.О.</t>
  </si>
  <si>
    <t>Заробітна плата електромонтера</t>
  </si>
  <si>
    <t>в тому числі ЗП водія:</t>
  </si>
  <si>
    <t>Вишка ГАЗ - 3309 АП-18</t>
  </si>
  <si>
    <t>Накладні витрати - 64,6%</t>
  </si>
  <si>
    <t xml:space="preserve">Перевірка кріплення та надійності контактів з'єднання, підвісок, кронштейнів. Перевірка та чистка транспортних та пішохідних світлофорів </t>
  </si>
  <si>
    <t xml:space="preserve">Переїзди до місця робіт </t>
  </si>
  <si>
    <t>К А Л Ь К У Л Я Ц І Я №ТОС-07</t>
  </si>
  <si>
    <t>на заміну електролампи у світлофорі (без матеріалу)</t>
  </si>
  <si>
    <t>Внутрішній огляд світлофора</t>
  </si>
  <si>
    <t>Заміна електролампи в світлофорі</t>
  </si>
  <si>
    <t>Мойка та протирка захисного скла світильника</t>
  </si>
  <si>
    <t>Накладні витрати - 64,6 %</t>
  </si>
  <si>
    <t xml:space="preserve">Переїзд до місця робіт </t>
  </si>
  <si>
    <t>Кал-ція від 20.07.2021р.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</si>
</sst>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wrapText="1"/>
    </xf>
    <xf numFmtId="2" fontId="0" fillId="0" borderId="2" xfId="0" applyNumberFormat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2" xfId="0" applyFont="1" applyFill="1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2" fontId="0" fillId="0" borderId="13" xfId="0" applyNumberFormat="1" applyBorder="1"/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2" fontId="3" fillId="0" borderId="16" xfId="0" applyNumberFormat="1" applyFont="1" applyBorder="1"/>
    <xf numFmtId="0" fontId="0" fillId="0" borderId="12" xfId="0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6" xfId="0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3" borderId="1" xfId="1" applyBorder="1" applyAlignment="1">
      <alignment horizontal="center"/>
    </xf>
    <xf numFmtId="2" fontId="5" fillId="3" borderId="1" xfId="1" applyNumberFormat="1" applyBorder="1"/>
    <xf numFmtId="2" fontId="3" fillId="0" borderId="0" xfId="0" applyNumberFormat="1" applyFont="1"/>
    <xf numFmtId="0" fontId="3" fillId="0" borderId="9" xfId="0" applyFont="1" applyBorder="1" applyAlignment="1">
      <alignment horizontal="right"/>
    </xf>
    <xf numFmtId="2" fontId="3" fillId="0" borderId="10" xfId="0" applyNumberFormat="1" applyFont="1" applyBorder="1"/>
    <xf numFmtId="0" fontId="3" fillId="0" borderId="12" xfId="0" applyFont="1" applyBorder="1" applyAlignment="1">
      <alignment horizontal="right"/>
    </xf>
    <xf numFmtId="2" fontId="3" fillId="0" borderId="13" xfId="0" applyNumberFormat="1" applyFont="1" applyBorder="1"/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4" borderId="7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left" vertical="center" wrapText="1"/>
    </xf>
    <xf numFmtId="2" fontId="0" fillId="0" borderId="17" xfId="0" applyNumberFormat="1" applyBorder="1"/>
    <xf numFmtId="164" fontId="0" fillId="0" borderId="6" xfId="0" applyNumberFormat="1" applyBorder="1"/>
    <xf numFmtId="0" fontId="0" fillId="0" borderId="6" xfId="0" applyBorder="1"/>
    <xf numFmtId="164" fontId="5" fillId="3" borderId="1" xfId="1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4" borderId="2" xfId="0" applyFont="1" applyFill="1" applyBorder="1" applyAlignment="1">
      <alignment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Layout" zoomScaleNormal="100" workbookViewId="0">
      <selection activeCell="L9" sqref="L9"/>
    </sheetView>
  </sheetViews>
  <sheetFormatPr defaultRowHeight="12.75" outlineLevelRow="1" outlineLevelCol="1"/>
  <cols>
    <col min="1" max="1" width="5.7109375" customWidth="1"/>
    <col min="2" max="2" width="10.5703125" customWidth="1"/>
    <col min="3" max="3" width="42.140625" customWidth="1"/>
    <col min="4" max="4" width="9.140625" style="2" customWidth="1"/>
    <col min="5" max="5" width="9.42578125" customWidth="1"/>
    <col min="6" max="6" width="9.140625" customWidth="1"/>
    <col min="7" max="7" width="11" customWidth="1"/>
    <col min="8" max="8" width="0" hidden="1" customWidth="1" outlineLevel="1"/>
    <col min="9" max="9" width="9.140625" collapsed="1"/>
  </cols>
  <sheetData>
    <row r="1" spans="1:8" s="1" customFormat="1" ht="96" customHeight="1">
      <c r="A1" s="60" t="s">
        <v>30</v>
      </c>
      <c r="B1" s="60"/>
      <c r="C1" s="60"/>
      <c r="D1" s="60"/>
      <c r="E1" s="60"/>
      <c r="F1" s="60"/>
      <c r="G1" s="60"/>
    </row>
    <row r="2" spans="1:8" ht="39" customHeight="1">
      <c r="A2" s="61" t="s">
        <v>25</v>
      </c>
      <c r="B2" s="61"/>
      <c r="C2" s="61"/>
      <c r="D2" s="61"/>
      <c r="E2" s="61"/>
      <c r="F2" s="61"/>
      <c r="G2" s="61"/>
      <c r="H2" s="37" t="s">
        <v>36</v>
      </c>
    </row>
    <row r="4" spans="1:8" s="7" customFormat="1" ht="25.5">
      <c r="A4" s="5" t="s">
        <v>0</v>
      </c>
      <c r="B4" s="5" t="s">
        <v>4</v>
      </c>
      <c r="C4" s="5" t="s">
        <v>5</v>
      </c>
      <c r="D4" s="5" t="s">
        <v>6</v>
      </c>
      <c r="E4" s="5" t="s">
        <v>1</v>
      </c>
      <c r="F4" s="5" t="s">
        <v>7</v>
      </c>
      <c r="G4" s="5" t="s">
        <v>8</v>
      </c>
    </row>
    <row r="5" spans="1:8" s="2" customForma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</row>
    <row r="6" spans="1:8">
      <c r="A6" s="4"/>
      <c r="B6" s="4"/>
      <c r="C6" s="9" t="s">
        <v>31</v>
      </c>
      <c r="D6" s="4"/>
      <c r="E6" s="4"/>
      <c r="F6" s="10"/>
      <c r="G6" s="10"/>
    </row>
    <row r="7" spans="1:8">
      <c r="A7" s="20">
        <v>1</v>
      </c>
      <c r="B7" s="15"/>
      <c r="C7" s="17" t="s">
        <v>16</v>
      </c>
      <c r="D7" s="18" t="s">
        <v>18</v>
      </c>
      <c r="E7" s="19">
        <v>0.33</v>
      </c>
      <c r="F7" s="19"/>
      <c r="G7" s="19"/>
    </row>
    <row r="8" spans="1:8" ht="25.5">
      <c r="A8" s="20">
        <v>2</v>
      </c>
      <c r="B8" s="15"/>
      <c r="C8" s="17" t="s">
        <v>22</v>
      </c>
      <c r="D8" s="18" t="s">
        <v>18</v>
      </c>
      <c r="E8" s="19">
        <v>0.5</v>
      </c>
      <c r="F8" s="19"/>
      <c r="G8" s="19"/>
    </row>
    <row r="9" spans="1:8" ht="51">
      <c r="A9" s="20">
        <v>3</v>
      </c>
      <c r="B9" s="15"/>
      <c r="C9" s="17" t="s">
        <v>49</v>
      </c>
      <c r="D9" s="18" t="s">
        <v>18</v>
      </c>
      <c r="E9" s="19">
        <v>2</v>
      </c>
      <c r="F9" s="19"/>
      <c r="G9" s="19"/>
    </row>
    <row r="10" spans="1:8">
      <c r="A10" s="20">
        <v>4</v>
      </c>
      <c r="B10" s="15"/>
      <c r="C10" s="17" t="s">
        <v>24</v>
      </c>
      <c r="D10" s="18" t="s">
        <v>18</v>
      </c>
      <c r="E10" s="19">
        <v>0.2</v>
      </c>
      <c r="F10" s="19"/>
      <c r="G10" s="19"/>
    </row>
    <row r="11" spans="1:8" ht="25.5">
      <c r="A11" s="20">
        <v>5</v>
      </c>
      <c r="B11" s="15"/>
      <c r="C11" s="17" t="s">
        <v>21</v>
      </c>
      <c r="D11" s="18" t="s">
        <v>18</v>
      </c>
      <c r="E11" s="19">
        <v>0.33</v>
      </c>
      <c r="F11" s="19"/>
      <c r="G11" s="19"/>
    </row>
    <row r="12" spans="1:8">
      <c r="A12" s="20">
        <v>6</v>
      </c>
      <c r="B12" s="15"/>
      <c r="C12" s="17" t="s">
        <v>50</v>
      </c>
      <c r="D12" s="18" t="s">
        <v>18</v>
      </c>
      <c r="E12" s="19">
        <v>0.33</v>
      </c>
      <c r="F12" s="19"/>
      <c r="G12" s="19"/>
    </row>
    <row r="13" spans="1:8">
      <c r="A13" s="20"/>
      <c r="B13" s="15"/>
      <c r="C13" s="35" t="s">
        <v>23</v>
      </c>
      <c r="D13" s="18">
        <v>4</v>
      </c>
      <c r="E13" s="19"/>
      <c r="F13" s="19"/>
      <c r="G13" s="19"/>
    </row>
    <row r="14" spans="1:8">
      <c r="A14" s="20"/>
      <c r="B14" s="15"/>
      <c r="C14" s="34" t="s">
        <v>45</v>
      </c>
      <c r="D14" s="18"/>
      <c r="E14" s="19">
        <f>SUM(E7:E13)</f>
        <v>3.6900000000000004</v>
      </c>
      <c r="F14" s="19">
        <v>56.46</v>
      </c>
      <c r="G14" s="19">
        <f>ROUND(E14*F14,2)</f>
        <v>208.34</v>
      </c>
    </row>
    <row r="15" spans="1:8">
      <c r="A15" s="20"/>
      <c r="B15" s="15"/>
      <c r="C15" s="34" t="s">
        <v>41</v>
      </c>
      <c r="D15" s="18"/>
      <c r="E15" s="19"/>
      <c r="F15" s="19"/>
      <c r="G15" s="19">
        <f>ROUND(G14*42%,2)</f>
        <v>87.5</v>
      </c>
    </row>
    <row r="16" spans="1:8" s="8" customFormat="1">
      <c r="A16" s="11"/>
      <c r="B16" s="11"/>
      <c r="C16" s="16" t="s">
        <v>32</v>
      </c>
      <c r="D16" s="13"/>
      <c r="E16" s="12"/>
      <c r="F16" s="12"/>
      <c r="G16" s="12">
        <f>ROUND(G14+G15,2)</f>
        <v>295.83999999999997</v>
      </c>
    </row>
    <row r="17" spans="1:8" ht="25.5">
      <c r="A17" s="4"/>
      <c r="B17" s="4"/>
      <c r="C17" s="9" t="s">
        <v>33</v>
      </c>
      <c r="D17" s="4"/>
      <c r="E17" s="4"/>
      <c r="F17" s="10"/>
      <c r="G17" s="10"/>
    </row>
    <row r="18" spans="1:8" ht="24" customHeight="1">
      <c r="A18" s="14">
        <v>1</v>
      </c>
      <c r="B18" s="66" t="s">
        <v>58</v>
      </c>
      <c r="C18" s="47" t="s">
        <v>47</v>
      </c>
      <c r="D18" s="48" t="s">
        <v>27</v>
      </c>
      <c r="E18" s="49">
        <v>2</v>
      </c>
      <c r="F18" s="51">
        <v>335.41</v>
      </c>
      <c r="G18" s="50">
        <f>ROUND(E18*F18,2)</f>
        <v>670.82</v>
      </c>
    </row>
    <row r="19" spans="1:8">
      <c r="A19" s="20"/>
      <c r="B19" s="15"/>
      <c r="C19" s="62" t="s">
        <v>46</v>
      </c>
      <c r="D19" s="63"/>
      <c r="E19" s="63"/>
      <c r="F19" s="64"/>
      <c r="G19" s="10">
        <f>E18*108.01</f>
        <v>216.02</v>
      </c>
    </row>
    <row r="20" spans="1:8" ht="15" hidden="1" outlineLevel="1">
      <c r="A20" s="38"/>
      <c r="B20" s="3"/>
      <c r="C20" s="39"/>
      <c r="D20" s="40" t="s">
        <v>29</v>
      </c>
      <c r="E20" s="41">
        <f>4.8/2</f>
        <v>2.4</v>
      </c>
      <c r="F20" s="41">
        <v>74.08</v>
      </c>
      <c r="G20" s="41">
        <f>E20*F20</f>
        <v>177.792</v>
      </c>
      <c r="H20" s="36">
        <f>E20*21.99</f>
        <v>52.775999999999996</v>
      </c>
    </row>
    <row r="21" spans="1:8" ht="15" hidden="1" outlineLevel="1">
      <c r="A21" s="38"/>
      <c r="B21" s="3"/>
      <c r="C21" s="39"/>
      <c r="D21" s="40" t="s">
        <v>28</v>
      </c>
      <c r="E21" s="41">
        <v>10</v>
      </c>
      <c r="F21" s="41">
        <v>3.05</v>
      </c>
      <c r="G21" s="41">
        <f>E21*F21</f>
        <v>30.5</v>
      </c>
    </row>
    <row r="22" spans="1:8" ht="15" hidden="1" outlineLevel="1">
      <c r="A22" s="38"/>
      <c r="B22" s="3"/>
      <c r="C22" s="39"/>
      <c r="D22" s="40" t="s">
        <v>35</v>
      </c>
      <c r="E22" s="41">
        <f>6.92/2</f>
        <v>3.46</v>
      </c>
      <c r="F22" s="41">
        <v>21.99</v>
      </c>
      <c r="G22" s="41">
        <f>E22*F22</f>
        <v>76.085399999999993</v>
      </c>
      <c r="H22" s="36">
        <f>E22*21.99</f>
        <v>76.085399999999993</v>
      </c>
    </row>
    <row r="23" spans="1:8" s="8" customFormat="1" collapsed="1">
      <c r="A23" s="11"/>
      <c r="B23" s="11"/>
      <c r="C23" s="16" t="s">
        <v>17</v>
      </c>
      <c r="D23" s="13"/>
      <c r="E23" s="11"/>
      <c r="F23" s="12"/>
      <c r="G23" s="12">
        <f>SUM(G18:G18)</f>
        <v>670.82</v>
      </c>
    </row>
    <row r="24" spans="1:8">
      <c r="A24" s="21"/>
      <c r="B24" s="22"/>
      <c r="C24" s="22"/>
      <c r="D24" s="23"/>
      <c r="E24" s="22"/>
      <c r="F24" s="43" t="s">
        <v>34</v>
      </c>
      <c r="G24" s="44">
        <f>ROUND(G16+G23,2)</f>
        <v>966.66</v>
      </c>
    </row>
    <row r="25" spans="1:8">
      <c r="A25" s="24"/>
      <c r="B25" s="25"/>
      <c r="C25" s="25"/>
      <c r="D25" s="26"/>
      <c r="E25" s="25"/>
      <c r="F25" s="32" t="s">
        <v>37</v>
      </c>
      <c r="G25" s="27">
        <f>ROUND((G16)*22%,2)</f>
        <v>65.08</v>
      </c>
    </row>
    <row r="26" spans="1:8">
      <c r="A26" s="24"/>
      <c r="B26" s="25"/>
      <c r="C26" s="25"/>
      <c r="D26" s="26"/>
      <c r="E26" s="25"/>
      <c r="F26" s="32" t="s">
        <v>48</v>
      </c>
      <c r="G26" s="27">
        <f>ROUND((G16)*64.6%,2)</f>
        <v>191.11</v>
      </c>
    </row>
    <row r="27" spans="1:8">
      <c r="A27" s="24"/>
      <c r="B27" s="25"/>
      <c r="C27" s="25"/>
      <c r="D27" s="25"/>
      <c r="E27" s="25"/>
      <c r="F27" s="45" t="s">
        <v>3</v>
      </c>
      <c r="G27" s="46">
        <f>ROUND(SUM(G24:G26),2)</f>
        <v>1222.8499999999999</v>
      </c>
    </row>
    <row r="28" spans="1:8">
      <c r="A28" s="24"/>
      <c r="B28" s="25"/>
      <c r="C28" s="25"/>
      <c r="D28" s="25"/>
      <c r="E28" s="25"/>
      <c r="F28" s="32" t="s">
        <v>26</v>
      </c>
      <c r="G28" s="27">
        <f>ROUND(G27*0.12,2)</f>
        <v>146.74</v>
      </c>
    </row>
    <row r="29" spans="1:8">
      <c r="A29" s="24"/>
      <c r="B29" s="25"/>
      <c r="C29" s="25"/>
      <c r="D29" s="26"/>
      <c r="E29" s="25"/>
      <c r="F29" s="32" t="s">
        <v>19</v>
      </c>
      <c r="G29" s="46">
        <f>ROUND(SUM(G27:G28),2)</f>
        <v>1369.59</v>
      </c>
    </row>
    <row r="30" spans="1:8">
      <c r="A30" s="24"/>
      <c r="B30" s="25"/>
      <c r="C30" s="25"/>
      <c r="D30" s="26"/>
      <c r="E30" s="25"/>
      <c r="F30" s="32" t="s">
        <v>2</v>
      </c>
      <c r="G30" s="27">
        <f>ROUND(G29/5,2)</f>
        <v>273.92</v>
      </c>
    </row>
    <row r="31" spans="1:8" s="1" customFormat="1">
      <c r="A31" s="28"/>
      <c r="B31" s="29"/>
      <c r="C31" s="29"/>
      <c r="D31" s="30"/>
      <c r="E31" s="29"/>
      <c r="F31" s="33" t="s">
        <v>20</v>
      </c>
      <c r="G31" s="31">
        <f>G29+G30</f>
        <v>1643.51</v>
      </c>
      <c r="H31" s="42">
        <f>SUM(H20:H22)</f>
        <v>128.8614</v>
      </c>
    </row>
    <row r="34" spans="2:5">
      <c r="D34"/>
    </row>
    <row r="35" spans="2:5">
      <c r="B35" t="s">
        <v>39</v>
      </c>
      <c r="D35"/>
      <c r="E35" t="s">
        <v>40</v>
      </c>
    </row>
    <row r="36" spans="2:5">
      <c r="D36"/>
    </row>
    <row r="37" spans="2:5">
      <c r="D37"/>
    </row>
    <row r="38" spans="2:5">
      <c r="B38" t="s">
        <v>42</v>
      </c>
      <c r="D38"/>
      <c r="E38" t="s">
        <v>43</v>
      </c>
    </row>
    <row r="39" spans="2:5">
      <c r="D39"/>
    </row>
    <row r="41" spans="2:5">
      <c r="B41" t="s">
        <v>38</v>
      </c>
      <c r="E41" t="s">
        <v>44</v>
      </c>
    </row>
  </sheetData>
  <mergeCells count="3">
    <mergeCell ref="A1:G1"/>
    <mergeCell ref="A2:G2"/>
    <mergeCell ref="C19:F19"/>
  </mergeCells>
  <phoneticPr fontId="2" type="noConversion"/>
  <pageMargins left="0.47244094488188981" right="0" top="0.74803149606299213" bottom="0.74803149606299213" header="0.31496062992125984" footer="0.31496062992125984"/>
  <pageSetup paperSize="9" orientation="portrait" verticalDpi="0" r:id="rId1"/>
  <headerFooter alignWithMargins="0">
    <oddHeader>&amp;L&amp;"Arial Cyr,полужирный"ЗАТВЕРДЖЕНО
Директор ММКП "РБУ"
______________ Діус В.В.
20.07.2021р.&amp;R&amp;"Arial Cyr,полужирный"ПОГОДЖЕНО
 Начальник УМГ
______________ Блінов А.Ю.
20.07.2021р.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zoomScaleNormal="100" workbookViewId="0">
      <selection activeCell="M1" sqref="M1"/>
    </sheetView>
  </sheetViews>
  <sheetFormatPr defaultRowHeight="12.75" outlineLevelRow="1" outlineLevelCol="1"/>
  <cols>
    <col min="1" max="1" width="4.5703125" customWidth="1"/>
    <col min="2" max="2" width="10.140625" customWidth="1"/>
    <col min="3" max="3" width="38.42578125" customWidth="1"/>
    <col min="4" max="4" width="9.140625" style="37" customWidth="1"/>
    <col min="5" max="5" width="10.140625" customWidth="1"/>
    <col min="6" max="6" width="10" customWidth="1"/>
    <col min="7" max="7" width="12" customWidth="1"/>
    <col min="8" max="8" width="9.140625" hidden="1" customWidth="1" outlineLevel="1"/>
    <col min="9" max="9" width="9.140625" collapsed="1"/>
  </cols>
  <sheetData>
    <row r="1" spans="1:8" s="1" customFormat="1">
      <c r="A1" s="60" t="s">
        <v>51</v>
      </c>
      <c r="B1" s="60"/>
      <c r="C1" s="60"/>
      <c r="D1" s="60"/>
      <c r="E1" s="60"/>
      <c r="F1" s="60"/>
      <c r="G1" s="60"/>
    </row>
    <row r="2" spans="1:8">
      <c r="A2" s="65" t="s">
        <v>52</v>
      </c>
      <c r="B2" s="65"/>
      <c r="C2" s="65"/>
      <c r="D2" s="65"/>
      <c r="E2" s="65"/>
      <c r="F2" s="65"/>
      <c r="G2" s="65"/>
      <c r="H2" s="37" t="s">
        <v>36</v>
      </c>
    </row>
    <row r="3" spans="1:8">
      <c r="G3" s="52"/>
    </row>
    <row r="5" spans="1:8" s="7" customFormat="1" ht="25.5">
      <c r="A5" s="5" t="s">
        <v>0</v>
      </c>
      <c r="B5" s="5" t="s">
        <v>4</v>
      </c>
      <c r="C5" s="5" t="s">
        <v>5</v>
      </c>
      <c r="D5" s="5" t="s">
        <v>6</v>
      </c>
      <c r="E5" s="5" t="s">
        <v>1</v>
      </c>
      <c r="F5" s="5" t="s">
        <v>7</v>
      </c>
      <c r="G5" s="5" t="s">
        <v>8</v>
      </c>
    </row>
    <row r="6" spans="1:8" s="37" customFormat="1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</row>
    <row r="7" spans="1:8">
      <c r="A7" s="4"/>
      <c r="B7" s="4"/>
      <c r="C7" s="9" t="s">
        <v>31</v>
      </c>
      <c r="D7" s="4"/>
      <c r="E7" s="4"/>
      <c r="F7" s="10"/>
      <c r="G7" s="10"/>
    </row>
    <row r="8" spans="1:8">
      <c r="A8" s="53">
        <v>1</v>
      </c>
      <c r="B8" s="54"/>
      <c r="C8" s="55" t="s">
        <v>53</v>
      </c>
      <c r="D8" s="53" t="s">
        <v>18</v>
      </c>
      <c r="E8" s="56">
        <v>0.2</v>
      </c>
      <c r="F8" s="56"/>
      <c r="G8" s="56"/>
    </row>
    <row r="9" spans="1:8">
      <c r="A9" s="20">
        <v>2</v>
      </c>
      <c r="B9" s="15"/>
      <c r="C9" s="17" t="s">
        <v>54</v>
      </c>
      <c r="D9" s="18" t="s">
        <v>18</v>
      </c>
      <c r="E9" s="57">
        <f>0.05+0.033</f>
        <v>8.3000000000000004E-2</v>
      </c>
      <c r="F9" s="19"/>
      <c r="G9" s="19"/>
    </row>
    <row r="10" spans="1:8" ht="25.5">
      <c r="A10" s="20">
        <v>3</v>
      </c>
      <c r="B10" s="15"/>
      <c r="C10" s="17" t="s">
        <v>55</v>
      </c>
      <c r="D10" s="18" t="s">
        <v>18</v>
      </c>
      <c r="E10" s="57">
        <v>8.3000000000000004E-2</v>
      </c>
      <c r="F10" s="19"/>
      <c r="G10" s="19"/>
    </row>
    <row r="11" spans="1:8">
      <c r="A11" s="18">
        <v>4</v>
      </c>
      <c r="B11" s="58"/>
      <c r="C11" s="17" t="s">
        <v>57</v>
      </c>
      <c r="D11" s="18" t="s">
        <v>18</v>
      </c>
      <c r="E11" s="19">
        <v>0.2</v>
      </c>
      <c r="F11" s="19"/>
      <c r="G11" s="19"/>
    </row>
    <row r="12" spans="1:8">
      <c r="A12" s="20"/>
      <c r="B12" s="15"/>
      <c r="C12" s="35" t="s">
        <v>23</v>
      </c>
      <c r="D12" s="18">
        <v>4</v>
      </c>
      <c r="E12" s="19"/>
      <c r="F12" s="19"/>
      <c r="G12" s="19"/>
    </row>
    <row r="13" spans="1:8">
      <c r="A13" s="20"/>
      <c r="B13" s="15"/>
      <c r="C13" s="34" t="s">
        <v>45</v>
      </c>
      <c r="D13" s="18"/>
      <c r="E13" s="19">
        <f>ROUND(SUM(E8:E12),2)</f>
        <v>0.56999999999999995</v>
      </c>
      <c r="F13" s="19">
        <v>56.46</v>
      </c>
      <c r="G13" s="19">
        <f>ROUND(E13*F13,2)</f>
        <v>32.18</v>
      </c>
    </row>
    <row r="14" spans="1:8">
      <c r="A14" s="20"/>
      <c r="B14" s="15"/>
      <c r="C14" s="34" t="s">
        <v>41</v>
      </c>
      <c r="D14" s="18"/>
      <c r="E14" s="19"/>
      <c r="F14" s="19"/>
      <c r="G14" s="19">
        <f>G13*42%</f>
        <v>13.515599999999999</v>
      </c>
    </row>
    <row r="15" spans="1:8" s="8" customFormat="1">
      <c r="A15" s="11"/>
      <c r="B15" s="11"/>
      <c r="C15" s="16" t="s">
        <v>32</v>
      </c>
      <c r="D15" s="13"/>
      <c r="E15" s="12"/>
      <c r="F15" s="12"/>
      <c r="G15" s="12">
        <f>ROUND(G13+G14,2)</f>
        <v>45.7</v>
      </c>
      <c r="H15"/>
    </row>
    <row r="16" spans="1:8" ht="25.5">
      <c r="A16" s="4"/>
      <c r="B16" s="4"/>
      <c r="C16" s="9" t="s">
        <v>33</v>
      </c>
      <c r="D16" s="4"/>
      <c r="E16" s="4"/>
      <c r="F16" s="10"/>
      <c r="G16" s="10"/>
    </row>
    <row r="17" spans="1:8" ht="33.75">
      <c r="A17" s="14">
        <v>1</v>
      </c>
      <c r="B17" s="66" t="s">
        <v>58</v>
      </c>
      <c r="C17" s="47" t="s">
        <v>47</v>
      </c>
      <c r="D17" s="48" t="s">
        <v>27</v>
      </c>
      <c r="E17" s="49">
        <v>0.3</v>
      </c>
      <c r="F17" s="51">
        <v>335.41</v>
      </c>
      <c r="G17" s="50">
        <f>E17*F17</f>
        <v>100.623</v>
      </c>
    </row>
    <row r="18" spans="1:8">
      <c r="A18" s="20"/>
      <c r="B18" s="15"/>
      <c r="C18" s="62" t="s">
        <v>46</v>
      </c>
      <c r="D18" s="63"/>
      <c r="E18" s="63"/>
      <c r="F18" s="64"/>
      <c r="G18" s="10">
        <f>E17*108.01</f>
        <v>32.402999999999999</v>
      </c>
    </row>
    <row r="19" spans="1:8" ht="15" hidden="1" outlineLevel="1">
      <c r="A19" s="38"/>
      <c r="B19" s="3"/>
      <c r="C19" s="39"/>
      <c r="D19" s="40" t="s">
        <v>29</v>
      </c>
      <c r="E19" s="59">
        <v>8.3000000000000004E-2</v>
      </c>
      <c r="F19" s="41">
        <v>74.08</v>
      </c>
      <c r="G19" s="41">
        <f>E19*F19</f>
        <v>6.1486400000000003</v>
      </c>
      <c r="H19" s="36">
        <f>$E$19*21.99</f>
        <v>1.82517</v>
      </c>
    </row>
    <row r="20" spans="1:8" ht="15" hidden="1" outlineLevel="1">
      <c r="A20" s="38"/>
      <c r="B20" s="3"/>
      <c r="C20" s="39"/>
      <c r="D20" s="40" t="s">
        <v>28</v>
      </c>
      <c r="E20" s="41">
        <v>10</v>
      </c>
      <c r="F20" s="41">
        <v>3.05</v>
      </c>
      <c r="G20" s="41">
        <f>E20*F20</f>
        <v>30.5</v>
      </c>
    </row>
    <row r="21" spans="1:8" ht="15" hidden="1" outlineLevel="1">
      <c r="A21" s="38"/>
      <c r="B21" s="3"/>
      <c r="C21" s="39"/>
      <c r="D21" s="40" t="s">
        <v>35</v>
      </c>
      <c r="E21" s="41">
        <v>0.5</v>
      </c>
      <c r="F21" s="41">
        <v>21.99</v>
      </c>
      <c r="G21" s="41">
        <f>E21*F21</f>
        <v>10.994999999999999</v>
      </c>
      <c r="H21" s="36">
        <f>E21*21.99</f>
        <v>10.994999999999999</v>
      </c>
    </row>
    <row r="22" spans="1:8" s="8" customFormat="1" collapsed="1">
      <c r="A22" s="11"/>
      <c r="B22" s="11"/>
      <c r="C22" s="16" t="s">
        <v>17</v>
      </c>
      <c r="D22" s="13"/>
      <c r="E22" s="11"/>
      <c r="F22" s="12"/>
      <c r="G22" s="12">
        <f>ROUND(SUM(G17:G17),2)</f>
        <v>100.62</v>
      </c>
      <c r="H22"/>
    </row>
    <row r="23" spans="1:8">
      <c r="A23" s="21"/>
      <c r="B23" s="22"/>
      <c r="C23" s="23"/>
      <c r="D23" s="23"/>
      <c r="E23" s="22"/>
      <c r="F23" s="43" t="s">
        <v>34</v>
      </c>
      <c r="G23" s="44">
        <f>ROUND(G15+G22,2)</f>
        <v>146.32</v>
      </c>
    </row>
    <row r="24" spans="1:8">
      <c r="A24" s="24"/>
      <c r="B24" s="25"/>
      <c r="C24" s="26"/>
      <c r="D24" s="26"/>
      <c r="E24" s="25"/>
      <c r="F24" s="32" t="s">
        <v>37</v>
      </c>
      <c r="G24" s="27">
        <f>ROUND((G15)*22%,2)</f>
        <v>10.050000000000001</v>
      </c>
    </row>
    <row r="25" spans="1:8">
      <c r="A25" s="24"/>
      <c r="B25" s="25"/>
      <c r="C25" s="26"/>
      <c r="D25" s="26"/>
      <c r="E25" s="25"/>
      <c r="F25" s="32" t="s">
        <v>56</v>
      </c>
      <c r="G25" s="27">
        <f>ROUND((G15)*64.6%,2)</f>
        <v>29.52</v>
      </c>
    </row>
    <row r="26" spans="1:8">
      <c r="A26" s="24"/>
      <c r="B26" s="25"/>
      <c r="C26" s="25"/>
      <c r="D26" s="25"/>
      <c r="E26" s="25"/>
      <c r="F26" s="45" t="s">
        <v>3</v>
      </c>
      <c r="G26" s="46">
        <f>ROUND(SUM(G23:G25),2)</f>
        <v>185.89</v>
      </c>
    </row>
    <row r="27" spans="1:8">
      <c r="A27" s="24"/>
      <c r="B27" s="25"/>
      <c r="C27" s="25"/>
      <c r="D27" s="25"/>
      <c r="E27" s="25"/>
      <c r="F27" s="32" t="s">
        <v>26</v>
      </c>
      <c r="G27" s="27">
        <f>ROUND(G26*0.12,2)</f>
        <v>22.31</v>
      </c>
      <c r="H27" s="1"/>
    </row>
    <row r="28" spans="1:8">
      <c r="A28" s="24"/>
      <c r="B28" s="25"/>
      <c r="C28" s="26"/>
      <c r="D28" s="26"/>
      <c r="E28" s="25"/>
      <c r="F28" s="32" t="s">
        <v>19</v>
      </c>
      <c r="G28" s="46">
        <f>ROUND(SUM(G26:G27),2)</f>
        <v>208.2</v>
      </c>
    </row>
    <row r="29" spans="1:8">
      <c r="A29" s="24"/>
      <c r="B29" s="25"/>
      <c r="C29" s="26"/>
      <c r="D29" s="26"/>
      <c r="E29" s="25"/>
      <c r="F29" s="32" t="s">
        <v>2</v>
      </c>
      <c r="G29" s="27">
        <f>ROUND(G28/5,2)</f>
        <v>41.64</v>
      </c>
    </row>
    <row r="30" spans="1:8" s="1" customFormat="1">
      <c r="A30" s="28"/>
      <c r="B30" s="29"/>
      <c r="C30" s="30"/>
      <c r="D30" s="30"/>
      <c r="E30" s="29"/>
      <c r="F30" s="33" t="s">
        <v>20</v>
      </c>
      <c r="G30" s="31">
        <f>G28+G29</f>
        <v>249.83999999999997</v>
      </c>
      <c r="H30" s="36">
        <f>SUM(H19:H21)</f>
        <v>12.820169999999999</v>
      </c>
    </row>
    <row r="34" spans="2:5">
      <c r="B34" t="s">
        <v>39</v>
      </c>
      <c r="D34"/>
      <c r="E34" t="s">
        <v>40</v>
      </c>
    </row>
    <row r="35" spans="2:5">
      <c r="D35"/>
    </row>
    <row r="36" spans="2:5">
      <c r="D36"/>
    </row>
    <row r="37" spans="2:5">
      <c r="B37" t="s">
        <v>42</v>
      </c>
      <c r="D37"/>
      <c r="E37" t="s">
        <v>43</v>
      </c>
    </row>
    <row r="40" spans="2:5">
      <c r="B40" t="s">
        <v>38</v>
      </c>
      <c r="E40" t="s">
        <v>44</v>
      </c>
    </row>
  </sheetData>
  <mergeCells count="3">
    <mergeCell ref="A1:G1"/>
    <mergeCell ref="A2:G2"/>
    <mergeCell ref="C18:F18"/>
  </mergeCells>
  <pageMargins left="0.51181102362204722" right="0.19685039370078741" top="1.6535433070866143" bottom="0.98425196850393704" header="0.23622047244094491" footer="0.51181102362204722"/>
  <pageSetup paperSize="9" orientation="portrait" verticalDpi="0" r:id="rId1"/>
  <headerFooter alignWithMargins="0">
    <oddHeader>&amp;L&amp;"Arial Cyr,полужирный"ЗАТВЕРДЖЕНО
Директор ММКП "РБУ"
______________ Діус В.В.
20.07.2021р.&amp;R&amp;"Arial Cyr,полужирный"ПОГОДЖЕНО
Начальник УМГ
______________ Блінов А.Ю.
20.07.2021р.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№2-ТОС02</vt:lpstr>
      <vt:lpstr>№7-ТОС07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KBU_Gabriela</cp:lastModifiedBy>
  <cp:lastPrinted>2021-04-19T11:03:30Z</cp:lastPrinted>
  <dcterms:created xsi:type="dcterms:W3CDTF">2011-06-23T06:12:31Z</dcterms:created>
  <dcterms:modified xsi:type="dcterms:W3CDTF">2021-07-19T12:58:57Z</dcterms:modified>
</cp:coreProperties>
</file>