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калькуляции\"/>
    </mc:Choice>
  </mc:AlternateContent>
  <xr:revisionPtr revIDLastSave="0" documentId="8_{5F4F028A-E681-4FC4-B400-BC4B8ABCA10D}" xr6:coauthVersionLast="37" xr6:coauthVersionMax="37" xr10:uidLastSave="{00000000-0000-0000-0000-000000000000}"/>
  <bookViews>
    <workbookView xWindow="240" yWindow="45" windowWidth="20115" windowHeight="7995" activeTab="1" xr2:uid="{00000000-000D-0000-FFFF-FFFF00000000}"/>
  </bookViews>
  <sheets>
    <sheet name="Axion 820 - zgribannya snigy" sheetId="5" r:id="rId1"/>
    <sheet name="Axion 820 - mulcher - chagarnuk" sheetId="6" r:id="rId2"/>
  </sheets>
  <definedNames>
    <definedName name="Дизпаливо" localSheetId="0">#REF!</definedName>
    <definedName name="Дизпаливо">#REF!</definedName>
    <definedName name="Масло" localSheetId="0">#REF!</definedName>
    <definedName name="Масло">#REF!</definedName>
    <definedName name="_xlnm.Print_Area" localSheetId="0">'Axion 820 - zgribannya snigy'!$A$1:$E$34</definedName>
    <definedName name="Паливо_А76" localSheetId="0">#REF!</definedName>
    <definedName name="Паливо_А76">#REF!</definedName>
    <definedName name="Паливо_А95" localSheetId="0">#REF!</definedName>
    <definedName name="Паливо_А95">#REF!</definedName>
    <definedName name="паливо92" localSheetId="0">#REF!</definedName>
    <definedName name="паливо92">#REF!</definedName>
  </definedNames>
  <calcPr calcId="179021"/>
</workbook>
</file>

<file path=xl/calcChain.xml><?xml version="1.0" encoding="utf-8"?>
<calcChain xmlns="http://schemas.openxmlformats.org/spreadsheetml/2006/main">
  <c r="B16" i="6" l="1"/>
  <c r="B15" i="6"/>
  <c r="B14" i="6"/>
  <c r="B18" i="6" s="1"/>
  <c r="D11" i="6"/>
  <c r="D12" i="6" s="1"/>
  <c r="B11" i="6"/>
  <c r="B12" i="6" s="1"/>
  <c r="D20" i="6" l="1"/>
  <c r="D21" i="6"/>
  <c r="D19" i="6"/>
  <c r="D22" i="6" s="1"/>
  <c r="B21" i="6"/>
  <c r="B19" i="6"/>
  <c r="B20" i="6"/>
  <c r="D24" i="6" l="1"/>
  <c r="D23" i="6"/>
  <c r="B22" i="6"/>
  <c r="B23" i="6" l="1"/>
  <c r="B24" i="6" s="1"/>
  <c r="D25" i="6"/>
  <c r="D26" i="6" s="1"/>
  <c r="B25" i="6" l="1"/>
  <c r="B26" i="6" s="1"/>
  <c r="B14" i="5" l="1"/>
  <c r="B15" i="5"/>
  <c r="D11" i="5"/>
  <c r="D12" i="5" s="1"/>
  <c r="D20" i="5" s="1"/>
  <c r="B11" i="5"/>
  <c r="B12" i="5" s="1"/>
  <c r="B20" i="5" s="1"/>
  <c r="B17" i="5" l="1"/>
  <c r="B19" i="5"/>
  <c r="B18" i="5"/>
  <c r="D19" i="5"/>
  <c r="D18" i="5"/>
  <c r="D21" i="5" l="1"/>
  <c r="B21" i="5"/>
  <c r="D22" i="5"/>
  <c r="D23" i="5" s="1"/>
  <c r="B22" i="5" l="1"/>
  <c r="B23" i="5" s="1"/>
  <c r="D24" i="5"/>
  <c r="D25" i="5" s="1"/>
  <c r="B24" i="5" l="1"/>
  <c r="B2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5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5" authorId="0" shapeId="0" xr:uid="{BE6134B1-741E-4972-8A80-B0F466F42AA6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sharedStrings.xml><?xml version="1.0" encoding="utf-8"?>
<sst xmlns="http://schemas.openxmlformats.org/spreadsheetml/2006/main" count="74" uniqueCount="40">
  <si>
    <t>грн./л</t>
  </si>
  <si>
    <t>Масло, без ПДВ</t>
  </si>
  <si>
    <t>Статті собівартості</t>
  </si>
  <si>
    <t>Розділ 1.</t>
  </si>
  <si>
    <t>Разом по розділу 1.</t>
  </si>
  <si>
    <t>Розділ 2.</t>
  </si>
  <si>
    <t>Разом по розділах (1+2)</t>
  </si>
  <si>
    <t>Відрахування на зарплату - 22%</t>
  </si>
  <si>
    <t>Разом</t>
  </si>
  <si>
    <t>Всього, без ПДВ</t>
  </si>
  <si>
    <t>ПДВ - 20%</t>
  </si>
  <si>
    <t>Всього, з ПДВ</t>
  </si>
  <si>
    <t>Економіст</t>
  </si>
  <si>
    <t>мот-год</t>
  </si>
  <si>
    <t>Зарплата обслуговуючого персоналу - 1,0 люд-год</t>
  </si>
  <si>
    <t>Премія 42%</t>
  </si>
  <si>
    <t>люд.-год.</t>
  </si>
  <si>
    <t xml:space="preserve">Механік </t>
  </si>
  <si>
    <t>Беца Г.І.</t>
  </si>
  <si>
    <t>Кеселичка І.І.</t>
  </si>
  <si>
    <t>Паливо ДП , без ПДВ</t>
  </si>
  <si>
    <t>Разом по розділу 2.</t>
  </si>
  <si>
    <t>Рентабельність - 12%</t>
  </si>
  <si>
    <t>Паливо (13,9л / мот-год)</t>
  </si>
  <si>
    <t>моторне - 25л/ 300 м/  год = 0,083 л</t>
  </si>
  <si>
    <t>гідравлічне - 208 л / 1500   м/год = 0,14 л</t>
  </si>
  <si>
    <t>Мастильні матеріали ((0,083 л + 0,14) л/мот.-год)</t>
  </si>
  <si>
    <t>Запасні частини</t>
  </si>
  <si>
    <t>Накладні витрати - 65,9 %</t>
  </si>
  <si>
    <t>133-54</t>
  </si>
  <si>
    <t>Нетребко Т.О.</t>
  </si>
  <si>
    <t>Перевірено:</t>
  </si>
  <si>
    <t>Затверджую                                                                                              Директор ММКП "РБУ"                                                                  _______________Діус В.В.                                                                                04  січня  2021р.</t>
  </si>
  <si>
    <t xml:space="preserve">Погоджено                                                                                    Начальник УМГ                                                                     ___________Блінов А.Ю.                                                               04  січня  2021р. </t>
  </si>
  <si>
    <t xml:space="preserve">Калькуляція                                                                                                        вартості  трактора колісного  з навісним обладнанням                                     (відвал поворотний)                                                                                             при згрібанні снігу   CLAAS AXION 820   з 04 січня 2021 р.                                                         </t>
  </si>
  <si>
    <t>Затверджую                                                                                              Директор ММКП "РБУ"                                                                  _______________Діус В.В.                                                                                29  березня  2021р.</t>
  </si>
  <si>
    <t xml:space="preserve">Погоджено                                                                                   Начальник УМГ                                                                     ___________Блінов А.Ю.                                                                 29  березня  2021р. </t>
  </si>
  <si>
    <t xml:space="preserve">Калькуляція                                                                                                        вартості  трактора колісного                                                                     при викошуванні та мульчуванні травостою і чагарників                                           CLAAS AXION 820   з 29 березня 2021 р.                                                         </t>
  </si>
  <si>
    <t>Амортизація (обладнання)</t>
  </si>
  <si>
    <t>Накладні витрати - 64,6%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</si>
</sst>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i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14" fontId="0" fillId="0" borderId="0" xfId="0" applyNumberFormat="1" applyAlignment="1">
      <alignment horizontal="left" wrapText="1"/>
    </xf>
    <xf numFmtId="0" fontId="1" fillId="0" borderId="0" xfId="0" applyFont="1"/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/>
    <xf numFmtId="0" fontId="3" fillId="2" borderId="7" xfId="0" applyFont="1" applyFill="1" applyBorder="1" applyAlignment="1">
      <alignment horizontal="right"/>
    </xf>
    <xf numFmtId="0" fontId="3" fillId="0" borderId="0" xfId="0" applyFont="1"/>
    <xf numFmtId="0" fontId="3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justify"/>
    </xf>
    <xf numFmtId="0" fontId="3" fillId="0" borderId="7" xfId="0" applyFont="1" applyBorder="1" applyAlignment="1">
      <alignment horizontal="center" vertical="center" wrapText="1"/>
    </xf>
    <xf numFmtId="0" fontId="0" fillId="3" borderId="7" xfId="0" applyFill="1" applyBorder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2" fillId="3" borderId="0" xfId="0" applyNumberFormat="1" applyFont="1" applyFill="1" applyBorder="1"/>
    <xf numFmtId="0" fontId="1" fillId="0" borderId="0" xfId="0" applyFont="1" applyBorder="1" applyAlignment="1">
      <alignment horizontal="center" wrapText="1"/>
    </xf>
    <xf numFmtId="2" fontId="0" fillId="0" borderId="7" xfId="0" applyNumberFormat="1" applyFill="1" applyBorder="1" applyAlignment="1">
      <alignment horizontal="center"/>
    </xf>
    <xf numFmtId="14" fontId="0" fillId="0" borderId="0" xfId="0" applyNumberFormat="1" applyAlignment="1">
      <alignment horizontal="left" vertical="center" wrapText="1"/>
    </xf>
    <xf numFmtId="2" fontId="6" fillId="0" borderId="2" xfId="0" applyNumberFormat="1" applyFont="1" applyBorder="1"/>
    <xf numFmtId="2" fontId="0" fillId="0" borderId="7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0" fillId="0" borderId="7" xfId="0" applyNumberForma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opLeftCell="A7" zoomScaleNormal="100" zoomScaleSheetLayoutView="100" workbookViewId="0">
      <selection activeCell="S24" sqref="S24"/>
    </sheetView>
  </sheetViews>
  <sheetFormatPr defaultRowHeight="12.75" x14ac:dyDescent="0.2"/>
  <cols>
    <col min="1" max="1" width="48" customWidth="1"/>
    <col min="2" max="2" width="8.28515625" customWidth="1"/>
    <col min="3" max="3" width="7" customWidth="1"/>
    <col min="4" max="4" width="16.28515625" customWidth="1"/>
    <col min="5" max="5" width="0.140625" customWidth="1"/>
  </cols>
  <sheetData>
    <row r="1" spans="1:15" ht="69.75" customHeight="1" x14ac:dyDescent="0.2">
      <c r="A1" s="22" t="s">
        <v>32</v>
      </c>
      <c r="B1" s="27" t="s">
        <v>33</v>
      </c>
      <c r="C1" s="27"/>
      <c r="D1" s="27"/>
    </row>
    <row r="2" spans="1:15" ht="36" customHeight="1" x14ac:dyDescent="0.2">
      <c r="A2" s="1"/>
      <c r="B2" s="28"/>
      <c r="C2" s="28"/>
      <c r="D2" s="28"/>
    </row>
    <row r="3" spans="1:15" s="2" customFormat="1" ht="91.5" customHeight="1" x14ac:dyDescent="0.25">
      <c r="A3" s="29" t="s">
        <v>34</v>
      </c>
      <c r="B3" s="29"/>
      <c r="C3" s="29"/>
      <c r="D3" s="29"/>
      <c r="K3" s="2" t="s">
        <v>29</v>
      </c>
    </row>
    <row r="4" spans="1:15" s="2" customFormat="1" ht="16.5" customHeight="1" x14ac:dyDescent="0.25">
      <c r="A4" s="20"/>
      <c r="B4" s="20"/>
      <c r="C4" s="20"/>
      <c r="D4" s="20"/>
    </row>
    <row r="5" spans="1:15" ht="20.25" customHeight="1" x14ac:dyDescent="0.2">
      <c r="A5" s="3" t="s">
        <v>20</v>
      </c>
      <c r="B5" s="23">
        <v>15.55</v>
      </c>
      <c r="C5" s="4" t="s">
        <v>0</v>
      </c>
    </row>
    <row r="6" spans="1:15" ht="20.25" customHeight="1" x14ac:dyDescent="0.2">
      <c r="A6" s="5" t="s">
        <v>1</v>
      </c>
      <c r="B6" s="19">
        <v>128.27000000000001</v>
      </c>
      <c r="C6" s="6" t="s">
        <v>0</v>
      </c>
    </row>
    <row r="7" spans="1:15" ht="18.75" customHeight="1" x14ac:dyDescent="0.2">
      <c r="A7" s="5" t="s">
        <v>1</v>
      </c>
      <c r="B7" s="19">
        <v>108.17</v>
      </c>
      <c r="C7" s="6" t="s">
        <v>0</v>
      </c>
    </row>
    <row r="8" spans="1:15" s="8" customFormat="1" ht="30" customHeight="1" x14ac:dyDescent="0.2">
      <c r="A8" s="7" t="s">
        <v>2</v>
      </c>
      <c r="B8" s="30" t="s">
        <v>13</v>
      </c>
      <c r="C8" s="30"/>
      <c r="D8" s="15" t="s">
        <v>16</v>
      </c>
      <c r="E8" s="17"/>
    </row>
    <row r="9" spans="1:15" s="8" customFormat="1" ht="19.5" customHeight="1" x14ac:dyDescent="0.2">
      <c r="A9" s="31" t="s">
        <v>3</v>
      </c>
      <c r="B9" s="32"/>
      <c r="C9" s="32"/>
      <c r="D9" s="33"/>
      <c r="E9" s="18"/>
    </row>
    <row r="10" spans="1:15" ht="19.5" customHeight="1" x14ac:dyDescent="0.2">
      <c r="A10" s="9" t="s">
        <v>14</v>
      </c>
      <c r="B10" s="34">
        <v>67.63</v>
      </c>
      <c r="C10" s="34"/>
      <c r="D10" s="34">
        <v>67.63</v>
      </c>
      <c r="E10" s="34"/>
    </row>
    <row r="11" spans="1:15" ht="19.5" customHeight="1" x14ac:dyDescent="0.2">
      <c r="A11" s="9" t="s">
        <v>15</v>
      </c>
      <c r="B11" s="35">
        <f>B10*42%</f>
        <v>28.404599999999999</v>
      </c>
      <c r="C11" s="36"/>
      <c r="D11" s="35">
        <f>D10*42%</f>
        <v>28.404599999999999</v>
      </c>
      <c r="E11" s="36"/>
    </row>
    <row r="12" spans="1:15" s="11" customFormat="1" ht="19.5" customHeight="1" x14ac:dyDescent="0.2">
      <c r="A12" s="10" t="s">
        <v>4</v>
      </c>
      <c r="B12" s="37">
        <f>ROUND(SUM(B10:C11),2)</f>
        <v>96.03</v>
      </c>
      <c r="C12" s="37"/>
      <c r="D12" s="37">
        <f>ROUND(SUM(D10:E11),2)</f>
        <v>96.03</v>
      </c>
      <c r="E12" s="37"/>
    </row>
    <row r="13" spans="1:15" s="8" customFormat="1" ht="19.5" customHeight="1" x14ac:dyDescent="0.2">
      <c r="A13" s="31" t="s">
        <v>5</v>
      </c>
      <c r="B13" s="32"/>
      <c r="C13" s="32"/>
      <c r="D13" s="33"/>
      <c r="E13" s="18"/>
      <c r="K13" t="s">
        <v>24</v>
      </c>
      <c r="L13"/>
      <c r="M13"/>
      <c r="N13"/>
      <c r="O13"/>
    </row>
    <row r="14" spans="1:15" ht="19.5" customHeight="1" x14ac:dyDescent="0.2">
      <c r="A14" s="9" t="s">
        <v>23</v>
      </c>
      <c r="B14" s="26">
        <f>13.9*B5</f>
        <v>216.14500000000001</v>
      </c>
      <c r="C14" s="26"/>
      <c r="D14" s="26"/>
      <c r="E14" s="26"/>
      <c r="K14" t="s">
        <v>25</v>
      </c>
    </row>
    <row r="15" spans="1:15" ht="19.5" customHeight="1" x14ac:dyDescent="0.2">
      <c r="A15" s="16" t="s">
        <v>26</v>
      </c>
      <c r="B15" s="38">
        <f>(0.083*B6+0.14*B7)</f>
        <v>25.790210000000002</v>
      </c>
      <c r="C15" s="38"/>
      <c r="D15" s="26"/>
      <c r="E15" s="26"/>
    </row>
    <row r="16" spans="1:15" ht="19.5" customHeight="1" x14ac:dyDescent="0.2">
      <c r="A16" s="16" t="s">
        <v>27</v>
      </c>
      <c r="B16" s="41">
        <v>4.43</v>
      </c>
      <c r="C16" s="42"/>
      <c r="D16" s="21"/>
      <c r="E16" s="21"/>
    </row>
    <row r="17" spans="1:5" s="11" customFormat="1" ht="19.5" customHeight="1" x14ac:dyDescent="0.2">
      <c r="A17" s="10" t="s">
        <v>21</v>
      </c>
      <c r="B17" s="37">
        <f>SUM(B14:C16)</f>
        <v>246.36521000000002</v>
      </c>
      <c r="C17" s="37"/>
      <c r="D17" s="37"/>
      <c r="E17" s="37"/>
    </row>
    <row r="18" spans="1:5" s="11" customFormat="1" ht="19.5" customHeight="1" x14ac:dyDescent="0.2">
      <c r="A18" s="10" t="s">
        <v>6</v>
      </c>
      <c r="B18" s="39">
        <f>B12+B17</f>
        <v>342.39521000000002</v>
      </c>
      <c r="C18" s="40"/>
      <c r="D18" s="39">
        <f>D12+D17</f>
        <v>96.03</v>
      </c>
      <c r="E18" s="40"/>
    </row>
    <row r="19" spans="1:5" ht="19.5" customHeight="1" x14ac:dyDescent="0.2">
      <c r="A19" s="9" t="s">
        <v>7</v>
      </c>
      <c r="B19" s="26">
        <f>ROUND(B12*0.22,2)</f>
        <v>21.13</v>
      </c>
      <c r="C19" s="26"/>
      <c r="D19" s="26">
        <f>ROUND(D12*0.22,2)</f>
        <v>21.13</v>
      </c>
      <c r="E19" s="26"/>
    </row>
    <row r="20" spans="1:5" ht="19.5" customHeight="1" x14ac:dyDescent="0.2">
      <c r="A20" s="9" t="s">
        <v>28</v>
      </c>
      <c r="B20" s="26">
        <f>ROUND(B12*0.659,2)</f>
        <v>63.28</v>
      </c>
      <c r="C20" s="26"/>
      <c r="D20" s="26">
        <f>ROUND(D12*0.659,2)</f>
        <v>63.28</v>
      </c>
      <c r="E20" s="26"/>
    </row>
    <row r="21" spans="1:5" s="11" customFormat="1" ht="19.5" customHeight="1" x14ac:dyDescent="0.2">
      <c r="A21" s="10" t="s">
        <v>8</v>
      </c>
      <c r="B21" s="39">
        <f>SUM(B18:C20)</f>
        <v>426.80520999999999</v>
      </c>
      <c r="C21" s="40"/>
      <c r="D21" s="39">
        <f>SUM(D18:E20)</f>
        <v>180.44</v>
      </c>
      <c r="E21" s="40"/>
    </row>
    <row r="22" spans="1:5" ht="19.5" customHeight="1" x14ac:dyDescent="0.2">
      <c r="A22" s="9" t="s">
        <v>22</v>
      </c>
      <c r="B22" s="44">
        <f>B21*12%</f>
        <v>51.216625199999996</v>
      </c>
      <c r="C22" s="45"/>
      <c r="D22" s="44">
        <f>D21*12%</f>
        <v>21.652799999999999</v>
      </c>
      <c r="E22" s="45"/>
    </row>
    <row r="23" spans="1:5" ht="19.5" customHeight="1" x14ac:dyDescent="0.2">
      <c r="A23" s="12" t="s">
        <v>9</v>
      </c>
      <c r="B23" s="43">
        <f>SUM(B21:C22)+0.01</f>
        <v>478.03183519999999</v>
      </c>
      <c r="C23" s="43"/>
      <c r="D23" s="43">
        <f>SUM(D21:E22)</f>
        <v>202.09280000000001</v>
      </c>
      <c r="E23" s="43"/>
    </row>
    <row r="24" spans="1:5" ht="19.5" customHeight="1" x14ac:dyDescent="0.2">
      <c r="A24" s="13" t="s">
        <v>10</v>
      </c>
      <c r="B24" s="34">
        <f>ROUND(B23*0.2,2)</f>
        <v>95.61</v>
      </c>
      <c r="C24" s="34"/>
      <c r="D24" s="34">
        <f>ROUND(D23*0.2,2)</f>
        <v>40.42</v>
      </c>
      <c r="E24" s="34"/>
    </row>
    <row r="25" spans="1:5" ht="19.5" customHeight="1" x14ac:dyDescent="0.2">
      <c r="A25" s="12" t="s">
        <v>11</v>
      </c>
      <c r="B25" s="43">
        <f>B23+B24</f>
        <v>573.64183519999995</v>
      </c>
      <c r="C25" s="43"/>
      <c r="D25" s="43">
        <f>D23+D24</f>
        <v>242.51280000000003</v>
      </c>
      <c r="E25" s="43"/>
    </row>
    <row r="28" spans="1:5" x14ac:dyDescent="0.2">
      <c r="A28" s="14" t="s">
        <v>12</v>
      </c>
      <c r="B28" t="s">
        <v>18</v>
      </c>
    </row>
    <row r="31" spans="1:5" x14ac:dyDescent="0.2">
      <c r="A31" t="s">
        <v>17</v>
      </c>
      <c r="B31" t="s">
        <v>19</v>
      </c>
    </row>
    <row r="34" spans="1:2" x14ac:dyDescent="0.2">
      <c r="A34" t="s">
        <v>31</v>
      </c>
      <c r="B34" t="s">
        <v>30</v>
      </c>
    </row>
  </sheetData>
  <mergeCells count="35">
    <mergeCell ref="B25:C25"/>
    <mergeCell ref="D25:E25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5:C15"/>
    <mergeCell ref="D15:E15"/>
    <mergeCell ref="B17:C17"/>
    <mergeCell ref="D17:E17"/>
    <mergeCell ref="B18:C18"/>
    <mergeCell ref="D18:E18"/>
    <mergeCell ref="B16:C16"/>
    <mergeCell ref="B14:C14"/>
    <mergeCell ref="D14:E14"/>
    <mergeCell ref="B1:D1"/>
    <mergeCell ref="B2:D2"/>
    <mergeCell ref="A3:D3"/>
    <mergeCell ref="B8:C8"/>
    <mergeCell ref="A9:D9"/>
    <mergeCell ref="B10:C10"/>
    <mergeCell ref="D10:E10"/>
    <mergeCell ref="B11:C11"/>
    <mergeCell ref="D11:E11"/>
    <mergeCell ref="B12:C12"/>
    <mergeCell ref="D12:E12"/>
    <mergeCell ref="A13:D13"/>
  </mergeCells>
  <pageMargins left="1.2204724409448819" right="0.35433070866141736" top="0.51181102362204722" bottom="0.59055118110236227" header="0.23622047244094491" footer="0.51181102362204722"/>
  <pageSetup paperSize="9" scale="9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64CF-4CD5-469C-A35E-8E940B9008D4}">
  <dimension ref="A1:F35"/>
  <sheetViews>
    <sheetView tabSelected="1" workbookViewId="0">
      <selection activeCell="A3" sqref="A3:D3"/>
    </sheetView>
  </sheetViews>
  <sheetFormatPr defaultRowHeight="12.75" x14ac:dyDescent="0.2"/>
  <cols>
    <col min="1" max="1" width="47" customWidth="1"/>
    <col min="3" max="3" width="23" customWidth="1"/>
    <col min="4" max="4" width="8.28515625" customWidth="1"/>
    <col min="5" max="5" width="14.7109375" customWidth="1"/>
    <col min="6" max="6" width="2.42578125" customWidth="1"/>
  </cols>
  <sheetData>
    <row r="1" spans="1:6" ht="140.25" x14ac:dyDescent="0.2">
      <c r="A1" s="22" t="s">
        <v>35</v>
      </c>
      <c r="B1" s="27" t="s">
        <v>36</v>
      </c>
      <c r="C1" s="27"/>
      <c r="D1" s="27"/>
    </row>
    <row r="2" spans="1:6" x14ac:dyDescent="0.2">
      <c r="A2" s="1"/>
      <c r="B2" s="28"/>
      <c r="C2" s="28"/>
      <c r="D2" s="28"/>
    </row>
    <row r="3" spans="1:6" ht="85.5" customHeight="1" x14ac:dyDescent="0.25">
      <c r="A3" s="46" t="s">
        <v>37</v>
      </c>
      <c r="B3" s="46"/>
      <c r="C3" s="46"/>
      <c r="D3" s="46"/>
      <c r="E3" s="2"/>
      <c r="F3" s="2"/>
    </row>
    <row r="4" spans="1:6" ht="18" x14ac:dyDescent="0.25">
      <c r="A4" s="25"/>
      <c r="B4" s="25"/>
      <c r="C4" s="25"/>
      <c r="D4" s="25"/>
      <c r="E4" s="2"/>
      <c r="F4" s="2"/>
    </row>
    <row r="5" spans="1:6" x14ac:dyDescent="0.2">
      <c r="A5" s="3" t="s">
        <v>20</v>
      </c>
      <c r="B5" s="23">
        <v>21.9</v>
      </c>
      <c r="C5" s="4" t="s">
        <v>0</v>
      </c>
    </row>
    <row r="6" spans="1:6" x14ac:dyDescent="0.2">
      <c r="A6" s="5" t="s">
        <v>1</v>
      </c>
      <c r="B6" s="19">
        <v>74.78</v>
      </c>
      <c r="C6" s="6" t="s">
        <v>0</v>
      </c>
    </row>
    <row r="7" spans="1:6" x14ac:dyDescent="0.2">
      <c r="A7" s="5" t="s">
        <v>1</v>
      </c>
      <c r="B7" s="19">
        <v>89.74</v>
      </c>
      <c r="C7" s="6" t="s">
        <v>0</v>
      </c>
    </row>
    <row r="8" spans="1:6" ht="25.5" x14ac:dyDescent="0.2">
      <c r="A8" s="7" t="s">
        <v>2</v>
      </c>
      <c r="B8" s="30" t="s">
        <v>13</v>
      </c>
      <c r="C8" s="30"/>
      <c r="D8" s="15" t="s">
        <v>16</v>
      </c>
      <c r="E8" s="17"/>
      <c r="F8" s="8"/>
    </row>
    <row r="9" spans="1:6" x14ac:dyDescent="0.2">
      <c r="A9" s="31" t="s">
        <v>3</v>
      </c>
      <c r="B9" s="32"/>
      <c r="C9" s="32"/>
      <c r="D9" s="33"/>
      <c r="E9" s="18"/>
      <c r="F9" s="8"/>
    </row>
    <row r="10" spans="1:6" x14ac:dyDescent="0.2">
      <c r="A10" s="9" t="s">
        <v>14</v>
      </c>
      <c r="B10" s="34">
        <v>67.63</v>
      </c>
      <c r="C10" s="34"/>
      <c r="D10" s="34">
        <v>67.63</v>
      </c>
      <c r="E10" s="34"/>
    </row>
    <row r="11" spans="1:6" x14ac:dyDescent="0.2">
      <c r="A11" s="9" t="s">
        <v>15</v>
      </c>
      <c r="B11" s="35">
        <f>B10*42%</f>
        <v>28.404599999999999</v>
      </c>
      <c r="C11" s="36"/>
      <c r="D11" s="35">
        <f>D10*42%</f>
        <v>28.404599999999999</v>
      </c>
      <c r="E11" s="36"/>
    </row>
    <row r="12" spans="1:6" x14ac:dyDescent="0.2">
      <c r="A12" s="10" t="s">
        <v>4</v>
      </c>
      <c r="B12" s="37">
        <f>ROUND(SUM(B10:C11),2)</f>
        <v>96.03</v>
      </c>
      <c r="C12" s="37"/>
      <c r="D12" s="37">
        <f>ROUND(SUM(D10:E11),2)</f>
        <v>96.03</v>
      </c>
      <c r="E12" s="37"/>
      <c r="F12" s="11"/>
    </row>
    <row r="13" spans="1:6" x14ac:dyDescent="0.2">
      <c r="A13" s="31" t="s">
        <v>5</v>
      </c>
      <c r="B13" s="32"/>
      <c r="C13" s="32"/>
      <c r="D13" s="33"/>
      <c r="E13" s="18"/>
      <c r="F13" s="8"/>
    </row>
    <row r="14" spans="1:6" x14ac:dyDescent="0.2">
      <c r="A14" s="9" t="s">
        <v>23</v>
      </c>
      <c r="B14" s="26">
        <f>13.9*B5</f>
        <v>304.40999999999997</v>
      </c>
      <c r="C14" s="26"/>
      <c r="D14" s="26"/>
      <c r="E14" s="26"/>
    </row>
    <row r="15" spans="1:6" x14ac:dyDescent="0.2">
      <c r="A15" s="16" t="s">
        <v>26</v>
      </c>
      <c r="B15" s="38">
        <f>(0.083*B6+0.14*B7)</f>
        <v>18.770340000000001</v>
      </c>
      <c r="C15" s="38"/>
      <c r="D15" s="26"/>
      <c r="E15" s="26"/>
    </row>
    <row r="16" spans="1:6" x14ac:dyDescent="0.2">
      <c r="A16" s="16" t="s">
        <v>27</v>
      </c>
      <c r="B16" s="41">
        <f>33.62+10.92</f>
        <v>44.54</v>
      </c>
      <c r="C16" s="42"/>
      <c r="D16" s="24"/>
      <c r="E16" s="24"/>
    </row>
    <row r="17" spans="1:6" x14ac:dyDescent="0.2">
      <c r="A17" s="16" t="s">
        <v>38</v>
      </c>
      <c r="B17" s="41">
        <v>49.48</v>
      </c>
      <c r="C17" s="42"/>
      <c r="D17" s="24"/>
      <c r="E17" s="24"/>
    </row>
    <row r="18" spans="1:6" x14ac:dyDescent="0.2">
      <c r="A18" s="10" t="s">
        <v>21</v>
      </c>
      <c r="B18" s="37">
        <f>SUM(B14:C17)</f>
        <v>417.20033999999998</v>
      </c>
      <c r="C18" s="37"/>
      <c r="D18" s="37"/>
      <c r="E18" s="37"/>
      <c r="F18" s="11"/>
    </row>
    <row r="19" spans="1:6" x14ac:dyDescent="0.2">
      <c r="A19" s="10" t="s">
        <v>6</v>
      </c>
      <c r="B19" s="39">
        <f>B12+B18</f>
        <v>513.23033999999996</v>
      </c>
      <c r="C19" s="40"/>
      <c r="D19" s="39">
        <f>D12+D18</f>
        <v>96.03</v>
      </c>
      <c r="E19" s="40"/>
      <c r="F19" s="11"/>
    </row>
    <row r="20" spans="1:6" x14ac:dyDescent="0.2">
      <c r="A20" s="9" t="s">
        <v>7</v>
      </c>
      <c r="B20" s="26">
        <f>ROUND(B12*0.22,2)</f>
        <v>21.13</v>
      </c>
      <c r="C20" s="26"/>
      <c r="D20" s="26">
        <f>ROUND(D12*0.22,2)</f>
        <v>21.13</v>
      </c>
      <c r="E20" s="26"/>
    </row>
    <row r="21" spans="1:6" x14ac:dyDescent="0.2">
      <c r="A21" s="9" t="s">
        <v>39</v>
      </c>
      <c r="B21" s="26">
        <f>ROUND(B12*0.646,2)</f>
        <v>62.04</v>
      </c>
      <c r="C21" s="26"/>
      <c r="D21" s="26">
        <f>ROUND(D12*0.646,2)</f>
        <v>62.04</v>
      </c>
      <c r="E21" s="26"/>
    </row>
    <row r="22" spans="1:6" x14ac:dyDescent="0.2">
      <c r="A22" s="10" t="s">
        <v>8</v>
      </c>
      <c r="B22" s="39">
        <f>SUM(B19:C21)</f>
        <v>596.40033999999991</v>
      </c>
      <c r="C22" s="40"/>
      <c r="D22" s="39">
        <f>SUM(D19:E21)</f>
        <v>179.2</v>
      </c>
      <c r="E22" s="40"/>
      <c r="F22" s="11"/>
    </row>
    <row r="23" spans="1:6" x14ac:dyDescent="0.2">
      <c r="A23" s="9" t="s">
        <v>22</v>
      </c>
      <c r="B23" s="44">
        <f>B22*12%</f>
        <v>71.568040799999991</v>
      </c>
      <c r="C23" s="45"/>
      <c r="D23" s="44">
        <f>D22*12%</f>
        <v>21.503999999999998</v>
      </c>
      <c r="E23" s="45"/>
    </row>
    <row r="24" spans="1:6" x14ac:dyDescent="0.2">
      <c r="A24" s="12" t="s">
        <v>9</v>
      </c>
      <c r="B24" s="43">
        <f>SUM(B22:C23)</f>
        <v>667.96838079999986</v>
      </c>
      <c r="C24" s="43"/>
      <c r="D24" s="43">
        <f>SUM(D22:E23)</f>
        <v>200.70399999999998</v>
      </c>
      <c r="E24" s="43"/>
    </row>
    <row r="25" spans="1:6" x14ac:dyDescent="0.2">
      <c r="A25" s="13" t="s">
        <v>10</v>
      </c>
      <c r="B25" s="34">
        <f>ROUND(B24*0.2,2)</f>
        <v>133.59</v>
      </c>
      <c r="C25" s="34"/>
      <c r="D25" s="34">
        <f>ROUND(D24*0.2,2)</f>
        <v>40.14</v>
      </c>
      <c r="E25" s="34"/>
    </row>
    <row r="26" spans="1:6" x14ac:dyDescent="0.2">
      <c r="A26" s="12" t="s">
        <v>11</v>
      </c>
      <c r="B26" s="43">
        <f>B24+B25</f>
        <v>801.5583807999999</v>
      </c>
      <c r="C26" s="43"/>
      <c r="D26" s="43">
        <f>D24+D25</f>
        <v>240.84399999999999</v>
      </c>
      <c r="E26" s="43"/>
    </row>
    <row r="29" spans="1:6" ht="25.5" x14ac:dyDescent="0.2">
      <c r="A29" s="14" t="s">
        <v>12</v>
      </c>
      <c r="B29" t="s">
        <v>18</v>
      </c>
    </row>
    <row r="32" spans="1:6" x14ac:dyDescent="0.2">
      <c r="A32" t="s">
        <v>17</v>
      </c>
      <c r="B32" t="s">
        <v>19</v>
      </c>
    </row>
    <row r="35" spans="1:2" x14ac:dyDescent="0.2">
      <c r="A35" t="s">
        <v>31</v>
      </c>
      <c r="B35" t="s">
        <v>30</v>
      </c>
    </row>
  </sheetData>
  <mergeCells count="36">
    <mergeCell ref="B25:C25"/>
    <mergeCell ref="D25:E25"/>
    <mergeCell ref="B26:C26"/>
    <mergeCell ref="D26:E26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5:C15"/>
    <mergeCell ref="D15:E15"/>
    <mergeCell ref="B16:C16"/>
    <mergeCell ref="B17:C17"/>
    <mergeCell ref="B18:C18"/>
    <mergeCell ref="D18:E18"/>
    <mergeCell ref="B11:C11"/>
    <mergeCell ref="D11:E11"/>
    <mergeCell ref="B12:C12"/>
    <mergeCell ref="D12:E12"/>
    <mergeCell ref="A13:D13"/>
    <mergeCell ref="B14:C14"/>
    <mergeCell ref="D14:E14"/>
    <mergeCell ref="B1:D1"/>
    <mergeCell ref="B2:D2"/>
    <mergeCell ref="A3:D3"/>
    <mergeCell ref="B8:C8"/>
    <mergeCell ref="A9:D9"/>
    <mergeCell ref="B10:C10"/>
    <mergeCell ref="D10:E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Axion 820 - zgribannya snigy</vt:lpstr>
      <vt:lpstr>Axion 820 - mulcher - chagarnuk</vt:lpstr>
      <vt:lpstr>'Axion 820 - zgribannya snigy'!Область_друку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Denis</cp:lastModifiedBy>
  <cp:lastPrinted>2020-12-10T11:36:57Z</cp:lastPrinted>
  <dcterms:created xsi:type="dcterms:W3CDTF">2017-07-07T12:15:20Z</dcterms:created>
  <dcterms:modified xsi:type="dcterms:W3CDTF">2021-05-13T11:11:12Z</dcterms:modified>
</cp:coreProperties>
</file>