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0" yWindow="525" windowWidth="28455" windowHeight="11955"/>
  </bookViews>
  <sheets>
    <sheet name="Sheet" sheetId="1" r:id="rId1"/>
  </sheets>
  <definedNames>
    <definedName name="_xlnm._FilterDatabase" localSheetId="0" hidden="1">Sheet!$A$5:$K$440</definedName>
  </definedNames>
  <calcPr calcId="125725"/>
</workbook>
</file>

<file path=xl/calcChain.xml><?xml version="1.0" encoding="utf-8"?>
<calcChain xmlns="http://schemas.openxmlformats.org/spreadsheetml/2006/main">
  <c r="B440" i="1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</calcChain>
</file>

<file path=xl/sharedStrings.xml><?xml version="1.0" encoding="utf-8"?>
<sst xmlns="http://schemas.openxmlformats.org/spreadsheetml/2006/main" count="3057" uniqueCount="969">
  <si>
    <t xml:space="preserve">  код ДК 021:2015:03110000-5 Сільськогосподарські культури, продукція товарного садівництва та рослинництва (трава газонна)</t>
  </si>
  <si>
    <t xml:space="preserve"> 00-005199</t>
  </si>
  <si>
    <t xml:space="preserve"> ДК 021:2015 19510000-4 Гумові вироби (рукав  DN)</t>
  </si>
  <si>
    <t xml:space="preserve"> ДК 021:2015: 30230000-0 Комп'ютерне обладнання ( 30233180-6 Флеш-накопичувач) </t>
  </si>
  <si>
    <t xml:space="preserve"> ДК 021:2015: 30230000-0 Комп'ютерне обладнання ( 30234000-8 Носії інформації) засіб КЗІ «SecureToken</t>
  </si>
  <si>
    <t xml:space="preserve"> ДК 021:2015: 30230000-0 Комп'ютерне обладнання ( 30237410-6 Комп’ютерні миші) </t>
  </si>
  <si>
    <t xml:space="preserve"> ДК 021:2015: 44530000-4  Кріпильні деталі (кріпильні деталі в асортименті) </t>
  </si>
  <si>
    <t xml:space="preserve"> ДК 021:2015:30230000-0 Комп'ютерне обладнання ( 30234000-8 Носії інформації)-  засіб КЗІ «SecureToken-337М» </t>
  </si>
  <si>
    <t xml:space="preserve"> ДК 021:2015:44530000-4  Кріпильні деталі ( дюбеля, шурупи, болти шайби, гайки, цвяхи) </t>
  </si>
  <si>
    <t xml:space="preserve"> Договор №27 від 11.02.21р.</t>
  </si>
  <si>
    <t xml:space="preserve"> Обстеження з виїздом на місце території або окремих ділянок автомобільних доріг, вулиць, і залізничних переїздів, на яких планується розміщення об'єктів дорожнього сервісу, малих архітектурних форм; ділянок вулично-дорожньої мережі, на яких планується відкриття нових або перегляд діючих маршрутів руху транспортних засобів, залучених до перевезення пасажирів   код за ДК 021:2015   71630000-3  Послуги з технічного огляду та випробовувань.</t>
  </si>
  <si>
    <t xml:space="preserve"> Послуги з ремонту і технічного обслуговування автомобілів  ДК 021:2015: 50110000-9 Послуги з ремонту і технічного обслуговування мототранспортних засобів і супутнього обладнання (50112000-3 Послуги з ремонту і технічного обслуговування автомобілів)</t>
  </si>
  <si>
    <t xml:space="preserve"> Системи охорони та моніторингу «DozoR»  (ДК 021:2015: 64210000-1 — Послуги телефонного зв’язку та передачі даних)</t>
  </si>
  <si>
    <t xml:space="preserve"> ФОП СКУБКО ВОЛОДИМИР ВІКТОРОВИЧ</t>
  </si>
  <si>
    <t xml:space="preserve"> Холодний асфальт,  код згідно ДК 021:2015   44110000-4 Конструкційні матеріали (44113620-7 Асфальт)</t>
  </si>
  <si>
    <t xml:space="preserve"> код   за ДК 021: 2015  42140000-2   Зубчасті колеса, зубчасті передачі та приводні елементи (вал, шестерня).</t>
  </si>
  <si>
    <t xml:space="preserve"> код   за ДК 021: 2015  42140000-2   Зубчасті колеса, зубчасті передачі та приводні елементи (вилка, хрестовина).</t>
  </si>
  <si>
    <t xml:space="preserve"> код   за ДК 021: 2015  42140000-2   Зубчасті колеса, зубчасті передачі та приводні елементи (зубчастий ремінь).</t>
  </si>
  <si>
    <t xml:space="preserve"> код   за ДК 021: 2015  42140000-2   Зубчасті колеса, зубчасті передачі та приводні елементи (передача).</t>
  </si>
  <si>
    <t xml:space="preserve"> код   за ДК 021: 2015  42140000-2   Зубчасті колеса, зубчасті передачі та приводні елементи (стрічка, шестерня барабан, перехідник).</t>
  </si>
  <si>
    <t xml:space="preserve"> код   за ДК 021: 2015  42140000-2   Зубчасті колеса, зубчасті передачі та приводні елементи (хрестовина).</t>
  </si>
  <si>
    <t xml:space="preserve"> код   за ДК 021: 2015  42140000-2   Зубчасті колеса, зубчасті передачі та приводні елементи (хрестовини,
 карданний вал).</t>
  </si>
  <si>
    <t xml:space="preserve"> код   за ДК 021: 2015  42140000-2   Зубчасті колеса, зубчасті передачі та приводні елементи (хрестовини,
 розподільник).</t>
  </si>
  <si>
    <t xml:space="preserve"> код   за ДК 021: 2015  44830000-7 Мастики, шпаклівки, замазки та розчинники ( розчинник ).</t>
  </si>
  <si>
    <t xml:space="preserve"> код   за ДК 021: 2015  44830000-7 Мастики, шпаклівки, замазки та розчинники ( розчинник орто-ксилол).</t>
  </si>
  <si>
    <t xml:space="preserve"> код   за ДК 021: 2015 –31610000-5 Електричне обладнання для двигунів і транспортних засобів  (ліхтар МТЗ, вказівник тиску масла МТЗ).</t>
  </si>
  <si>
    <t xml:space="preserve"> код  ДК 021:2015:  45510000-5 Прокат підіймальних кранів із оператором (надання послуг підіймального крану) </t>
  </si>
  <si>
    <t xml:space="preserve"> код  ДК 021:2015:  80510000-2 Послуги з професійної підготовки спеціалістів (послуги з навчання  з питань охорони праці)</t>
  </si>
  <si>
    <t xml:space="preserve"> код  ДК 021:2015:  80510000-2 Послуги з професійної підготовки спеціалістів (послуги з навчання у сфері  цивільного захисту)</t>
  </si>
  <si>
    <t xml:space="preserve"> код  ДК 021:2015:  80570000-0 Послуги з професійної підготовки у сфері підвищення кваліфікації (послуги з підвищення кваліфікації)</t>
  </si>
  <si>
    <t xml:space="preserve"> код ДК 021: 2015   19640000-4 Поліетиленові мішки та пакети для сміття (пакети для сміття)</t>
  </si>
  <si>
    <t xml:space="preserve"> код ДК 021: 2015   22820000-4 Бланки (бланки)</t>
  </si>
  <si>
    <t xml:space="preserve"> код ДК 021: 2015   30190000-7 Офісне устаткування та приладдя різне (ручки, скоби, ножиці, ластики, біндери, клеї, маркери папір, скріпки)</t>
  </si>
  <si>
    <t xml:space="preserve"> код ДК 021: 2015   38420000-5 Прилади для вимірювання витрати, рівня та тиску рідин і газів (38421100-3 Лічильники води)</t>
  </si>
  <si>
    <t xml:space="preserve"> код ДК 021: 2015   38420000-5 Прилади для вимірювання витрати, рівня та тиску рідин і газів (манометр)</t>
  </si>
  <si>
    <t xml:space="preserve"> код ДК 021: 2015  09210000-4 Мастильні засоби ( змазка, нігрол)</t>
  </si>
  <si>
    <t xml:space="preserve"> код ДК 021: 2015  09210000-4 Мастильні засоби ( олива )</t>
  </si>
  <si>
    <t xml:space="preserve"> код ДК 021: 2015  09210000-4 Мастильні засоби ( олива, мастило)</t>
  </si>
  <si>
    <t xml:space="preserve"> код ДК 021: 2015  09210000-4 Мастильні засоби ( оливи )</t>
  </si>
  <si>
    <t xml:space="preserve"> код ДК 021: 2015  09210000-4 Мастильні засоби ( оливи Лукойл)</t>
  </si>
  <si>
    <t xml:space="preserve"> код ДК 021: 2015  09210000-4 Мастильні засоби (олива)</t>
  </si>
  <si>
    <t xml:space="preserve"> код ДК 021: 2015  14810000-2 Абразивні вироби (шліфшкурки)</t>
  </si>
  <si>
    <t xml:space="preserve"> код ДК 021: 2015  19510000-4 Гумові вироби (камера, ремінь)</t>
  </si>
  <si>
    <t xml:space="preserve"> код ДК 021: 2015  19510000-4 Гумові вироби (ремені)</t>
  </si>
  <si>
    <t xml:space="preserve"> код ДК 021: 2015  19510000-4 Гумові вироби (ремінь)</t>
  </si>
  <si>
    <t xml:space="preserve"> код ДК 021: 2015  19510000-4 Гумові вироби (рукава ,шланг)</t>
  </si>
  <si>
    <t xml:space="preserve"> код ДК 021: 2015  19510000-4 Гумові вироби (рукава ,шланг, манжета)</t>
  </si>
  <si>
    <t xml:space="preserve"> код ДК 021: 2015  19510000-4 Гумові вироби (рукава ,шланг, р/к)</t>
  </si>
  <si>
    <t xml:space="preserve"> код ДК 021: 2015  19510000-4 Гумові вироби (шланг зчеплення, камера)</t>
  </si>
  <si>
    <t xml:space="preserve"> код ДК 021: 2015  19510000-4 Гумові вироби (шланги, манжети, рукава, кільця)</t>
  </si>
  <si>
    <t xml:space="preserve"> код ДК 021: 2015  19510000-4 Гумові вироби 9 (рукав DN)</t>
  </si>
  <si>
    <t xml:space="preserve"> код ДК 021: 2015  22200000-2 Газети, періодичні спеціалізовані та інші періодичні видання і журнали (підписка на періодичні видання)</t>
  </si>
  <si>
    <t xml:space="preserve"> код ДК 021: 2015  24910000-6 Клеї (рідкі цвяхи)</t>
  </si>
  <si>
    <t xml:space="preserve"> код ДК 021: 2015  24950000-8  Спеціалізована хімічна продукція (антифріз).</t>
  </si>
  <si>
    <t xml:space="preserve"> код ДК 021: 2015  24950000-8  Спеціалізована хімічна продукція (гальмівна рідина).</t>
  </si>
  <si>
    <t xml:space="preserve"> код ДК 021: 2015  24950000-8  Спеціалізована хімічна продукція (змазка редуктора).</t>
  </si>
  <si>
    <t xml:space="preserve"> код ДК 021: 2015  24950000-8  Спеціалізована хімічна продукція (тосол).</t>
  </si>
  <si>
    <t xml:space="preserve"> код ДК 021: 2015  24950000-8  Спеціалізована хімічна продукція (тосол, антифриз, гальмівна рідина).</t>
  </si>
  <si>
    <t xml:space="preserve"> код ДК 021: 2015  30140000-2 Лічильна та обчислювальна техніка (калькулятори)</t>
  </si>
  <si>
    <t xml:space="preserve"> код ДК 021: 2015  31110000-0 Електродвигуни (електродвигун омивача)</t>
  </si>
  <si>
    <t xml:space="preserve"> код ДК 021: 2015  31120000-3 Генератори  (генератор бензиновий)</t>
  </si>
  <si>
    <t xml:space="preserve"> код ДК 021: 2015  31530000-0 Частини до світильників та освітлювального обладнання ( драйвери)</t>
  </si>
  <si>
    <t xml:space="preserve"> код ДК 021: 2015  33710000-0  Парфуми, засоби гігієни та презервативи (мило)</t>
  </si>
  <si>
    <t xml:space="preserve"> код ДК 021: 2015  33760000-5  Туалетний папір, носові хустинки, рушники для рук і серветки (паперові рушники, серветки туалетний папір)</t>
  </si>
  <si>
    <t xml:space="preserve"> код ДК 021: 2015  33760000-5  Туалетний папір, носові хустинки, рушники для рук і серветки (туалетний папір)</t>
  </si>
  <si>
    <t xml:space="preserve"> код ДК 021: 2015  34310000-3 Двигуни та їх частини ( карбюраторні деталі)</t>
  </si>
  <si>
    <t xml:space="preserve"> код ДК 021: 2015  34310000-3 Двигуни та їх частини ( кільця)</t>
  </si>
  <si>
    <t xml:space="preserve"> код ДК 021: 2015  34310000-3 Двигуни та їх частини ( масляний насос, сітка фільтра)</t>
  </si>
  <si>
    <t xml:space="preserve"> код ДК 021: 2015  34310000-3 Двигуни та їх частини ( поршень насосу, карбюраторні деталі)</t>
  </si>
  <si>
    <t xml:space="preserve"> код ДК 021: 2015  34310000-3 Двигуни та їх частини ( радіатор)</t>
  </si>
  <si>
    <t xml:space="preserve"> код ДК 021: 2015  34310000-3 Двигуни та їх частини (лямбда-зонд,кришка фільтра, р/к фільтра, провід запалювання, катушка запалювання)</t>
  </si>
  <si>
    <t xml:space="preserve"> код ДК 021: 2015  34310000-3 Двигуни та їх частини (проводи, патрубок, карбюратор, гофра, втулка, р/к карбюратора)</t>
  </si>
  <si>
    <t xml:space="preserve"> код ДК 021: 2015  34310000-3 Двигуни та їх частини (регулятор напруги, ремінь, сальник)</t>
  </si>
  <si>
    <t xml:space="preserve"> код ДК 021: 2015  34310000-3 Двигуни та їх частини (стартер, р/к фільтра, р/к амортизатора прокладка)</t>
  </si>
  <si>
    <t xml:space="preserve"> код ДК 021: 2015  34310000-3 Двигуни та їх частини (термостат)</t>
  </si>
  <si>
    <t xml:space="preserve"> код ДК 021: 2015  34310000-3 Двигуни та їх частини (ущільнення, сальник)</t>
  </si>
  <si>
    <t xml:space="preserve"> код ДК 021: 2015  34330000-9 Запасні частини до вантажних транспортних засобів, фургонів та легкових автомобілів (вісь навіски, фланець, тяга).</t>
  </si>
  <si>
    <t xml:space="preserve"> код ДК 021: 2015  34330000-9 Запасні частини до вантажних транспортних засобів, фургонів та легкових автомобілів (гайки, болти, шарніри).</t>
  </si>
  <si>
    <t xml:space="preserve"> код ДК 021: 2015  34330000-9 Запасні частини до вантажних транспортних засобів, фургонів та легкових автомобілів (ліхтарі задні та передні).</t>
  </si>
  <si>
    <t xml:space="preserve"> код ДК 021: 2015  34330000-9 Запасні частини до вантажних транспортних засобів, фургонів та легкових автомобілів (палець, щітка склоочисника, дзеркало бічне)</t>
  </si>
  <si>
    <t xml:space="preserve"> код ДК 021: 2015  34330000-9 Запасні частини до вантажних транспортних засобів, фургонів та легкових автомобілів (пильовик, втулка, шарнір, амортизатор,  рульові тяги, кран регулювання).</t>
  </si>
  <si>
    <t xml:space="preserve"> код ДК 021: 2015  34330000-9 Запасні частини до вантажних транспортних засобів, фургонів та легкових автомобілів (ролики нижні, бачок оливний).</t>
  </si>
  <si>
    <t xml:space="preserve"> код ДК 021: 2015  34330000-9 Запасні частини до вантажних транспортних засобів, фургонів та легкових автомобілів (рукав евро, труба, хомут глушника, прокладка патрубка , лист ресори).</t>
  </si>
  <si>
    <t xml:space="preserve"> код ДК 021: 2015  34330000-9 Запасні частини до вантажних транспортних засобів, фургонів та легкових автомобілів (спецболти, розкіс задньої навіски, ножи фрез).</t>
  </si>
  <si>
    <t xml:space="preserve"> код ДК 021: 2015  34330000-9 Запасні частини до вантажних транспортних засобів, фургонів та легкових автомобілів (труби глушника ).</t>
  </si>
  <si>
    <t xml:space="preserve"> код ДК 021: 2015  34330000-9 Запасні частини до вантажних транспортних засобів, фургонів та легкових автомобілів (трубки, болт, гайка, шайба, розпилювач, вкладиш, ремкомплект, помпа).</t>
  </si>
  <si>
    <t xml:space="preserve"> код ДК 021: 2015  38110000-9 Навігаційні прилади (пристрій спостереження за рухомими об’єктами)</t>
  </si>
  <si>
    <t xml:space="preserve"> код ДК 021: 2015  39220000-0 Кухонне приладдя, товари для дому та господарства і приладдя для закладів громадського харчування (39224210-3 Пензли для фарбування)</t>
  </si>
  <si>
    <t xml:space="preserve"> код ДК 021: 2015  39220000-0 Кухонне приладдя, товари для дому та господарства і приладдя для закладів громадського харчування (мікрофібра для скла, губки кухонні,  серветки віскозні)</t>
  </si>
  <si>
    <t xml:space="preserve"> код ДК 021: 2015  39240000-6 Різальні інструменти (диск, пильний диск)</t>
  </si>
  <si>
    <t xml:space="preserve"> код ДК 021: 2015  39290000-1 Фурнітура різна (39298900-6 Декоративні вироби різні)  декоративне дерево</t>
  </si>
  <si>
    <t xml:space="preserve"> код ДК 021: 2015  39520000-3 Готові текстильні вироби (39522120-4 Тенти)</t>
  </si>
  <si>
    <t xml:space="preserve"> код ДК 021: 2015  39540000-9 Вироби різні з канату, мотузки, шпагату та сітки (39541220-4 Стропи)- стропа.</t>
  </si>
  <si>
    <t xml:space="preserve"> код ДК 021: 2015  39540000-9 Вироби різні з канату, мотузки, шпагату та сітки (пусковий тросик).</t>
  </si>
  <si>
    <t xml:space="preserve"> код ДК 021: 2015  39540000-9 Вироби різні з канату, мотузки, шпагату та сітки (трос).</t>
  </si>
  <si>
    <t xml:space="preserve"> код ДК 021: 2015  39540000-9 Вироби різні з канату, мотузки, шпагату та сітки (шпагат).</t>
  </si>
  <si>
    <t xml:space="preserve"> код ДК 021: 2015  39710000-2  Електричні побутові прилади (водонагрівач)</t>
  </si>
  <si>
    <t xml:space="preserve"> код ДК 021: 2015  42120000-6 Насоси та компресори (42121100-4 Гідравлічні та пневматичні циліндри)</t>
  </si>
  <si>
    <t xml:space="preserve"> код ДК 021: 2015  42120000-6 Насоси та компресори (42124000-4  Частини насосів, компресорів, двигунів або моторів) комплект поршня насоса</t>
  </si>
  <si>
    <t xml:space="preserve"> код ДК 021: 2015  42120000-6 Насоси та компресори (42124000-4 Частини насосів, компресорів, двигунів або моторів ) комплект поршня насоса</t>
  </si>
  <si>
    <t xml:space="preserve"> код ДК 021: 2015  42120000-6 Насоси та компресори (насос для перекачки масла)</t>
  </si>
  <si>
    <t xml:space="preserve"> код ДК 021: 2015  42120000-6 Насоси та компресори (насос)</t>
  </si>
  <si>
    <t xml:space="preserve"> код ДК 021: 2015  42120000-6 Насоси та компресори (насоси)</t>
  </si>
  <si>
    <t xml:space="preserve"> код ДК 021: 2015  42130000-9 Арматура трубопровідна: крани, вентилі, клапани та подібні пристрої (кран )</t>
  </si>
  <si>
    <t xml:space="preserve"> код ДК 021: 2015  42130000-9 Арматура трубопровідна: крани, вентилі, клапани та подібні пристрої (кран кульовий)</t>
  </si>
  <si>
    <t xml:space="preserve"> код ДК 021: 2015  42130000-9 Арматура трубопровідна: крани, вентилі, клапани та подібні пристрої (монокрани)</t>
  </si>
  <si>
    <t xml:space="preserve"> код ДК 021: 2015  44170000-2 Плити, листи, стрічки та фольга, пов’язані з конструкційними матеріалами (лист перфорований)</t>
  </si>
  <si>
    <t xml:space="preserve"> код ДК 021: 2015  44170000-2 Плити, листи, стрічки та фольга, пов’язані з конструкційними матеріалами (лист стальний)</t>
  </si>
  <si>
    <t xml:space="preserve"> код ДК 021: 2015  44170000-2 Плити, листи, стрічки та фольга, пов’язані з конструкційними матеріалами (листи будівельні, плити)</t>
  </si>
  <si>
    <t xml:space="preserve"> код ДК 021: 2015  44170000-2 Плити, листи, стрічки та фольга, пов’язані з конструкційними матеріалами (сигнальна стрічка)</t>
  </si>
  <si>
    <t xml:space="preserve"> код ДК 021: 2015  44220000-8 Столярні вироби (44221210-0 Дверні полотна) </t>
  </si>
  <si>
    <t xml:space="preserve"> код ДК 021: 2015  44420000-0 Будівельні товари (піна монтажна, коробка, ліска)</t>
  </si>
  <si>
    <t xml:space="preserve"> код ДК 021: 2015  44420000-0 Будівельні товари (піна, розчин, фум лента)</t>
  </si>
  <si>
    <t xml:space="preserve"> код ДК 021: 2015  44420000-0 Будівельні товари (скотч)</t>
  </si>
  <si>
    <t xml:space="preserve"> код ДК 021: 2015  44420000-0 Будівельні товари (скотч, ліска, шпатель, ,терка малярна, маркер)</t>
  </si>
  <si>
    <t xml:space="preserve"> код ДК 021: 2015  44420000-0 Будівельні товари (скотч, рулетки,  шнур розміточний, шпатель, ,щітка металева, терка, кутик ,ванна для валика).</t>
  </si>
  <si>
    <t xml:space="preserve"> код ДК 021: 2015  44510000-8  Знаряддя ( лезо, молоток, пилка, валик,бита)</t>
  </si>
  <si>
    <t xml:space="preserve"> код ДК 021: 2015  44510000-8  Знаряддя (44512910-4 Свердла)</t>
  </si>
  <si>
    <t xml:space="preserve"> код ДК 021: 2015  44510000-8  Знаряддя (44512910-4 Свердла)-свердла</t>
  </si>
  <si>
    <t xml:space="preserve"> код ДК 021: 2015  44510000-8  Знаряддя (граблі, вили)</t>
  </si>
  <si>
    <t xml:space="preserve"> код ДК 021: 2015  44510000-8  Знаряддя (знімач шарнірів)</t>
  </si>
  <si>
    <t xml:space="preserve"> код ДК 021: 2015  44510000-8  Знаряддя (зубило, пилка, кюветка для валика, ручки до валиків)</t>
  </si>
  <si>
    <t xml:space="preserve"> код ДК 021: 2015  44510000-8  Знаряддя (киянка, біта, молоток, кирка, ножовка, рівень)</t>
  </si>
  <si>
    <t xml:space="preserve"> код ДК 021: 2015  44510000-8  Знаряддя (комбінований ключ)</t>
  </si>
  <si>
    <t xml:space="preserve"> код ДК 021: 2015  44510000-8  Знаряддя (молоток, лопата, біта).</t>
  </si>
  <si>
    <t xml:space="preserve"> код ДК 021: 2015  44510000-8  Знаряддя (рукоятка управління)</t>
  </si>
  <si>
    <t xml:space="preserve"> код ДК 021: 2015  44520000-1 Замки, ключі та петлі ( замок навісний)</t>
  </si>
  <si>
    <t xml:space="preserve"> код ДК 021: 2015  44520000-1 Замки, ключі та петлі (вставка,петля, замок)</t>
  </si>
  <si>
    <t xml:space="preserve"> код ДК 021: 2015  44520000-1 Замки, ключі та петлі (петля)</t>
  </si>
  <si>
    <t xml:space="preserve"> код ДК 021: 2015  44520000-1 Замки, ключі та петлі (шпінгалет,петля, замок)</t>
  </si>
  <si>
    <t xml:space="preserve"> код ДК 021: 2015  44530000-4  Кріпильні деталі ( гайка, футорка,болт)</t>
  </si>
  <si>
    <t xml:space="preserve"> код ДК 021: 2015  44530000-4  Кріпильні деталі (болт)</t>
  </si>
  <si>
    <t xml:space="preserve"> код ДК 021: 2015  44530000-4  Кріпильні деталі (болт, гайка, шайба)</t>
  </si>
  <si>
    <t xml:space="preserve"> код ДК 021: 2015  44530000-4  Кріпильні деталі (болт, шурупи)</t>
  </si>
  <si>
    <t xml:space="preserve"> код ДК 021: 2015  44530000-4  Кріпильні деталі (зажимна деталь)</t>
  </si>
  <si>
    <t xml:space="preserve"> код ДК 021: 2015  44530000-4  Кріпильні деталі (зажимна оболонка, пружини, гвинт)</t>
  </si>
  <si>
    <t xml:space="preserve"> код ДК 021: 2015  44530000-4  Кріпильні деталі (кріпильні деталі з наріззю та без нарізі для знаків)</t>
  </si>
  <si>
    <t xml:space="preserve"> код ДК 021: 2015  44530000-4  Кріпильні деталі (нажимна шайба, стопорна гайка)</t>
  </si>
  <si>
    <t xml:space="preserve"> код ДК 021: 2015  44530000-4  Кріпильні деталі (саморізи, дюбеля)</t>
  </si>
  <si>
    <t xml:space="preserve"> код ДК 021: 2015  44530000-4  Кріпильні деталі (спецболт)</t>
  </si>
  <si>
    <t xml:space="preserve"> код ДК 021: 2015  44530000-4  Кріпильні деталі (стопорна гайка)</t>
  </si>
  <si>
    <t xml:space="preserve"> код ДК 021: 2015  44530000-4  Кріпильні деталі (хомут)</t>
  </si>
  <si>
    <t xml:space="preserve"> код ДК 021: 2015  44530000-4  Кріпильні деталі (шурупи)</t>
  </si>
  <si>
    <t xml:space="preserve"> код ДК 021: 2015  44530000-4 Кріпильні деталі (цвяхи, шурупи, дюбеля)</t>
  </si>
  <si>
    <t xml:space="preserve"> код ДК 021: 2015  50110000-9 Послуги з ремонту і технічного обслуговування мототранспортних засобів і супутнього обладнання ( послуга з проведення технічного огляду підйомника)</t>
  </si>
  <si>
    <t xml:space="preserve"> код ДК 021: 2015  50110000-9 Послуги з ремонту і технічного обслуговування мототранспортних засобів і супутнього обладнання ( послуга з проведення технічного транспортних засобів  категорії №2 та №3)</t>
  </si>
  <si>
    <t xml:space="preserve"> код ДК 021: 2015  50110000-9 Послуги з ремонту і технічного обслуговування мототранспортних засобів і супутнього обладнання ( поточний ремонт камазу )</t>
  </si>
  <si>
    <t xml:space="preserve"> код ДК 021: 2015  50110000-9 Послуги з ремонту і технічного обслуговування мототранспортних засобів і супутнього обладнання ( ремонт  трактору).</t>
  </si>
  <si>
    <t xml:space="preserve"> код ДК 021: 2015  50110000-9 Послуги з ремонту і технічного обслуговування мототранспортних засобів і супутнього обладнання (50116510-9 Послуги з відновлення шин)</t>
  </si>
  <si>
    <t xml:space="preserve"> код ДК 021: 2015  50530000-9  Послуги з ремонту та технічного обслуговування техніки (ремонт шлагбаумів)</t>
  </si>
  <si>
    <t xml:space="preserve"> код ДК 021: 2015  51240000-6 Послуги зі встановлення навігаційного обладнання (послуги з монтажу радіотерміналу)</t>
  </si>
  <si>
    <t xml:space="preserve"> код ДК 021: 2015  71310000-4 Консультаційні послуги у галузях інженерії та будівництва(послуги з обстеження підприємства з метою вивчення спроможності забезпечення безпечного виконання робіт підвищеної небезпеки)</t>
  </si>
  <si>
    <t xml:space="preserve"> код ДК 021: 2015  79820000-8 Послуги, пов’язані з друком (розміщення інформаційних матеріалів)</t>
  </si>
  <si>
    <t xml:space="preserve"> код ДК 021: 2015  90470000-2 Послуги з чищення каналізаційних колекторів (послуги з прочистки стічних труб, кюветів, мостків)</t>
  </si>
  <si>
    <t xml:space="preserve"> код ДК 021: 2015 22850000-3  Швидкозшивачі та супутнє приладдя (папки реєстратори, швидкозшивачі, папки ).</t>
  </si>
  <si>
    <t xml:space="preserve"> код ДК 021: 2015 34310000-3 Двигуни та їх частини ( радіатор, прокладка,адаптер,кожух вентилятора, термостат, подушка опори ,стартер, патрубок)</t>
  </si>
  <si>
    <t xml:space="preserve"> код ДК 021: 2015 392220000-0 Кухонне приладдя, товари для дому та господарства і приладдя для закладів громадського харчування (39224210-3 Пензли для фарбування)</t>
  </si>
  <si>
    <t xml:space="preserve"> код ДК 021: 2015 39830000-9  Продукція для чищення (засоби для прання та миття)</t>
  </si>
  <si>
    <t xml:space="preserve"> код ДК 021: 2015 42950000-0 Частини універсальних машин (косильна головка).</t>
  </si>
  <si>
    <t xml:space="preserve"> код ДК 021: 2015 42950000-0 Частини універсальних машин (универсальный кожух , косильна головка).</t>
  </si>
  <si>
    <t xml:space="preserve"> код ДК 021: 2015 44830000-7 Мастики, шпаклівки, замазки та розчинники (розчинник)</t>
  </si>
  <si>
    <t xml:space="preserve"> код ДК 021: 2015 44830000-7 Мастики, шпаклівки, замазки та розчинники (розчинник, грунтовка, емульсія, барвник).</t>
  </si>
  <si>
    <t xml:space="preserve"> код ДК 021:2015  77210000-5: Лісозаготівельні послуги (послуга з викорчовування пнів).</t>
  </si>
  <si>
    <t xml:space="preserve"> код ДК 021:2015 – 50530000-9  Послуги з ремонту та технічного обслуговування техніки (ремонт сільгосптехніки)</t>
  </si>
  <si>
    <t xml:space="preserve"> код ДК 021:2015:  50730000-1 Послуги з ремонту і технічного обслуговування охолоджувальних установок (перевірка кондиціонерів на герметичність та заправка).</t>
  </si>
  <si>
    <t xml:space="preserve"> код ДК 021:2015:  65110000-7 Розподіл води (централізоване водопостачання до будівель та приміщень ММКП "РБУ" )</t>
  </si>
  <si>
    <t xml:space="preserve"> код ДК 021:2015:  65320000-2 Експлуатація електричних установок  (послуги з приєднання (стандартного) електроустановок за адресою : Мукачівський район, с Давидкове, вул.Барканюка).</t>
  </si>
  <si>
    <t xml:space="preserve"> код ДК 021:2015:  65320000-2 Експлуатація електричних установок  (послуги з приєднання (стандартного) електроустановок за адресою : Мукачівський район, с. Ново  Давидкове, вул.Духновича).</t>
  </si>
  <si>
    <t xml:space="preserve"> код ДК 021:2015:  65320000-2 Експлуатація електричних установок  (послуги з приєднання (стандартного) електроустановок за адресою : Мукачівський район, с. Ново  Давидкове, вул.Миру).</t>
  </si>
  <si>
    <t xml:space="preserve"> код ДК 021:2015:  65320000-2 Експлуатація електричних установок  (послуги з приєднання (стандартного) електроустановок за адресою : Мукачівський район, с. Ново  Давидкове, вул.Сільвая).</t>
  </si>
  <si>
    <t xml:space="preserve"> код ДК 021:2015:  79210000-9 Бухгалтерські та аудиторські послуги ( послуги  з питань застосування податкового законодавства, ведення бухгалтерського і податкового обліку).</t>
  </si>
  <si>
    <t xml:space="preserve"> код ДК 021:2015:  Послуги зі встановлення електричного обладнання (облаштування вузла обліку  електричної енергії за адресою : Мукачівський район, с Давидкове, вул.Барканюка).</t>
  </si>
  <si>
    <t xml:space="preserve"> код ДК 021:2015: 45310000-3 Електромонтажні роботи (електромонтажні роботи)</t>
  </si>
  <si>
    <t xml:space="preserve"> код ДК 021:2015: 51110000-6  Послуги зі встановлення електричного обладнання ( облаштування вузла обліку  електричної енергії за адресою : Мукачівський район, с. Ново Давидкове, вул.Духновича).</t>
  </si>
  <si>
    <t xml:space="preserve"> код ДК 021:2015: 51110000-6  Послуги зі встановлення електричного обладнання ( облаштування вузла обліку  електричної енергії за адресою : Мукачівський район, с. Ново Давидкове, вул.Миру).</t>
  </si>
  <si>
    <t xml:space="preserve"> код ДК 021:2015: 51110000-6  Послуги зі встановлення електричного обладнання ( облаштування вузла обліку  електричної енергії за адресою : Мукачівський район, с. Ново Давидкове, вул.Сільвая).</t>
  </si>
  <si>
    <t xml:space="preserve"> код ДК 021:2015: 51110000-6  Послуги зі встановлення електричного обладнання (обстеження і підключення до електричної мережі).</t>
  </si>
  <si>
    <t xml:space="preserve"> код ДК 021:2015: 71630000-3 Послуги з технічного огляду та випробовувань (періодичний  технічний  огляд транспортного засобу)</t>
  </si>
  <si>
    <t xml:space="preserve"> код ДК 021:2015: 90920000-2  Послуги із санітарно-гігієнічної обробки приміщень (послуги з дератизації та дезінсекції)</t>
  </si>
  <si>
    <t xml:space="preserve"> код ДК 021:2015:50410000-2 Послуги з ремонту і технічного обслуговування вимірювальних, випробувальних і контрольних приладів (Послуги з технічного обслуговування, діагностики та перезарядки вогнегасників )</t>
  </si>
  <si>
    <t xml:space="preserve"> код ДК 021:2015:50410000-2 Послуги з ремонту і технічного обслуговування вимірювальних, випробувальних і контрольних приладів (відключення та підключення електроустановок, технічна перевірка фізичного обліку). </t>
  </si>
  <si>
    <t xml:space="preserve"> код ДК 021:2015:50410000-2 Послуги з ремонту і технічного обслуговування вимірювальних, випробувальних і контрольних приладів (позачергова технічна перевірка правильності роботи засобу обліку).</t>
  </si>
  <si>
    <t xml:space="preserve"> код ДК 021:2015:50410000-2 Послуги з ремонту і технічного обслуговування вимірювальних, випробувальних і контрольних приладів (послуги з заміни  електричного лічильника)</t>
  </si>
  <si>
    <t xml:space="preserve"> код ДК 021:2015:50410000-2 Послуги з ремонту і технічного обслуговування вимірювальних, випробувальних і контрольних приладів (разпломбування та опломбування вузлів обліку</t>
  </si>
  <si>
    <t xml:space="preserve"> код ДК 021:2015:50410000-2 Послуги з ремонту і технічного обслуговування вимірювальних, випробувальних і контрольних приладів (разпломбування та опломбування вузлів обліку)</t>
  </si>
  <si>
    <t xml:space="preserve"> код ДК 021:2015:80520000-5 Навчальні заходи ( 80521000-2  Послуги пов'язані з навчальними програмами) </t>
  </si>
  <si>
    <t xml:space="preserve"> код за ДК 021:2015  16810000-6  Частини для сільськогосподарської техніки (ліхтарі, хрестовини, ущільнення, спецболт, привід старт.)</t>
  </si>
  <si>
    <t xml:space="preserve"> код за ДК 021:2015: 22450000-9 Друкована продукція з елементами захисту.</t>
  </si>
  <si>
    <t>00034186</t>
  </si>
  <si>
    <t>00131529</t>
  </si>
  <si>
    <t>003/23</t>
  </si>
  <si>
    <t>00914651</t>
  </si>
  <si>
    <t>02466547</t>
  </si>
  <si>
    <t>02472654</t>
  </si>
  <si>
    <t>03001939</t>
  </si>
  <si>
    <t>03344556</t>
  </si>
  <si>
    <t>03363246</t>
  </si>
  <si>
    <t>05500486</t>
  </si>
  <si>
    <t>10-Р</t>
  </si>
  <si>
    <t>100</t>
  </si>
  <si>
    <t>102</t>
  </si>
  <si>
    <t>103</t>
  </si>
  <si>
    <t>104</t>
  </si>
  <si>
    <t>105</t>
  </si>
  <si>
    <t>107</t>
  </si>
  <si>
    <t>108</t>
  </si>
  <si>
    <t>109</t>
  </si>
  <si>
    <t>11</t>
  </si>
  <si>
    <t>11-2021</t>
  </si>
  <si>
    <t>110</t>
  </si>
  <si>
    <t>111</t>
  </si>
  <si>
    <t>112</t>
  </si>
  <si>
    <t>11233</t>
  </si>
  <si>
    <t>113</t>
  </si>
  <si>
    <t>114</t>
  </si>
  <si>
    <t>115</t>
  </si>
  <si>
    <t>116</t>
  </si>
  <si>
    <t>117</t>
  </si>
  <si>
    <t>118</t>
  </si>
  <si>
    <t>12</t>
  </si>
  <si>
    <t>121</t>
  </si>
  <si>
    <t>122</t>
  </si>
  <si>
    <t>12223,00</t>
  </si>
  <si>
    <t>124</t>
  </si>
  <si>
    <t>125</t>
  </si>
  <si>
    <t>127</t>
  </si>
  <si>
    <t>128</t>
  </si>
  <si>
    <t>129</t>
  </si>
  <si>
    <t>13</t>
  </si>
  <si>
    <t>130</t>
  </si>
  <si>
    <t>131</t>
  </si>
  <si>
    <t>132</t>
  </si>
  <si>
    <t>133</t>
  </si>
  <si>
    <t>134</t>
  </si>
  <si>
    <t>135</t>
  </si>
  <si>
    <t>136</t>
  </si>
  <si>
    <t>1363</t>
  </si>
  <si>
    <t>137</t>
  </si>
  <si>
    <t>138</t>
  </si>
  <si>
    <t>139</t>
  </si>
  <si>
    <t>13922</t>
  </si>
  <si>
    <t>140</t>
  </si>
  <si>
    <t>141</t>
  </si>
  <si>
    <t>142</t>
  </si>
  <si>
    <t>143</t>
  </si>
  <si>
    <t>14313174</t>
  </si>
  <si>
    <t>144</t>
  </si>
  <si>
    <t>145</t>
  </si>
  <si>
    <t>146</t>
  </si>
  <si>
    <t>147</t>
  </si>
  <si>
    <t>148</t>
  </si>
  <si>
    <t>150</t>
  </si>
  <si>
    <t>151</t>
  </si>
  <si>
    <t>152</t>
  </si>
  <si>
    <t>153</t>
  </si>
  <si>
    <t>1542233</t>
  </si>
  <si>
    <t>1542237</t>
  </si>
  <si>
    <t>1543716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</si>
  <si>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</si>
  <si>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</si>
  <si>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</si>
  <si>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</si>
  <si>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</si>
  <si>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</si>
  <si>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</si>
  <si>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</si>
  <si>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</si>
  <si>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</si>
  <si>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</si>
  <si>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</si>
  <si>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16649-КО</t>
  </si>
  <si>
    <t>16653-КО</t>
  </si>
  <si>
    <t>16656-КО</t>
  </si>
  <si>
    <t>16658</t>
  </si>
  <si>
    <t>16659-КО</t>
  </si>
  <si>
    <t>167</t>
  </si>
  <si>
    <t>169</t>
  </si>
  <si>
    <t>17</t>
  </si>
  <si>
    <t>170</t>
  </si>
  <si>
    <t>170169</t>
  </si>
  <si>
    <t>171</t>
  </si>
  <si>
    <t>172</t>
  </si>
  <si>
    <t>173</t>
  </si>
  <si>
    <t>174</t>
  </si>
  <si>
    <t>175</t>
  </si>
  <si>
    <t>176</t>
  </si>
  <si>
    <t>177</t>
  </si>
  <si>
    <t>1770,00</t>
  </si>
  <si>
    <t>179</t>
  </si>
  <si>
    <t>180</t>
  </si>
  <si>
    <t>181</t>
  </si>
  <si>
    <t>182</t>
  </si>
  <si>
    <t>1829615572</t>
  </si>
  <si>
    <t>1845500081</t>
  </si>
  <si>
    <t>185</t>
  </si>
  <si>
    <t>188</t>
  </si>
  <si>
    <t>189</t>
  </si>
  <si>
    <t>19</t>
  </si>
  <si>
    <t>190</t>
  </si>
  <si>
    <t>191</t>
  </si>
  <si>
    <t>192</t>
  </si>
  <si>
    <t>193</t>
  </si>
  <si>
    <t>19480600</t>
  </si>
  <si>
    <t>195</t>
  </si>
  <si>
    <t>196</t>
  </si>
  <si>
    <t>197</t>
  </si>
  <si>
    <t>198</t>
  </si>
  <si>
    <t>199</t>
  </si>
  <si>
    <t>20</t>
  </si>
  <si>
    <t>200</t>
  </si>
  <si>
    <t>201</t>
  </si>
  <si>
    <t>202</t>
  </si>
  <si>
    <t>2036102834</t>
  </si>
  <si>
    <t>204</t>
  </si>
  <si>
    <t>20454128</t>
  </si>
  <si>
    <t>20455547</t>
  </si>
  <si>
    <t>20459522</t>
  </si>
  <si>
    <t>2047720050</t>
  </si>
  <si>
    <t>205</t>
  </si>
  <si>
    <t>206</t>
  </si>
  <si>
    <t>207</t>
  </si>
  <si>
    <t>209</t>
  </si>
  <si>
    <t>21</t>
  </si>
  <si>
    <t>21-81ЮР</t>
  </si>
  <si>
    <t>210</t>
  </si>
  <si>
    <t>211</t>
  </si>
  <si>
    <t>212</t>
  </si>
  <si>
    <t>213</t>
  </si>
  <si>
    <t>214</t>
  </si>
  <si>
    <t>215</t>
  </si>
  <si>
    <t>21560766</t>
  </si>
  <si>
    <t>2156603219</t>
  </si>
  <si>
    <t>216</t>
  </si>
  <si>
    <t>218</t>
  </si>
  <si>
    <t>219</t>
  </si>
  <si>
    <t>220</t>
  </si>
  <si>
    <t>2204603554</t>
  </si>
  <si>
    <t>22076334</t>
  </si>
  <si>
    <t>221</t>
  </si>
  <si>
    <t>22105811</t>
  </si>
  <si>
    <t>22114595</t>
  </si>
  <si>
    <t>222</t>
  </si>
  <si>
    <t>223</t>
  </si>
  <si>
    <t>224</t>
  </si>
  <si>
    <t>225</t>
  </si>
  <si>
    <t>226</t>
  </si>
  <si>
    <t>228</t>
  </si>
  <si>
    <t>229</t>
  </si>
  <si>
    <t>230</t>
  </si>
  <si>
    <t>23083365</t>
  </si>
  <si>
    <t>231</t>
  </si>
  <si>
    <t>232</t>
  </si>
  <si>
    <t>2326712371</t>
  </si>
  <si>
    <t>2327905790</t>
  </si>
  <si>
    <t>233</t>
  </si>
  <si>
    <t>234</t>
  </si>
  <si>
    <t>235</t>
  </si>
  <si>
    <t>236</t>
  </si>
  <si>
    <t>237</t>
  </si>
  <si>
    <t>238</t>
  </si>
  <si>
    <t>239</t>
  </si>
  <si>
    <t>240</t>
  </si>
  <si>
    <t>2406512751</t>
  </si>
  <si>
    <t>241</t>
  </si>
  <si>
    <t>242</t>
  </si>
  <si>
    <t>243</t>
  </si>
  <si>
    <t>244</t>
  </si>
  <si>
    <t>245</t>
  </si>
  <si>
    <t>246</t>
  </si>
  <si>
    <t>248</t>
  </si>
  <si>
    <t>249</t>
  </si>
  <si>
    <t>250</t>
  </si>
  <si>
    <t>251</t>
  </si>
  <si>
    <t>2527011339</t>
  </si>
  <si>
    <t>253</t>
  </si>
  <si>
    <t>2534910615</t>
  </si>
  <si>
    <t>254</t>
  </si>
  <si>
    <t>2541411817</t>
  </si>
  <si>
    <t>2542409355</t>
  </si>
  <si>
    <t>256</t>
  </si>
  <si>
    <t>257</t>
  </si>
  <si>
    <t>258</t>
  </si>
  <si>
    <t>2598,48</t>
  </si>
  <si>
    <t>261</t>
  </si>
  <si>
    <t>26100561</t>
  </si>
  <si>
    <t>2615213447</t>
  </si>
  <si>
    <t>262</t>
  </si>
  <si>
    <t>263</t>
  </si>
  <si>
    <t>2631920147</t>
  </si>
  <si>
    <t>2638114123</t>
  </si>
  <si>
    <t>264</t>
  </si>
  <si>
    <t>2644619705</t>
  </si>
  <si>
    <t>265</t>
  </si>
  <si>
    <t>267</t>
  </si>
  <si>
    <t>268</t>
  </si>
  <si>
    <t>269</t>
  </si>
  <si>
    <t>270</t>
  </si>
  <si>
    <t>271</t>
  </si>
  <si>
    <t>272</t>
  </si>
  <si>
    <t>2729012111</t>
  </si>
  <si>
    <t>273</t>
  </si>
  <si>
    <t>274</t>
  </si>
  <si>
    <t>2740512301</t>
  </si>
  <si>
    <t>275</t>
  </si>
  <si>
    <t>2756010500</t>
  </si>
  <si>
    <t>276</t>
  </si>
  <si>
    <t>2762719739</t>
  </si>
  <si>
    <t>2763413790</t>
  </si>
  <si>
    <t>277</t>
  </si>
  <si>
    <t>2773707038</t>
  </si>
  <si>
    <t>278</t>
  </si>
  <si>
    <t>279</t>
  </si>
  <si>
    <t>28</t>
  </si>
  <si>
    <t>28/21Б</t>
  </si>
  <si>
    <t>280</t>
  </si>
  <si>
    <t>281</t>
  </si>
  <si>
    <t>282</t>
  </si>
  <si>
    <t>2822314539</t>
  </si>
  <si>
    <t>283</t>
  </si>
  <si>
    <t>284</t>
  </si>
  <si>
    <t>285</t>
  </si>
  <si>
    <t>286</t>
  </si>
  <si>
    <t>288</t>
  </si>
  <si>
    <t>289</t>
  </si>
  <si>
    <t>290</t>
  </si>
  <si>
    <t>291</t>
  </si>
  <si>
    <t>292</t>
  </si>
  <si>
    <t>293</t>
  </si>
  <si>
    <t>2938914319</t>
  </si>
  <si>
    <t>294</t>
  </si>
  <si>
    <t>295</t>
  </si>
  <si>
    <t>296</t>
  </si>
  <si>
    <t>2967105091</t>
  </si>
  <si>
    <t>297</t>
  </si>
  <si>
    <t>298</t>
  </si>
  <si>
    <t>301</t>
  </si>
  <si>
    <t>302</t>
  </si>
  <si>
    <t>303</t>
  </si>
  <si>
    <t>3033110496</t>
  </si>
  <si>
    <t>304</t>
  </si>
  <si>
    <t>305</t>
  </si>
  <si>
    <t>306</t>
  </si>
  <si>
    <t>308-228</t>
  </si>
  <si>
    <t>30848127</t>
  </si>
  <si>
    <t>309</t>
  </si>
  <si>
    <t>31</t>
  </si>
  <si>
    <t>310</t>
  </si>
  <si>
    <t>311</t>
  </si>
  <si>
    <t>31110000-0 Електродвигуни (електродвигун обігрівача)</t>
  </si>
  <si>
    <t>312</t>
  </si>
  <si>
    <t>3121700214</t>
  </si>
  <si>
    <t>313</t>
  </si>
  <si>
    <t>314</t>
  </si>
  <si>
    <t>31434765</t>
  </si>
  <si>
    <t>315</t>
  </si>
  <si>
    <t>3152921320</t>
  </si>
  <si>
    <t>316</t>
  </si>
  <si>
    <t>317</t>
  </si>
  <si>
    <t>318</t>
  </si>
  <si>
    <t>320</t>
  </si>
  <si>
    <t>321</t>
  </si>
  <si>
    <t>3210015366</t>
  </si>
  <si>
    <t>3217214519</t>
  </si>
  <si>
    <t>322</t>
  </si>
  <si>
    <t>32221182</t>
  </si>
  <si>
    <t>323</t>
  </si>
  <si>
    <t>324</t>
  </si>
  <si>
    <t>32490244</t>
  </si>
  <si>
    <t>325</t>
  </si>
  <si>
    <t>326</t>
  </si>
  <si>
    <t>327</t>
  </si>
  <si>
    <t>328</t>
  </si>
  <si>
    <t>329</t>
  </si>
  <si>
    <t>32941987</t>
  </si>
  <si>
    <t>330</t>
  </si>
  <si>
    <t>3303504953</t>
  </si>
  <si>
    <t>332</t>
  </si>
  <si>
    <t>33257911</t>
  </si>
  <si>
    <t>333</t>
  </si>
  <si>
    <t>334</t>
  </si>
  <si>
    <t>335</t>
  </si>
  <si>
    <t>3357</t>
  </si>
  <si>
    <t>336</t>
  </si>
  <si>
    <t>337</t>
  </si>
  <si>
    <t>3372</t>
  </si>
  <si>
    <t>338</t>
  </si>
  <si>
    <t>33852893</t>
  </si>
  <si>
    <t>339</t>
  </si>
  <si>
    <t>340</t>
  </si>
  <si>
    <t>341</t>
  </si>
  <si>
    <t>342</t>
  </si>
  <si>
    <t>343</t>
  </si>
  <si>
    <t>345</t>
  </si>
  <si>
    <t>346</t>
  </si>
  <si>
    <t>347</t>
  </si>
  <si>
    <t>348</t>
  </si>
  <si>
    <t>34850918</t>
  </si>
  <si>
    <t>34850918-1</t>
  </si>
  <si>
    <t>351</t>
  </si>
  <si>
    <t>352</t>
  </si>
  <si>
    <t>353</t>
  </si>
  <si>
    <t>354</t>
  </si>
  <si>
    <t>355</t>
  </si>
  <si>
    <t>356</t>
  </si>
  <si>
    <t>357</t>
  </si>
  <si>
    <t>358</t>
  </si>
  <si>
    <t>35809174</t>
  </si>
  <si>
    <t>35838749</t>
  </si>
  <si>
    <t>359</t>
  </si>
  <si>
    <t>360</t>
  </si>
  <si>
    <t>361</t>
  </si>
  <si>
    <t>362</t>
  </si>
  <si>
    <t>364</t>
  </si>
  <si>
    <t>36421771</t>
  </si>
  <si>
    <t>365</t>
  </si>
  <si>
    <t>36548816</t>
  </si>
  <si>
    <t>36584093</t>
  </si>
  <si>
    <t>366</t>
  </si>
  <si>
    <t>36600582</t>
  </si>
  <si>
    <t>367</t>
  </si>
  <si>
    <t>368</t>
  </si>
  <si>
    <t>36865753</t>
  </si>
  <si>
    <t>369</t>
  </si>
  <si>
    <t>370</t>
  </si>
  <si>
    <t>371</t>
  </si>
  <si>
    <t>372</t>
  </si>
  <si>
    <t>373</t>
  </si>
  <si>
    <t>37314688</t>
  </si>
  <si>
    <t>374</t>
  </si>
  <si>
    <t>37407082</t>
  </si>
  <si>
    <t>375</t>
  </si>
  <si>
    <t>37591258</t>
  </si>
  <si>
    <t>376</t>
  </si>
  <si>
    <t>377</t>
  </si>
  <si>
    <t>37716155</t>
  </si>
  <si>
    <t>378</t>
  </si>
  <si>
    <t>379</t>
  </si>
  <si>
    <t>380</t>
  </si>
  <si>
    <t>38015558</t>
  </si>
  <si>
    <t>381</t>
  </si>
  <si>
    <t>382</t>
  </si>
  <si>
    <t>383</t>
  </si>
  <si>
    <t>384</t>
  </si>
  <si>
    <t>385</t>
  </si>
  <si>
    <t>38568986</t>
  </si>
  <si>
    <t>386</t>
  </si>
  <si>
    <t>387</t>
  </si>
  <si>
    <t>388</t>
  </si>
  <si>
    <t>388/1</t>
  </si>
  <si>
    <t>38916956</t>
  </si>
  <si>
    <t>391</t>
  </si>
  <si>
    <t>392</t>
  </si>
  <si>
    <t>394</t>
  </si>
  <si>
    <t>39418504</t>
  </si>
  <si>
    <t>395</t>
  </si>
  <si>
    <t>396</t>
  </si>
  <si>
    <t>39612538</t>
  </si>
  <si>
    <t>397</t>
  </si>
  <si>
    <t>398</t>
  </si>
  <si>
    <t>399</t>
  </si>
  <si>
    <t>400</t>
  </si>
  <si>
    <t>401</t>
  </si>
  <si>
    <t>40108646</t>
  </si>
  <si>
    <t>40220073</t>
  </si>
  <si>
    <t>403</t>
  </si>
  <si>
    <t>40319578</t>
  </si>
  <si>
    <t>404</t>
  </si>
  <si>
    <t>405</t>
  </si>
  <si>
    <t>406</t>
  </si>
  <si>
    <t>407</t>
  </si>
  <si>
    <t>408</t>
  </si>
  <si>
    <t>40822244</t>
  </si>
  <si>
    <t>409</t>
  </si>
  <si>
    <t>410</t>
  </si>
  <si>
    <t>411</t>
  </si>
  <si>
    <t>41131917</t>
  </si>
  <si>
    <t>41138289</t>
  </si>
  <si>
    <t>41188832</t>
  </si>
  <si>
    <t>412</t>
  </si>
  <si>
    <t>413</t>
  </si>
  <si>
    <t>41390321</t>
  </si>
  <si>
    <t>414</t>
  </si>
  <si>
    <t>414720426557</t>
  </si>
  <si>
    <t>415</t>
  </si>
  <si>
    <t>41536514</t>
  </si>
  <si>
    <t>416</t>
  </si>
  <si>
    <t>41609173</t>
  </si>
  <si>
    <t>417</t>
  </si>
  <si>
    <t>418</t>
  </si>
  <si>
    <t>41966719</t>
  </si>
  <si>
    <t>41976554</t>
  </si>
  <si>
    <t>420</t>
  </si>
  <si>
    <t>421</t>
  </si>
  <si>
    <t>422</t>
  </si>
  <si>
    <t>423</t>
  </si>
  <si>
    <t>424</t>
  </si>
  <si>
    <t>425</t>
  </si>
  <si>
    <t>426</t>
  </si>
  <si>
    <t>427</t>
  </si>
  <si>
    <t>42756975</t>
  </si>
  <si>
    <t>428</t>
  </si>
  <si>
    <t>429</t>
  </si>
  <si>
    <t>42908951</t>
  </si>
  <si>
    <t>430</t>
  </si>
  <si>
    <t>431</t>
  </si>
  <si>
    <t>432</t>
  </si>
  <si>
    <t>433</t>
  </si>
  <si>
    <t>434</t>
  </si>
  <si>
    <t>435</t>
  </si>
  <si>
    <t>436</t>
  </si>
  <si>
    <t>437</t>
  </si>
  <si>
    <t>44510000-8 Знаряддя (44512700-9 Напилки чи рашпілі) напилки</t>
  </si>
  <si>
    <t>46</t>
  </si>
  <si>
    <t>4783,46</t>
  </si>
  <si>
    <t>481</t>
  </si>
  <si>
    <t>488</t>
  </si>
  <si>
    <t>5-2021</t>
  </si>
  <si>
    <t>55</t>
  </si>
  <si>
    <t>57</t>
  </si>
  <si>
    <t>58</t>
  </si>
  <si>
    <t>59</t>
  </si>
  <si>
    <t>6</t>
  </si>
  <si>
    <t>60</t>
  </si>
  <si>
    <t>61</t>
  </si>
  <si>
    <t>62</t>
  </si>
  <si>
    <t>63</t>
  </si>
  <si>
    <t>64</t>
  </si>
  <si>
    <t>65</t>
  </si>
  <si>
    <t>68</t>
  </si>
  <si>
    <t>69</t>
  </si>
  <si>
    <t>7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</si>
  <si>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</si>
  <si>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</si>
  <si>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</si>
  <si>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</si>
  <si>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</si>
  <si>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</si>
  <si>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</si>
  <si>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</si>
  <si>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</si>
  <si>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80</t>
  </si>
  <si>
    <t>81</t>
  </si>
  <si>
    <t>85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</si>
  <si>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</si>
  <si>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</si>
  <si>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</si>
  <si>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</si>
  <si>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</si>
  <si>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</si>
  <si>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</si>
  <si>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</si>
  <si>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</si>
  <si>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</si>
  <si>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</si>
  <si>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</si>
  <si>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</si>
  <si>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NsDOG-5986</t>
  </si>
  <si>
    <t>ЄДРПОУ організатора</t>
  </si>
  <si>
    <t>ЄДРПОУ переможця</t>
  </si>
  <si>
    <t>Ідентифікатор закупівлі</t>
  </si>
  <si>
    <t>БІЛИК МИРОСЛАВ ЛЬВОВИЧ</t>
  </si>
  <si>
    <t>БУЛЕЦА ВАСИЛЬ ВАСИЛЬОВИЧ</t>
  </si>
  <si>
    <t>Водопровідне обладнання .</t>
  </si>
  <si>
    <t>ГАЛЬЧУК ІВАН САМСОНОВИЧ</t>
  </si>
  <si>
    <t>ДЕПАРТАМЕНТ ПАТРУЛЬНОЇ ПОЛІЦІЇ</t>
  </si>
  <si>
    <t>ДЕРЖАВНЕ ПІДПРИЄМСТВО "ЗАКАРПАТСЬКИЙ ЕКСПЕРТНО-ТЕХНІЧНИЙ ЦЕНТР ДЕРЖПРАЦІ"</t>
  </si>
  <si>
    <t>ДЕРЖАВНЕ ПІДПРИЄМСТВО "КИЇВСЬКИЙ ОБЛАСНИЙ ВИРОБНИЧО-ТЕХНІЧНИЙ ЦЕНТР СТАНДАРТИЗАЦІЇ, МЕТРОЛОГІЇ І ЯКОСТІ ПРОДУКЦІЇ"</t>
  </si>
  <si>
    <t>ДЕРЖАВНЕ ПІДПРИЄМСТВО "МУКАЧІВСЬКЕ ЛІСОВЕ ГОСПОДАРСТВО"</t>
  </si>
  <si>
    <t>ДЕРЖАВНЕ ПІДПРИЄМСТВО ЗОВНІШНЬОЕКОНОМІЧНОЇ ДІЯЛЬНОСТІ "УКРІНТЕРЕНЕРГО"</t>
  </si>
  <si>
    <t xml:space="preserve">ДК 021: 2015 39220000-0 Кухонне приладдя, товари для дому та господарства і приладдя для закладів громадського харчування (39224210-3 Пензли для фарбування) </t>
  </si>
  <si>
    <t>ДК 021: 2015 50110000-9 Послуги з ремонту і технічного обслуговування мототранспортних засобів і супутнього обладнання (50116510-9 Послуги з відновлення шин)</t>
  </si>
  <si>
    <t>ДК 021: 2015: 14810000-2 Абразивні вироби (Напилок круглий)</t>
  </si>
  <si>
    <t xml:space="preserve">ДК 021:2015 34310000-3 Двигуни та їх частини (34312200-9 Свічки запалювання) </t>
  </si>
  <si>
    <t>ДК 021:2015 код 50410000-2 «Послуги з ремонту і технічного обслуговування вимірювальних, випробувальних і контрольних приладів»)</t>
  </si>
  <si>
    <t>ДК 021:2015 – 50530000-9  Послуги з ремонту та технічного обслуговування техніки (ремонт бензопили STHIL MS260)</t>
  </si>
  <si>
    <t>ДК 021:2015-42670000-3 Частини та приладдя для верстатів (трубчаста рукоятка, корпус паливного бака, модуль запалювання)</t>
  </si>
  <si>
    <t>ДК 021:2015:   03120000-8 Продукція рослинництва, у тому числі тепличного (гортензія крупнолистова)</t>
  </si>
  <si>
    <t>ДК 021:2015:   03120000-8 Продукція рослинництва, у тому числі тепличного (лоніцера)</t>
  </si>
  <si>
    <t>ДК 021:2015:  19510000-Гумові вироби (гумове коліно)</t>
  </si>
  <si>
    <t>ДК 021:2015:  19510000-Гумові вироби (ущільненя)</t>
  </si>
  <si>
    <t>ДК 021:2015:  37520000-9 Іграшки (ялинкові  прикраси)</t>
  </si>
  <si>
    <t>ДК 021:2015:  37520000-9 Іграшки (ялинкові іграшки)</t>
  </si>
  <si>
    <t>ДК 021:2015:  44160000-9 Магістралі, трубопроводи, труби, обсадні труби, тюбінги та супутні вироби (44167110-2 Фланці)</t>
  </si>
  <si>
    <t>ДК 021:2015:  44160000-9 Магістралі, трубопроводи, труби, обсадні труби, тюбінги та супутні вироби (заглушка сталева фланцева)</t>
  </si>
  <si>
    <t>ДК 021:2015:  44160000-9 Магістралі, трубопроводи, труби, обсадні труби, тюбінги та супутні вироби (муфти, кран)</t>
  </si>
  <si>
    <t>ДК 021:2015:  44160000-9 Магістралі, трубопроводи, труби, обсадні труби, тюбінги та супутні вироби (труби)</t>
  </si>
  <si>
    <t>ДК 021:2015:  48440000-4 Пакети програмного забезпечення для фінансового аналізу та бухгалтерського обліку (Постачання пакетів оновлення (компонент)</t>
  </si>
  <si>
    <t xml:space="preserve">ДК 021:2015:  50310000-1 Послуги з ремонту і технічного обслуговування офісної техніки (ремонт комп'ютерної техніки). </t>
  </si>
  <si>
    <t>ДК 021:2015:  64210000-1 Послуги телефонного зв’язку та передачі даних (Послуги телефонного зв’язку та передачі даних).</t>
  </si>
  <si>
    <t>ДК 021:2015: 22450000-9 Друкована продукція з елементами захисту.</t>
  </si>
  <si>
    <t>ДК 021:2015: 33600000-6 Фармацевтична продукція ( спасатель форте бальзам)</t>
  </si>
  <si>
    <t>ДК 021:2015: 34390000-7 Приладдя для тракторів ( піввісь, поперечина)</t>
  </si>
  <si>
    <t>ДК 021:2015: 34390000-7 Приладдя для тракторів ( управління редуктором,ремінь, шестерня)</t>
  </si>
  <si>
    <t>ДК 021:2015: 34390000-7 Приладдя для тракторів (гідророзподільник, фара)</t>
  </si>
  <si>
    <t>ДК 021:2015: 34390000-7 Приладдя для тракторів (піввісь, коробка розподільна, шестерня)</t>
  </si>
  <si>
    <t>ДК 021:2015: 34390000-7 Приладдя для тракторів (ремені)</t>
  </si>
  <si>
    <t>ДК 021:2015: 34390000-7 Приладдя для тракторів (управління редуктором, ремінь,  гідророзподільник, корпус вилок, захисний кожух, хрестовина, вісь)</t>
  </si>
  <si>
    <t>ДК 021:2015: 38820000-9 Пристрої дистанційного керування (Дистанційний пульт управління шлагбаумом)</t>
  </si>
  <si>
    <t>ДК 021:2015: 38820000-9 Пристрої дистанційного керування (блок  GSM)</t>
  </si>
  <si>
    <t>ДК 021:2015: 44440000-6 Вальники  (підшипник, опорні підшипники)</t>
  </si>
  <si>
    <t>ДК 021:2015: 44440000-6 Вальники  (підшипники)</t>
  </si>
  <si>
    <t>ДК 021:2015: 44440000-6 Вальники (ролікопідшипник)</t>
  </si>
  <si>
    <t>ДК 021:2015: 44540000-7 Ланцюги  (Ланцюг на мотопилу)</t>
  </si>
  <si>
    <t>ДК 021:2015: 50310000-1   Технічне обслуговування і ремонт офісної техніки (послуги  еквайера)</t>
  </si>
  <si>
    <t>ДК 021:2015: 50310000-1   Технічне обслуговування і ремонт офісної техніки (послуги  з техобслуговування РРО)</t>
  </si>
  <si>
    <t>ДК 021:2015: 66510000-8 — Страхові послуги ( послуги зі страхування цивільно-правової відповідальності власників наземних транспортних засобів).</t>
  </si>
  <si>
    <t>ДК 021:2015: 66510000-8 — Страхові послуги (страхування цивільно-правової відповідальності власників наземних транспортних засобів).</t>
  </si>
  <si>
    <t>ДК 021:2015:03410000-7 Деревина (дошка)</t>
  </si>
  <si>
    <t>ДК 021:2015:14810000-2 Абразивні вироби (диск пильний)</t>
  </si>
  <si>
    <t>ДК 021:2015:18140000-2: Аксесуари до робочого одягу</t>
  </si>
  <si>
    <t>ДК 021:2015:18140000-2: Аксесуари до робочого одягу (захисні окуляри)</t>
  </si>
  <si>
    <t>ДК 021:2015:18140000-2: Аксесуари до робочого одягу (рукавиці)</t>
  </si>
  <si>
    <t>ДК 021:2015:18140000-2: Аксесуари до робочого одягу (щиток захисний сітка)</t>
  </si>
  <si>
    <t>ДК 021:2015:42662000-4 Зварювальне обладнання (тримач, зажим, зварювальні кабелі)</t>
  </si>
  <si>
    <t>ДК 021:2015:44420000-0 Будівельні матеріали (44423400-5 Вказівники та супутні вироби)</t>
  </si>
  <si>
    <t>ДК 021:2015:44420000-0 Будівельні матеріали (44423460-3 Адресні вивіски)</t>
  </si>
  <si>
    <t>ДК 021:2015:44530000-4 Кріпильні деталі (шурупи, дюбеля)</t>
  </si>
  <si>
    <t>ДК: 021-2015:72260000-5 Послуги пов’язані з програмним забезпеченням (Інформаційно-консультаційні послуги)</t>
  </si>
  <si>
    <t>ДРОК ОЛЕНА ВАЛЕРІЇВНА</t>
  </si>
  <si>
    <t>ДЬОМІНА ОЛЬГА АНАТОЛІЇВНА</t>
  </si>
  <si>
    <t>Дата підписання договору:</t>
  </si>
  <si>
    <t>Договор № 29 від 11.02.21р.</t>
  </si>
  <si>
    <t>Догові поставки мастильні засоби в асортименті</t>
  </si>
  <si>
    <t>Договір надання послуг централізованого водопостачання та водовідведення</t>
  </si>
  <si>
    <t>Договір поставки поліетиленові мішки та пакети для сміття</t>
  </si>
  <si>
    <t>Договір про закупівлю послуг постачання</t>
  </si>
  <si>
    <t>ЗАБІРЖЕВСЬКИЙ ВОЛОДИМИР ВОЛОДИМИРОВИЧ</t>
  </si>
  <si>
    <t>ЗАКАРПАТСЬКА ДИРЕКЦІЯ АКЦІОНЕРНОГО ТОВАРИСТВА "УКРПОШТА"</t>
  </si>
  <si>
    <t>ЗАЯЦ МИХАЙЛО МИХАЙЛОВИЧ</t>
  </si>
  <si>
    <t>Закупівля без використання електронної системи</t>
  </si>
  <si>
    <t xml:space="preserve">Запасні частини до вантажних транспортних засобів, фургонів та легкових автомобілів: - запасні частини до транспортних засобів </t>
  </si>
  <si>
    <t>КІЯЩЕНКО НАТАЛІЯ ЛЕОНІДІВНА</t>
  </si>
  <si>
    <t>КОБАЛЬ ТЕТЯНА ВОЛОДИМИРІВНА</t>
  </si>
  <si>
    <t>КОМУНАЛЬНА УСТАНОВА "НАВЧАЛЬНО-КУРСОВИЙ КОМБІНАТ" ЗАКАРПАТСЬКОЇ ОБЛАСНОЇ РАДИ</t>
  </si>
  <si>
    <t>КОМУНАЛЬНЕ ПІДПРИЄМСТВО "МІСЬКВОДОКАНАЛ" МУКАЧІВСЬКОЇ МІСЬКОЇ РАДИ</t>
  </si>
  <si>
    <t>КОМУНАЛЬНЕ ПІДПРИЄМСТВО МУКАЧІВСЬКА МІСЬКА ДРУКАРНЯ</t>
  </si>
  <si>
    <t>КУРТА ІВАН ІВАНОВИЧ</t>
  </si>
  <si>
    <t>ЛАВРИШИН ТЕТЯНА ВАСИЛІВНА</t>
  </si>
  <si>
    <t>ЛЯШУК НАТАЛІЯ МИХАЙЛІВНА</t>
  </si>
  <si>
    <t>МАРТИНУЗЗІ ВІТАЛІЙ ФТОМОВИЧ</t>
  </si>
  <si>
    <t>МОЙШЕВИЧ ЄВА ЯРОСЛАВІВНА</t>
  </si>
  <si>
    <t>МУКАЧІВСЬКЕ МІСЬКЕ КОМУНАЛЬНЕ ПІДПРИЄМСТВО "МУКАЧІВВОДОКАНАЛ"</t>
  </si>
  <si>
    <t>Механічні запасні частини, крім двигунів і частин двигунів (запасні частини до транспортних засобів)</t>
  </si>
  <si>
    <t>Мукачівське міське комунальне підприємство "Ремонтно-будівельне управління"</t>
  </si>
  <si>
    <t>НАВЧАЛЬНО-МЕТОДИЧНИЙ ЦЕНТР ЦИВІЛЬНОГО ЗАХИСТУ ТА БЕЗПЕКИ ЖИТТЄДІЯЛЬНОСТІ ЗАКАРПАТСЬКОЇ ОБЛАСТІ</t>
  </si>
  <si>
    <t>НОВАК ЯРОСЛАВ АНАТОЛІЙОВИЧ</t>
  </si>
  <si>
    <t>Номер договору</t>
  </si>
  <si>
    <t>Організатор</t>
  </si>
  <si>
    <t xml:space="preserve">Офісне устаткування та приладдя різне </t>
  </si>
  <si>
    <t>ПАНАС АНТОН АНТОНОВИЧ</t>
  </si>
  <si>
    <t>ПАУШ ІВАН ІВАНОВИЧ</t>
  </si>
  <si>
    <t>ПАУШ ОЛЕКСАНДР ІВАНОВИЧ</t>
  </si>
  <si>
    <t>ПОНОМАРЬОВ РОМАН ВОЛОДИМИРОВИЧ</t>
  </si>
  <si>
    <t>ПРИВАТНЕ АКЦІОНЕРНЕ ТОВАРИСТВО "ЗАКАРПАТТЯОБЛЕНЕРГО"</t>
  </si>
  <si>
    <t>ПРИВАТНЕ АКЦІОНЕРНЕ ТОВАРИСТВО "МИКОЛАЇВСЬКИЙ ЕКСПЕРТНО-ТЕХНІЧНИЙ ЦЕНТР"</t>
  </si>
  <si>
    <t>ПРИВАТНЕ ПІДПРИЄМСТВО  "ПРОКК"</t>
  </si>
  <si>
    <t>ПРИВАТНЕ ПІДПРИЄМСТВО "АГРОРЕММАШ-СПЕЦТЕХНІКА"</t>
  </si>
  <si>
    <t>ПРИВАТНЕ ПІДПРИЄМСТВО "АРСЕЙ"</t>
  </si>
  <si>
    <t>ПРИВАТНЕ ПІДПРИЄМСТВО "ДОСЛІДНЕ КОНСТРУКТОРСЬКЕ БЮРО МАШИНОБУДУВАННЯ"</t>
  </si>
  <si>
    <t>ПРИВАТНЕ ПІДПРИЄМСТВО "ДРАЙ-В"</t>
  </si>
  <si>
    <t>ПРИВАТНЕ ПІДПРИЄМСТВО "РЕКТА"</t>
  </si>
  <si>
    <t>ПРИВАТНЕ ПІДПРИЄМСТВО "ЦЕНТР АВТОМАТИЗАЦІЇ ОБЛІКУ "ПРЕМ'ЄР"</t>
  </si>
  <si>
    <t>ПРИВАТНЕ ПІДПРИЄМСТВО НАУКОВО-ВИРОБНИЧА ФІРМА "ІМЕКС ХІМГРУПП"</t>
  </si>
  <si>
    <t>ПУБЛІЧНЕ АКЦІОНЕРНЕ ТОВАРИСТВО "НАЦІОНАЛЬНА АКЦІОНЕРНА СТРАХОВА КОМПАНІЯ "ОРАНТА"</t>
  </si>
  <si>
    <t>ПУБЛІЧНЕ АКЦІОНЕРНЕ ТОВАРИСТВО "УКРТЕЛЕКОМ"</t>
  </si>
  <si>
    <t>Послуга з обробки даних, постачання, видачі та обслуговування кваліфікованих сертифікатів відкритих ключів кваліфікованого електронного підпису ( ДК 021:2015: 72310000-1 Послуги з обробки даних)</t>
  </si>
  <si>
    <t>Послуги з доступу до мережі інтернету ( Послуги провайдерів)</t>
  </si>
  <si>
    <t>Послуги з перетікання реактивної електричної енергії</t>
  </si>
  <si>
    <t>Послуги похоронних та суміжних послуг по похованню померлих ( ДК 021:2015: 98370000-7 Поховальні та супутні послуги )</t>
  </si>
  <si>
    <t xml:space="preserve">Послуги протиепідемічних заходів дератизація, дезінсекція </t>
  </si>
  <si>
    <t>Послуги, пов'язані з друком</t>
  </si>
  <si>
    <t>Приватне акціонерне товариство "Українська пожежно-страхова компанія"</t>
  </si>
  <si>
    <t>Прокат промислових транспортних засобів із водієм (Надання послуг автовишки)</t>
  </si>
  <si>
    <t>Резніков Вячеслав Вячеславович</t>
  </si>
  <si>
    <t>С 356/021</t>
  </si>
  <si>
    <t>СІРИЙ РОМАН ВОЛОДИМИРОВИЧ</t>
  </si>
  <si>
    <t>СИМИР ВОЛОДИМИР СТАНІСЛАВОВИЧ</t>
  </si>
  <si>
    <t>Сума укладеного договору</t>
  </si>
  <si>
    <t>ТОВ «Укрєврострой»</t>
  </si>
  <si>
    <t>ТОВАРИСТВО З ОБМЕЖЕНОЮ ВІДПОВІДАЛЬНІСТЮ  "ТЕНДЕРНЕ АГЕНТСТВО РАДНИК"</t>
  </si>
  <si>
    <t>ТОВАРИСТВО З ОБМЕЖЕНОЮ ВІДПОВІДАЛЬНІСТЮ "100 ШИН ВІННИЦЯ"</t>
  </si>
  <si>
    <t>ТОВАРИСТВО З ОБМЕЖЕНОЮ ВІДПОВІДАЛЬНІСТЮ "100 ШИН МУКАЧЕВЕ"</t>
  </si>
  <si>
    <t>ТОВАРИСТВО З ОБМЕЖЕНОЮ ВІДПОВІДАЛЬНІСТЮ "ЄВРО ТРАК СЕРВІС"</t>
  </si>
  <si>
    <t>ТОВАРИСТВО З ОБМЕЖЕНОЮ ВІДПОВІДАЛЬНІСТЮ "АГРО-М1"</t>
  </si>
  <si>
    <t>ТОВАРИСТВО З ОБМЕЖЕНОЮ ВІДПОВІДАЛЬНІСТЮ "АМВ ТЕХНІКА"</t>
  </si>
  <si>
    <t>ТОВАРИСТВО З ОБМЕЖЕНОЮ ВІДПОВІДАЛЬНІСТЮ "АПДЕЙТ"</t>
  </si>
  <si>
    <t>ТОВАРИСТВО З ОБМЕЖЕНОЮ ВІДПОВІДАЛЬНІСТЮ "АРІАДНА"</t>
  </si>
  <si>
    <t>ТОВАРИСТВО З ОБМЕЖЕНОЮ ВІДПОВІДАЛЬНІСТЮ "БІШОФІТ МД"</t>
  </si>
  <si>
    <t>ТОВАРИСТВО З ОБМЕЖЕНОЮ ВІДПОВІДАЛЬНІСТЮ "БАРЕЛ"</t>
  </si>
  <si>
    <t>ТОВАРИСТВО З ОБМЕЖЕНОЮ ВІДПОВІДАЛЬНІСТЮ "ГРІНТЕК РІТЕЙЛ"</t>
  </si>
  <si>
    <t>ТОВАРИСТВО З ОБМЕЖЕНОЮ ВІДПОВІДАЛЬНІСТЮ "ДЖЕТ ЛАЙТІНГ"</t>
  </si>
  <si>
    <t>ТОВАРИСТВО З ОБМЕЖЕНОЮ ВІДПОВІДАЛЬНІСТЮ "ДОЗОР УКРАЇНА"</t>
  </si>
  <si>
    <t>ТОВАРИСТВО З ОБМЕЖЕНОЮ ВІДПОВІДАЛЬНІСТЮ "ЕЛЬ-СЛАВУТА"</t>
  </si>
  <si>
    <t>ТОВАРИСТВО З ОБМЕЖЕНОЮ ВІДПОВІДАЛЬНІСТЮ "ЕПІЦЕНТР К"</t>
  </si>
  <si>
    <t>ТОВАРИСТВО З ОБМЕЖЕНОЮ ВІДПОВІДАЛЬНІСТЮ "ЗАКАРПАТОБЛАГРОТЕХСЕРВІС"</t>
  </si>
  <si>
    <t>ТОВАРИСТВО З ОБМЕЖЕНОЮ ВІДПОВІДАЛЬНІСТЮ "ЗАХІДПРОМ"</t>
  </si>
  <si>
    <t>ТОВАРИСТВО З ОБМЕЖЕНОЮ ВІДПОВІДАЛЬНІСТЮ "КОМПАНІЯ ЛАН"</t>
  </si>
  <si>
    <t>ТОВАРИСТВО З ОБМЕЖЕНОЮ ВІДПОВІДАЛЬНІСТЮ "МЕРЕЖА МАГАЗИНІВ "ДНІПРО-М"</t>
  </si>
  <si>
    <t>ТОВАРИСТВО З ОБМЕЖЕНОЮ ВІДПОВІДАЛЬНІСТЮ "НВП "БУДІВЕЛЬНІ ТЕХНОЛОГІЇ"</t>
  </si>
  <si>
    <t>ТОВАРИСТВО З ОБМЕЖЕНОЮ ВІДПОВІДАЛЬНІСТЮ "ПОДОРОЖНИК ЗАКАРПАТТЯ"</t>
  </si>
  <si>
    <t>ТОВАРИСТВО З ОБМЕЖЕНОЮ ВІДПОВІДАЛЬНІСТЮ "РАДНИК ЮА"</t>
  </si>
  <si>
    <t>ТОВАРИСТВО З ОБМЕЖЕНОЮ ВІДПОВІДАЛЬНІСТЮ "РЕДАКЦІЯ ГАЗЕТИ "ПАНОРАМА"</t>
  </si>
  <si>
    <t>ТОВАРИСТВО З ОБМЕЖЕНОЮ ВІДПОВІДАЛЬНІСТЮ "РТ УКРАЇНА"</t>
  </si>
  <si>
    <t>ТОВАРИСТВО З ОБМЕЖЕНОЮ ВІДПОВІДАЛЬНІСТЮ "РТТ ЕЛЕКС"</t>
  </si>
  <si>
    <t>ТОВАРИСТВО З ОБМЕЖЕНОЮ ВІДПОВІДАЛЬНІСТЮ "СІТКА ЗАХІД УКРАЇНА"</t>
  </si>
  <si>
    <t>ТОВАРИСТВО З ОБМЕЖЕНОЮ ВІДПОВІДАЛЬНІСТЮ "ТЕПЛО ПЛЮС-М"</t>
  </si>
  <si>
    <t>ТОВАРИСТВО З ОБМЕЖЕНОЮ ВІДПОВІДАЛЬНІСТЮ "ТК ПРОФІ ТРЕЙД+"</t>
  </si>
  <si>
    <t>ТОВАРИСТВО З ОБМЕЖЕНОЮ ВІДПОВІДАЛЬНІСТЮ "ТРАФІК МЕНЕДЖМЕНТ ГРУП"</t>
  </si>
  <si>
    <t>ТОВАРИСТВО З ОБМЕЖЕНОЮ ВІДПОВІДАЛЬНІСТЮ "УКР-ТЕСТ-СТАНДАРТ"</t>
  </si>
  <si>
    <t>ТОВАРИСТВО З ОБМЕЖЕНОЮ ВІДПОВІДАЛЬНІСТЮ "УЧБОВИЙ КУРСОВИЙ КОМБІНАТ"</t>
  </si>
  <si>
    <t>ТОВАРИСТВО З ОБМЕЖЕНОЮ ВІДПОВІДАЛЬНІСТЮ "ЦЕНТР СЕРТИФІКАЦІЇ КЛЮЧІВ "УКРАЇНА"</t>
  </si>
  <si>
    <t>ТОВАРИСТВО З ОБМЕЖЕНОЮ ВІДПОВІДАЛЬНІСТЮ 'АВТОКОМПЛЕКТ'</t>
  </si>
  <si>
    <t>ТУ0000607-090721-1-06-06-1000000-1</t>
  </si>
  <si>
    <t>ТУ000601-090721-1-06-06-1-000000-1</t>
  </si>
  <si>
    <t>ТУ000602-090721-1-06-06-1-000000-1</t>
  </si>
  <si>
    <t>ТУ000603-090721-1-06-061000000-1</t>
  </si>
  <si>
    <t>ТУ000606-090721-1-06-06-1000000-1</t>
  </si>
  <si>
    <t>ТУРЯНИЦЯ БЕАТРИСА РУДОЛЬФІВНА</t>
  </si>
  <si>
    <t>Технічне обслуговування і ремонт офісної техніки (Послуги з технічного обслуговування та ремонту офісної техніки)</t>
  </si>
  <si>
    <t>Тип процедури</t>
  </si>
  <si>
    <t>УТС-1190-000953</t>
  </si>
  <si>
    <t>Узагальнена назва закупівлі</t>
  </si>
  <si>
    <t>ФЕЛДЕШІ ТІБЕРІЙ ТІБЕРІЙОВИЧ</t>
  </si>
  <si>
    <t>ФОП Коструб С.С.</t>
  </si>
  <si>
    <t>ФРЕГАН ОКСАНА ЮРІЇВНА</t>
  </si>
  <si>
    <t>Фактичний переможець</t>
  </si>
  <si>
    <t>Фізична особа-підприємець Глушко  Ярослав Володимирович</t>
  </si>
  <si>
    <t>Фільтри  код ДК 021: 2015 42910000-8 Апарати для дистилювання, фільтрування чи ректифікації (фільтр паливний, оливний, повітряний)</t>
  </si>
  <si>
    <t>ЦЕНТРАЛЬНА ФІЛІЯ ПРИВАТНОГО АКЦІОНЕРНОГО ТОВАРИСТВА " УКРАЇНСЬКА ПОЖЕЖНО-СТРАХОВА КОМПАНІЯ "</t>
  </si>
  <si>
    <t>ЧЕХ МИКОЛА ОЛЕКСАНДРОВИЧ</t>
  </si>
  <si>
    <t>ЧОРНОМАЗ МИКОЛА МИКОЛАЙОВИЧ</t>
  </si>
  <si>
    <t>ШОЛТЕС ЕДУАРД ЕМІЛІХОВИЧ</t>
  </si>
  <si>
    <t>ШОЛТИЙС ВАСИЛЬ ВАСИЛЬОВИЧ</t>
  </si>
  <si>
    <t>б/н</t>
  </si>
  <si>
    <t>код   за ДК 021:2015    34310000-3 Двигуни та їх частини (клапан редукційний, шайби, кришка фільтра, насос паливний, прокладка, пластина, генератор ).</t>
  </si>
  <si>
    <t>код   за ДК 021:2015   22450000-9  Друкована продукція з елементами захисту (друкована продукція на замовлення),  бланки</t>
  </si>
  <si>
    <t>код   за ДК 021:2015   22450000-9  Друкована продукція з елементами захисту (друкована продукція на замовлення).</t>
  </si>
  <si>
    <t>код  ДК 021:2015:   14820000-5 Скло (скло гартоване)</t>
  </si>
  <si>
    <t>код  ДК 021:2015:   14820000-5 Скло (скло)</t>
  </si>
  <si>
    <t xml:space="preserve">код  ДК 021:2015:   35820000-8 Допоміжне екіпірування (35821000-5 Прапори) </t>
  </si>
  <si>
    <t>код  ДК 021:2015:   44330000-2 Будівельні прути, стрижні, дроти та профілі (44332000-6 Стрижні (будівельні) стрижні будівельні</t>
  </si>
  <si>
    <t>код  ДК 021:2015: 19720000-9 Синтетичні волокна (косильна струна; волосінь тримерна).</t>
  </si>
  <si>
    <t>код  ДК 021:2015: 34950000-1 Тримальні конструкції  (трубостійка)</t>
  </si>
  <si>
    <t>код  ДК 021:2015: 34990000-3 – Регулювальне, запобіжне, сигнальне та освітлювальне обладнання ( 34992200-9 Дорожні знаки)</t>
  </si>
  <si>
    <t>код ДК 021: 2015 34330000-9 Запасні частини до вантажних транспортних засобів, фургонів та легкових автомобілів (важіль підвіски, кран аварійного гальмування).</t>
  </si>
  <si>
    <t>код ДК 021:2015    34310000-3 Двигуни та їх частини (пробка бачка, ролик напрямний, регулятор напруги,  підшипник)</t>
  </si>
  <si>
    <t>код ДК 021:2015   16810000-6: Частини для сільськогосподарської техніки (обертальний диск)</t>
  </si>
  <si>
    <t>код ДК 021:2015   16810000-6: Частини для сільськогосподарської техніки (оприскуваюча головка)</t>
  </si>
  <si>
    <t>код ДК 021:2015   16820000-9    Запасні частини до лісогосподарської техніки ( молоток для подрібнювача)</t>
  </si>
  <si>
    <t>код ДК 021:2015   24310000-0  Основні неорганічні хімічні речовини (24316000-2 Дистильована вода)</t>
  </si>
  <si>
    <t>код ДК 021:2015   24310000-0  Основні неорганічні хімічні речовини (Засіб для боротьби з амброзією «АМБРОСТОП»)</t>
  </si>
  <si>
    <t>код ДК 021:2015   42910000-8 Апарати для дистилювання, фільтрування чи ректифікації (фільтр паливний)</t>
  </si>
  <si>
    <t>код ДК 021:2015   42910000-8 Апарати для дистилювання, фільтрування чи ректифікаї ( елементі фільтра полвітряного)</t>
  </si>
  <si>
    <t>код ДК 021:2015   42910000-8 Апарати для дистилювання, фільтрування чи ректифікаї (всмоктуючі головки, повітряні фільтри)</t>
  </si>
  <si>
    <t>код ДК 021:2015   42910000-8 Апарати для дистилювання, фільтрування чи ректифікаї (фільтри)</t>
  </si>
  <si>
    <t>код ДК 021:2015   44510000-8 Знаряддя (44512700-9 Напилки чи рашпілі)  напилки</t>
  </si>
  <si>
    <t>код ДК 021:2015   44540000-7 Ланцюги (ланцюги)</t>
  </si>
  <si>
    <t>код ДК 021:2015  24590000-6 Силікони у первинній формі (силікон)</t>
  </si>
  <si>
    <t>код ДК 021:2015  34310000-3  Двигуни та їх частини (34312200-9 Свічки запалювання)</t>
  </si>
  <si>
    <t>код ДК 021:2015  38550000-5 Лічильники (38554000-3Лічильники електроенергії) лічильник НІК</t>
  </si>
  <si>
    <t>код ДК 021:2015  39830000-9 Продукція для чищення (39831500-1 Засоби для чищення і миття автомобілів)</t>
  </si>
  <si>
    <t>код ДК 021:2015  41120000-6 Вода для технічних потреб (вода).</t>
  </si>
  <si>
    <t>код ДК 021:2015  42670000-3 Частини та приладдя для верстатів ( 42675100-9 Частини ланцюгових пил)  шини</t>
  </si>
  <si>
    <t>код ДК 021:2015  42670000-3 Частини та приладдя для верстатів ( кільцеві буфери, комплект гольчатих  роликів)</t>
  </si>
  <si>
    <t>код ДК 021:2015  42670000-3 Частини та приладдя для верстатів ( направляючий ролик)</t>
  </si>
  <si>
    <t>код ДК 021:2015  42670000-3 Частини та приладдя для верстатів (зірочки)</t>
  </si>
  <si>
    <t>код ДК 021:2015  42670000-3 Частини та приладдя для верстатів (редуктор)</t>
  </si>
  <si>
    <t>код ДК 021:2015  42670000-3 Частини та приладдя для верстатів (шини)</t>
  </si>
  <si>
    <t>код ДК 021:2015  44140000-4 Продукція, пов’язана з конструкційними матеріалами (44141000-0 Гнучкі труби)труба гофра</t>
  </si>
  <si>
    <t>код ДК 021:2015  44820000-4 Лаки (лак)</t>
  </si>
  <si>
    <t>код ДК 021:2015  44830000-7 Мастики, шпаклівки, замазки та розчинники (грунтовка)</t>
  </si>
  <si>
    <t>код ДК 021:2015  44830000-7 Мастики, шпаклівки, замазки та розчинники (розчинник)</t>
  </si>
  <si>
    <t>код ДК 021:2015  72260000-5  Послуги пов'язані з програмним забезпеченням (доступ до порталу РАДНИК з публічних закупівель)</t>
  </si>
  <si>
    <t>код ДК 021:2015 14810000-2 Абразивні вироби (алмазний диск)</t>
  </si>
  <si>
    <t>код ДК 021:2015 14810000-2 Абразивні вироби (круг відрізний по металу)</t>
  </si>
  <si>
    <t>код ДК 021:2015 14810000-2 Абразивні вироби (круги відрізні по металу)</t>
  </si>
  <si>
    <t>код ДК 021:2015 16810000-6: Частини для сільськогосподарської техніки (ніж для заростей, ріжуче полотно)</t>
  </si>
  <si>
    <t>код ДК 021:2015 19270000-9 Неткані матеріали (геотекстиль)</t>
  </si>
  <si>
    <t xml:space="preserve">код ДК 021:2015 24950000-8 Спеціалізована хімічна продукція (24951000-5 Змазки та мастильні матеріали) змазка редуктора
</t>
  </si>
  <si>
    <t>код ДК 021:2015 31710000-6  Електронне приладдя (3171140-6 Електроди)   електроди</t>
  </si>
  <si>
    <t xml:space="preserve">код ДК 021:2015 31710000-6 Електронне приладдя (3171140-6 Електроди) електроди
</t>
  </si>
  <si>
    <t>код ДК 021:2015 34320000-6 Механічні запасні частини, крім двигунів і частин двигунів (барабан гальмівний, глушник)</t>
  </si>
  <si>
    <t>код ДК 021:2015 34320000-6 Механічні запасні частини, крім двигунів і частин двигунів (камера гальмівна)</t>
  </si>
  <si>
    <t>код ДК 021:2015 34320000-6 Механічні запасні частини, крім двигунів і частин двигунів (ковпак кришки КП, сальник маточини задньої, синхронізатор ЗИЛ, підшипники, сальники)</t>
  </si>
  <si>
    <t>код ДК 021:2015 34320000-6 Механічні запасні частини, крім двигунів і частин двигунів (колодка гальмівна)</t>
  </si>
  <si>
    <t>код ДК 021:2015 34320000-6 Механічні запасні частини, крім двигунів і частин двигунів (колодки гальмівні, циліндр,клапан управління, шарнір приводного вала, шрус внутрішній, палець рульового наконечника</t>
  </si>
  <si>
    <t>код ДК 021:2015 34320000-6 Механічні запасні частини, крім двигунів і частин двигунів (моторедуктор, трапеція приводу)</t>
  </si>
  <si>
    <t>код ДК 021:2015 34320000-6 Механічні запасні частини, крім двигунів і частин двигунів (тримач ножа)</t>
  </si>
  <si>
    <t>код ДК 021:2015 34320000-6 Механічні запасні частини, крім двигунів і частин двигунів (тримач осі)</t>
  </si>
  <si>
    <t>код ДК 021:2015 34320000-6 Механічні запасні частини, крім двигунів і частин двигунів (тяга рульова)</t>
  </si>
  <si>
    <t>код ДК 021:2015 34320000-6 Механічні запасні частини, крім двигунів і частин двигунів (хомут, з’єднувач, фітінг, клапан, колдка, хомут, корпус циліндра, труба тормозна).</t>
  </si>
  <si>
    <t>код ДК 021:2015 34320000-6 Механічні запасні частини, крім двигунів і частин двигунів (циліндр зчеплення, резонатор, трапеція рульова, глушник, помпа, комплект зчеплення, пружина колодок)</t>
  </si>
  <si>
    <t>код ДК 021:2015 34320000-6 Механічні запасні частини, крім двигунів і частин двигунів (шрус, клапана, кран гальмівний,пильовик)</t>
  </si>
  <si>
    <t>код ДК 021:2015 38570000-1 Регулювальні та контрольні прилади й апаратура (38571000-8 Обмеження швидкості) лежачий поліцейський</t>
  </si>
  <si>
    <t xml:space="preserve">код ДК 021:2015 42670000-3 Частини та приладдя для верстатів ( 42675100-9 Частини ланцюгових пил) ланцюгові зірочки, шини
</t>
  </si>
  <si>
    <t xml:space="preserve">код ДК 021:2015 44140000-4 Продукція, пов’язана з конструкційними матеріалами (44141000-0 Гнучкі труби)- дренажна труба з геотекстильним фільтром
</t>
  </si>
  <si>
    <t>код ДК 021:2015 44310000-6 Вироби з дроту (сітка "Рабиця)</t>
  </si>
  <si>
    <t>код ДК 021:2015 44310000-6 Вироби з дроту (трос управління)</t>
  </si>
  <si>
    <t>код ДК 021:2015 44540000-7 Ланцюги (ланцюг)</t>
  </si>
  <si>
    <t>код ДК 021:2015 Гумові вироби (19513200-7 Ізоляційна стрічка)</t>
  </si>
  <si>
    <t>код ДК 021:2015 –32440000-9 Телеметричне та термінальне обладнання (39442200-5 Кабельні муфти)</t>
  </si>
  <si>
    <t>код ДК 021:2015 ––30190000-7 Офісне устаткування та приладдя різне (30192153-8 Штампи)</t>
  </si>
  <si>
    <t>код ДК 021:2015 ––30190000-7 Офісне устаткування та приладдя різне (папір ксероксний, ручки, книга)</t>
  </si>
  <si>
    <t>код за  ДК 021:2015   19510000-4   Гумові вироби (рукава  DN, шланг)</t>
  </si>
  <si>
    <t>код за  ДК 021:2015   19510000-4   Гумові вироби (рукава , шланг)</t>
  </si>
  <si>
    <t>код за  ДК 021:2015   31440000-2 Акумуляторні батареї ( акумулятор)</t>
  </si>
  <si>
    <t>код за  ДК 021:2015   31440000-2 Акумуляторні батареї ( акумулятори)</t>
  </si>
  <si>
    <t>код за  ДК 021:2015   44190000-8 Конструкційні матеріали різні (44192200-4 Цвяхи)</t>
  </si>
  <si>
    <t>код за  ДК 021:2015  24950000-8 Спеціалізована хімічна продукція (гальмівна рідина, тосол. антифріз)</t>
  </si>
  <si>
    <t>код за  ДК 021:2015  31610000-5 Електричне обладнання для двигунів і транспортних засобів ( датчик, ліхтар, фара, перемикач світла)</t>
  </si>
  <si>
    <t>код за  ДК 021:2015  31610000-5 Електричне обладнання для двигунів і транспортних засобів ( запобіжник, реле поворотів)</t>
  </si>
  <si>
    <t>код за  ДК 021:2015  31610000-5 Електричне обладнання для двигунів і транспортних засобів ( реле поворотів)</t>
  </si>
  <si>
    <t>код за  ДК 021:2015  31610000-5 Електричне обладнання для двигунів і транспортних засобів ( стартер, датчик)</t>
  </si>
  <si>
    <t>код за  ДК 021:2015  31610000-5 Електричне обладнання для двигунів і транспортних засобів ( стартер, клема)</t>
  </si>
  <si>
    <t>код за  ДК 021:2015  31610000-5 Електричне обладнання для двигунів і транспортних засобів (замок запалювання, реле поворотів, фара)</t>
  </si>
  <si>
    <t>код за  ДК 021:2015  31610000-5 Електричне обладнання для двигунів і транспортних засобів (опалювач салону)</t>
  </si>
  <si>
    <t>код за  ДК 021:2015  31610000-5 Електричне обладнання для двигунів і транспортних засобів (провід запалювання , вимикач)</t>
  </si>
  <si>
    <t>код за  ДК 021:2015  31610000-5 Електричне обладнання для двигунів і транспортних засобів (провід запалювання, перемикач, фари, ліхтар)</t>
  </si>
  <si>
    <t>код за  ДК 021:2015  31610000-5 Електричне обладнання для двигунів і транспортних засобів (стартер)</t>
  </si>
  <si>
    <t>код за  ДК 021:2015  39810000-3 Ароматизатори та воски (герметик)</t>
  </si>
  <si>
    <t>код за  ДК 021:2015  39810000-3 Ароматизатори та воски (герметик, фіксатор)</t>
  </si>
  <si>
    <t>код за  ДК 021:2015  39810000-3 Ароматизатори та воски (герметики, паста)</t>
  </si>
  <si>
    <t>код за  ДК 021:2015  39830000-9 Продукція для чищення (автошампунь, паста для миття рук)</t>
  </si>
  <si>
    <t>код згідно ДК 021:2015   24950000-8 Спеціалізована хімічна продукція ( омивач скла, тосол, антифриз)</t>
  </si>
  <si>
    <t>код згідно ДК 021:2015 72260000-5  Послуги пов'язані з програмним забезпеченням( доступ до порталу РАДНИК у сфері публічних закупівель).</t>
  </si>
  <si>
    <t>код згідно ДК 021:2015 72260000-5  Послуги пов'язані з програмним забезпеченням( інформаційно-консультативні послуги).</t>
  </si>
  <si>
    <t>код згідно ДК 021:2015 72260000-5  Послуги пов'язані з програмним забезпеченням(послуги з обслуговування та технічної підтримки комп'ютерної програми "Комплексна система автоматизації підприємства " Is-pro").</t>
  </si>
  <si>
    <t>код згідно ДК 021:2015 72260000-5 Послуги пов’язані з програмним забезпеченням (послуги з постачання оновлених версій програмної продукції  ПЗ"Будівельні Технології - КОШТОРИС").</t>
  </si>
  <si>
    <t>№</t>
  </si>
  <si>
    <t>№1</t>
  </si>
  <si>
    <t>№10</t>
  </si>
  <si>
    <t>№123</t>
  </si>
  <si>
    <t>№14</t>
  </si>
  <si>
    <t>№18 від 10.02.21р.</t>
  </si>
  <si>
    <t>№19 від 10.02.21р.</t>
  </si>
  <si>
    <t>№1902/06-21</t>
  </si>
  <si>
    <t>№20</t>
  </si>
  <si>
    <t>№21 від 10.02.21р.</t>
  </si>
  <si>
    <t>№22 від 10.02.21р.</t>
  </si>
  <si>
    <t>№23 від 10.02.21р.</t>
  </si>
  <si>
    <t>№24</t>
  </si>
  <si>
    <t>№252</t>
  </si>
  <si>
    <t>№255</t>
  </si>
  <si>
    <t>№26</t>
  </si>
  <si>
    <t xml:space="preserve">№3 </t>
  </si>
  <si>
    <t>№30 від 12.11.21р.</t>
  </si>
  <si>
    <t>№31-186</t>
  </si>
  <si>
    <t>№32</t>
  </si>
  <si>
    <t>№35</t>
  </si>
  <si>
    <t xml:space="preserve">№36 </t>
  </si>
  <si>
    <t>№37</t>
  </si>
  <si>
    <t>№38</t>
  </si>
  <si>
    <t>№39</t>
  </si>
  <si>
    <t>№4</t>
  </si>
  <si>
    <t>№40</t>
  </si>
  <si>
    <t>№41</t>
  </si>
  <si>
    <t>№42</t>
  </si>
  <si>
    <t>№43</t>
  </si>
  <si>
    <t xml:space="preserve">№44 </t>
  </si>
  <si>
    <t>№45</t>
  </si>
  <si>
    <t>№47</t>
  </si>
  <si>
    <t>№49</t>
  </si>
  <si>
    <t>№52</t>
  </si>
  <si>
    <t>№53</t>
  </si>
  <si>
    <t>№54</t>
  </si>
  <si>
    <t>№8</t>
  </si>
  <si>
    <t>№83</t>
  </si>
  <si>
    <t>№9</t>
  </si>
  <si>
    <t>Список прямих закупівель (до 50 тис.) на 2021 рік</t>
  </si>
</sst>
</file>

<file path=xl/styles.xml><?xml version="1.0" encoding="utf-8"?>
<styleSheet xmlns="http://schemas.openxmlformats.org/spreadsheetml/2006/main">
  <numFmts count="1">
    <numFmt numFmtId="165" formatCode="dd\.mm\.yyyy"/>
  </numFmts>
  <fonts count="4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y.zakupki.prom.ua/remote/dispatcher/state_purchase_view/30992937" TargetMode="External"/><Relationship Id="rId299" Type="http://schemas.openxmlformats.org/officeDocument/2006/relationships/hyperlink" Target="https://my.zakupki.prom.ua/remote/dispatcher/state_purchase_view/26988189" TargetMode="External"/><Relationship Id="rId21" Type="http://schemas.openxmlformats.org/officeDocument/2006/relationships/hyperlink" Target="https://my.zakupki.prom.ua/remote/dispatcher/state_purchase_view/33193231" TargetMode="External"/><Relationship Id="rId63" Type="http://schemas.openxmlformats.org/officeDocument/2006/relationships/hyperlink" Target="https://my.zakupki.prom.ua/remote/dispatcher/state_purchase_view/31894750" TargetMode="External"/><Relationship Id="rId159" Type="http://schemas.openxmlformats.org/officeDocument/2006/relationships/hyperlink" Target="https://my.zakupki.prom.ua/remote/dispatcher/state_purchase_view/29548273" TargetMode="External"/><Relationship Id="rId324" Type="http://schemas.openxmlformats.org/officeDocument/2006/relationships/hyperlink" Target="https://my.zakupki.prom.ua/remote/dispatcher/state_purchase_view/26509372" TargetMode="External"/><Relationship Id="rId366" Type="http://schemas.openxmlformats.org/officeDocument/2006/relationships/hyperlink" Target="https://my.zakupki.prom.ua/remote/dispatcher/state_purchase_view/25538220" TargetMode="External"/><Relationship Id="rId170" Type="http://schemas.openxmlformats.org/officeDocument/2006/relationships/hyperlink" Target="https://my.zakupki.prom.ua/remote/dispatcher/state_purchase_view/29377036" TargetMode="External"/><Relationship Id="rId226" Type="http://schemas.openxmlformats.org/officeDocument/2006/relationships/hyperlink" Target="https://my.zakupki.prom.ua/remote/dispatcher/state_purchase_view/28221325" TargetMode="External"/><Relationship Id="rId433" Type="http://schemas.openxmlformats.org/officeDocument/2006/relationships/hyperlink" Target="https://my.zakupki.prom.ua/remote/dispatcher/state_purchase_view/23026854" TargetMode="External"/><Relationship Id="rId268" Type="http://schemas.openxmlformats.org/officeDocument/2006/relationships/hyperlink" Target="https://my.zakupki.prom.ua/remote/dispatcher/state_purchase_view/27765967" TargetMode="External"/><Relationship Id="rId32" Type="http://schemas.openxmlformats.org/officeDocument/2006/relationships/hyperlink" Target="https://my.zakupki.prom.ua/remote/dispatcher/state_purchase_view/32879817" TargetMode="External"/><Relationship Id="rId74" Type="http://schemas.openxmlformats.org/officeDocument/2006/relationships/hyperlink" Target="https://my.zakupki.prom.ua/remote/dispatcher/state_purchase_view/31813412" TargetMode="External"/><Relationship Id="rId128" Type="http://schemas.openxmlformats.org/officeDocument/2006/relationships/hyperlink" Target="https://my.zakupki.prom.ua/remote/dispatcher/state_purchase_view/30759226" TargetMode="External"/><Relationship Id="rId335" Type="http://schemas.openxmlformats.org/officeDocument/2006/relationships/hyperlink" Target="https://my.zakupki.prom.ua/remote/dispatcher/state_purchase_view/26377706" TargetMode="External"/><Relationship Id="rId377" Type="http://schemas.openxmlformats.org/officeDocument/2006/relationships/hyperlink" Target="https://my.zakupki.prom.ua/remote/dispatcher/state_purchase_view/25344517" TargetMode="External"/><Relationship Id="rId5" Type="http://schemas.openxmlformats.org/officeDocument/2006/relationships/hyperlink" Target="https://my.zakupki.prom.ua/remote/dispatcher/state_purchase_view/33561600" TargetMode="External"/><Relationship Id="rId181" Type="http://schemas.openxmlformats.org/officeDocument/2006/relationships/hyperlink" Target="https://my.zakupki.prom.ua/remote/dispatcher/state_purchase_view/29237651" TargetMode="External"/><Relationship Id="rId237" Type="http://schemas.openxmlformats.org/officeDocument/2006/relationships/hyperlink" Target="https://my.zakupki.prom.ua/remote/dispatcher/state_purchase_view/28158042" TargetMode="External"/><Relationship Id="rId402" Type="http://schemas.openxmlformats.org/officeDocument/2006/relationships/hyperlink" Target="https://my.zakupki.prom.ua/remote/dispatcher/state_purchase_view/24317918" TargetMode="External"/><Relationship Id="rId279" Type="http://schemas.openxmlformats.org/officeDocument/2006/relationships/hyperlink" Target="https://my.zakupki.prom.ua/remote/dispatcher/state_purchase_view/27353326" TargetMode="External"/><Relationship Id="rId43" Type="http://schemas.openxmlformats.org/officeDocument/2006/relationships/hyperlink" Target="https://my.zakupki.prom.ua/remote/dispatcher/state_purchase_view/32699512" TargetMode="External"/><Relationship Id="rId139" Type="http://schemas.openxmlformats.org/officeDocument/2006/relationships/hyperlink" Target="https://my.zakupki.prom.ua/remote/dispatcher/state_purchase_view/30236394" TargetMode="External"/><Relationship Id="rId290" Type="http://schemas.openxmlformats.org/officeDocument/2006/relationships/hyperlink" Target="https://my.zakupki.prom.ua/remote/dispatcher/state_purchase_view/27079954" TargetMode="External"/><Relationship Id="rId304" Type="http://schemas.openxmlformats.org/officeDocument/2006/relationships/hyperlink" Target="https://my.zakupki.prom.ua/remote/dispatcher/state_purchase_view/26831481" TargetMode="External"/><Relationship Id="rId346" Type="http://schemas.openxmlformats.org/officeDocument/2006/relationships/hyperlink" Target="https://my.zakupki.prom.ua/remote/dispatcher/state_purchase_view/26090170" TargetMode="External"/><Relationship Id="rId388" Type="http://schemas.openxmlformats.org/officeDocument/2006/relationships/hyperlink" Target="https://my.zakupki.prom.ua/remote/dispatcher/state_purchase_view/24802461" TargetMode="External"/><Relationship Id="rId85" Type="http://schemas.openxmlformats.org/officeDocument/2006/relationships/hyperlink" Target="https://my.zakupki.prom.ua/remote/dispatcher/state_purchase_view/31736044" TargetMode="External"/><Relationship Id="rId150" Type="http://schemas.openxmlformats.org/officeDocument/2006/relationships/hyperlink" Target="https://my.zakupki.prom.ua/remote/dispatcher/state_purchase_view/29658621" TargetMode="External"/><Relationship Id="rId192" Type="http://schemas.openxmlformats.org/officeDocument/2006/relationships/hyperlink" Target="https://my.zakupki.prom.ua/remote/dispatcher/state_purchase_view/28954204" TargetMode="External"/><Relationship Id="rId206" Type="http://schemas.openxmlformats.org/officeDocument/2006/relationships/hyperlink" Target="https://my.zakupki.prom.ua/remote/dispatcher/state_purchase_view/28617056" TargetMode="External"/><Relationship Id="rId413" Type="http://schemas.openxmlformats.org/officeDocument/2006/relationships/hyperlink" Target="https://my.zakupki.prom.ua/remote/dispatcher/state_purchase_view/23864619" TargetMode="External"/><Relationship Id="rId248" Type="http://schemas.openxmlformats.org/officeDocument/2006/relationships/hyperlink" Target="https://my.zakupki.prom.ua/remote/dispatcher/state_purchase_view/28118923" TargetMode="External"/><Relationship Id="rId269" Type="http://schemas.openxmlformats.org/officeDocument/2006/relationships/hyperlink" Target="https://my.zakupki.prom.ua/remote/dispatcher/state_purchase_view/27557295" TargetMode="External"/><Relationship Id="rId434" Type="http://schemas.openxmlformats.org/officeDocument/2006/relationships/hyperlink" Target="https://my.zakupki.prom.ua/remote/dispatcher/state_purchase_view/22979383" TargetMode="External"/><Relationship Id="rId12" Type="http://schemas.openxmlformats.org/officeDocument/2006/relationships/hyperlink" Target="https://my.zakupki.prom.ua/remote/dispatcher/state_purchase_view/33329581" TargetMode="External"/><Relationship Id="rId33" Type="http://schemas.openxmlformats.org/officeDocument/2006/relationships/hyperlink" Target="https://my.zakupki.prom.ua/remote/dispatcher/state_purchase_view/32861709" TargetMode="External"/><Relationship Id="rId108" Type="http://schemas.openxmlformats.org/officeDocument/2006/relationships/hyperlink" Target="https://my.zakupki.prom.ua/remote/dispatcher/state_purchase_view/31124554" TargetMode="External"/><Relationship Id="rId129" Type="http://schemas.openxmlformats.org/officeDocument/2006/relationships/hyperlink" Target="https://my.zakupki.prom.ua/remote/dispatcher/state_purchase_view/30756594" TargetMode="External"/><Relationship Id="rId280" Type="http://schemas.openxmlformats.org/officeDocument/2006/relationships/hyperlink" Target="https://my.zakupki.prom.ua/remote/dispatcher/state_purchase_view/27321400" TargetMode="External"/><Relationship Id="rId315" Type="http://schemas.openxmlformats.org/officeDocument/2006/relationships/hyperlink" Target="https://my.zakupki.prom.ua/remote/dispatcher/state_purchase_view/26684710" TargetMode="External"/><Relationship Id="rId336" Type="http://schemas.openxmlformats.org/officeDocument/2006/relationships/hyperlink" Target="https://my.zakupki.prom.ua/remote/dispatcher/state_purchase_view/26322732" TargetMode="External"/><Relationship Id="rId357" Type="http://schemas.openxmlformats.org/officeDocument/2006/relationships/hyperlink" Target="https://my.zakupki.prom.ua/remote/dispatcher/state_purchase_view/26034838" TargetMode="External"/><Relationship Id="rId54" Type="http://schemas.openxmlformats.org/officeDocument/2006/relationships/hyperlink" Target="https://my.zakupki.prom.ua/remote/dispatcher/state_purchase_view/32166937" TargetMode="External"/><Relationship Id="rId75" Type="http://schemas.openxmlformats.org/officeDocument/2006/relationships/hyperlink" Target="https://my.zakupki.prom.ua/remote/dispatcher/state_purchase_view/31812168" TargetMode="External"/><Relationship Id="rId96" Type="http://schemas.openxmlformats.org/officeDocument/2006/relationships/hyperlink" Target="https://my.zakupki.prom.ua/remote/dispatcher/state_purchase_view/31528706" TargetMode="External"/><Relationship Id="rId140" Type="http://schemas.openxmlformats.org/officeDocument/2006/relationships/hyperlink" Target="https://my.zakupki.prom.ua/remote/dispatcher/state_purchase_view/30236191" TargetMode="External"/><Relationship Id="rId161" Type="http://schemas.openxmlformats.org/officeDocument/2006/relationships/hyperlink" Target="https://my.zakupki.prom.ua/remote/dispatcher/state_purchase_view/29436198" TargetMode="External"/><Relationship Id="rId182" Type="http://schemas.openxmlformats.org/officeDocument/2006/relationships/hyperlink" Target="https://my.zakupki.prom.ua/remote/dispatcher/state_purchase_view/29209221" TargetMode="External"/><Relationship Id="rId217" Type="http://schemas.openxmlformats.org/officeDocument/2006/relationships/hyperlink" Target="https://my.zakupki.prom.ua/remote/dispatcher/state_purchase_view/28465324" TargetMode="External"/><Relationship Id="rId378" Type="http://schemas.openxmlformats.org/officeDocument/2006/relationships/hyperlink" Target="https://my.zakupki.prom.ua/remote/dispatcher/state_purchase_view/25344190" TargetMode="External"/><Relationship Id="rId399" Type="http://schemas.openxmlformats.org/officeDocument/2006/relationships/hyperlink" Target="https://my.zakupki.prom.ua/remote/dispatcher/state_purchase_view/24330832" TargetMode="External"/><Relationship Id="rId403" Type="http://schemas.openxmlformats.org/officeDocument/2006/relationships/hyperlink" Target="https://my.zakupki.prom.ua/remote/dispatcher/state_purchase_view/24313823" TargetMode="External"/><Relationship Id="rId6" Type="http://schemas.openxmlformats.org/officeDocument/2006/relationships/hyperlink" Target="https://my.zakupki.prom.ua/remote/dispatcher/state_purchase_view/33526065" TargetMode="External"/><Relationship Id="rId238" Type="http://schemas.openxmlformats.org/officeDocument/2006/relationships/hyperlink" Target="https://my.zakupki.prom.ua/remote/dispatcher/state_purchase_view/28156544" TargetMode="External"/><Relationship Id="rId259" Type="http://schemas.openxmlformats.org/officeDocument/2006/relationships/hyperlink" Target="https://my.zakupki.prom.ua/remote/dispatcher/state_purchase_view/28058729" TargetMode="External"/><Relationship Id="rId424" Type="http://schemas.openxmlformats.org/officeDocument/2006/relationships/hyperlink" Target="https://my.zakupki.prom.ua/remote/dispatcher/state_purchase_view/23556661" TargetMode="External"/><Relationship Id="rId23" Type="http://schemas.openxmlformats.org/officeDocument/2006/relationships/hyperlink" Target="https://my.zakupki.prom.ua/remote/dispatcher/state_purchase_view/33071151" TargetMode="External"/><Relationship Id="rId119" Type="http://schemas.openxmlformats.org/officeDocument/2006/relationships/hyperlink" Target="https://my.zakupki.prom.ua/remote/dispatcher/state_purchase_view/30935575" TargetMode="External"/><Relationship Id="rId270" Type="http://schemas.openxmlformats.org/officeDocument/2006/relationships/hyperlink" Target="https://my.zakupki.prom.ua/remote/dispatcher/state_purchase_view/27556956" TargetMode="External"/><Relationship Id="rId291" Type="http://schemas.openxmlformats.org/officeDocument/2006/relationships/hyperlink" Target="https://my.zakupki.prom.ua/remote/dispatcher/state_purchase_view/27067265" TargetMode="External"/><Relationship Id="rId305" Type="http://schemas.openxmlformats.org/officeDocument/2006/relationships/hyperlink" Target="https://my.zakupki.prom.ua/remote/dispatcher/state_purchase_view/26830843" TargetMode="External"/><Relationship Id="rId326" Type="http://schemas.openxmlformats.org/officeDocument/2006/relationships/hyperlink" Target="https://my.zakupki.prom.ua/remote/dispatcher/state_purchase_view/26502566" TargetMode="External"/><Relationship Id="rId347" Type="http://schemas.openxmlformats.org/officeDocument/2006/relationships/hyperlink" Target="https://my.zakupki.prom.ua/remote/dispatcher/state_purchase_view/26088568" TargetMode="External"/><Relationship Id="rId44" Type="http://schemas.openxmlformats.org/officeDocument/2006/relationships/hyperlink" Target="https://my.zakupki.prom.ua/remote/dispatcher/state_purchase_view/32649116" TargetMode="External"/><Relationship Id="rId65" Type="http://schemas.openxmlformats.org/officeDocument/2006/relationships/hyperlink" Target="https://my.zakupki.prom.ua/remote/dispatcher/state_purchase_view/31871315" TargetMode="External"/><Relationship Id="rId86" Type="http://schemas.openxmlformats.org/officeDocument/2006/relationships/hyperlink" Target="https://my.zakupki.prom.ua/remote/dispatcher/state_purchase_view/31678769" TargetMode="External"/><Relationship Id="rId130" Type="http://schemas.openxmlformats.org/officeDocument/2006/relationships/hyperlink" Target="https://my.zakupki.prom.ua/remote/dispatcher/state_purchase_view/30749015" TargetMode="External"/><Relationship Id="rId151" Type="http://schemas.openxmlformats.org/officeDocument/2006/relationships/hyperlink" Target="https://my.zakupki.prom.ua/remote/dispatcher/state_purchase_view/29657465" TargetMode="External"/><Relationship Id="rId368" Type="http://schemas.openxmlformats.org/officeDocument/2006/relationships/hyperlink" Target="https://my.zakupki.prom.ua/remote/dispatcher/state_purchase_view/25511663" TargetMode="External"/><Relationship Id="rId389" Type="http://schemas.openxmlformats.org/officeDocument/2006/relationships/hyperlink" Target="https://my.zakupki.prom.ua/remote/dispatcher/state_purchase_view/24745682" TargetMode="External"/><Relationship Id="rId172" Type="http://schemas.openxmlformats.org/officeDocument/2006/relationships/hyperlink" Target="https://my.zakupki.prom.ua/remote/dispatcher/state_purchase_view/29374726" TargetMode="External"/><Relationship Id="rId193" Type="http://schemas.openxmlformats.org/officeDocument/2006/relationships/hyperlink" Target="https://my.zakupki.prom.ua/remote/dispatcher/state_purchase_view/28860204" TargetMode="External"/><Relationship Id="rId207" Type="http://schemas.openxmlformats.org/officeDocument/2006/relationships/hyperlink" Target="https://my.zakupki.prom.ua/remote/dispatcher/state_purchase_view/28597531" TargetMode="External"/><Relationship Id="rId228" Type="http://schemas.openxmlformats.org/officeDocument/2006/relationships/hyperlink" Target="https://my.zakupki.prom.ua/remote/dispatcher/state_purchase_view/28172197" TargetMode="External"/><Relationship Id="rId249" Type="http://schemas.openxmlformats.org/officeDocument/2006/relationships/hyperlink" Target="https://my.zakupki.prom.ua/remote/dispatcher/state_purchase_view/28118084" TargetMode="External"/><Relationship Id="rId414" Type="http://schemas.openxmlformats.org/officeDocument/2006/relationships/hyperlink" Target="https://my.zakupki.prom.ua/remote/dispatcher/state_purchase_view/23863884" TargetMode="External"/><Relationship Id="rId435" Type="http://schemas.openxmlformats.org/officeDocument/2006/relationships/hyperlink" Target="https://my.zakupki.prom.ua/remote/dispatcher/state_purchase_view/22971346" TargetMode="External"/><Relationship Id="rId13" Type="http://schemas.openxmlformats.org/officeDocument/2006/relationships/hyperlink" Target="https://my.zakupki.prom.ua/remote/dispatcher/state_purchase_view/33323654" TargetMode="External"/><Relationship Id="rId109" Type="http://schemas.openxmlformats.org/officeDocument/2006/relationships/hyperlink" Target="https://my.zakupki.prom.ua/remote/dispatcher/state_purchase_view/31106131" TargetMode="External"/><Relationship Id="rId260" Type="http://schemas.openxmlformats.org/officeDocument/2006/relationships/hyperlink" Target="https://my.zakupki.prom.ua/remote/dispatcher/state_purchase_view/28058396" TargetMode="External"/><Relationship Id="rId281" Type="http://schemas.openxmlformats.org/officeDocument/2006/relationships/hyperlink" Target="https://my.zakupki.prom.ua/remote/dispatcher/state_purchase_view/27298744" TargetMode="External"/><Relationship Id="rId316" Type="http://schemas.openxmlformats.org/officeDocument/2006/relationships/hyperlink" Target="https://my.zakupki.prom.ua/remote/dispatcher/state_purchase_view/26683906" TargetMode="External"/><Relationship Id="rId337" Type="http://schemas.openxmlformats.org/officeDocument/2006/relationships/hyperlink" Target="https://my.zakupki.prom.ua/remote/dispatcher/state_purchase_view/26244829" TargetMode="External"/><Relationship Id="rId34" Type="http://schemas.openxmlformats.org/officeDocument/2006/relationships/hyperlink" Target="https://my.zakupki.prom.ua/remote/dispatcher/state_purchase_view/32858510" TargetMode="External"/><Relationship Id="rId55" Type="http://schemas.openxmlformats.org/officeDocument/2006/relationships/hyperlink" Target="https://my.zakupki.prom.ua/remote/dispatcher/state_purchase_view/32117967" TargetMode="External"/><Relationship Id="rId76" Type="http://schemas.openxmlformats.org/officeDocument/2006/relationships/hyperlink" Target="https://my.zakupki.prom.ua/remote/dispatcher/state_purchase_view/31811339" TargetMode="External"/><Relationship Id="rId97" Type="http://schemas.openxmlformats.org/officeDocument/2006/relationships/hyperlink" Target="https://my.zakupki.prom.ua/remote/dispatcher/state_purchase_view/31528303" TargetMode="External"/><Relationship Id="rId120" Type="http://schemas.openxmlformats.org/officeDocument/2006/relationships/hyperlink" Target="https://my.zakupki.prom.ua/remote/dispatcher/state_purchase_view/30922745" TargetMode="External"/><Relationship Id="rId141" Type="http://schemas.openxmlformats.org/officeDocument/2006/relationships/hyperlink" Target="https://my.zakupki.prom.ua/remote/dispatcher/state_purchase_view/30196821" TargetMode="External"/><Relationship Id="rId358" Type="http://schemas.openxmlformats.org/officeDocument/2006/relationships/hyperlink" Target="https://my.zakupki.prom.ua/remote/dispatcher/state_purchase_view/26030336" TargetMode="External"/><Relationship Id="rId379" Type="http://schemas.openxmlformats.org/officeDocument/2006/relationships/hyperlink" Target="https://my.zakupki.prom.ua/remote/dispatcher/state_purchase_view/25343502" TargetMode="External"/><Relationship Id="rId7" Type="http://schemas.openxmlformats.org/officeDocument/2006/relationships/hyperlink" Target="https://my.zakupki.prom.ua/remote/dispatcher/state_purchase_view/33473720" TargetMode="External"/><Relationship Id="rId162" Type="http://schemas.openxmlformats.org/officeDocument/2006/relationships/hyperlink" Target="https://my.zakupki.prom.ua/remote/dispatcher/state_purchase_view/29412215" TargetMode="External"/><Relationship Id="rId183" Type="http://schemas.openxmlformats.org/officeDocument/2006/relationships/hyperlink" Target="https://my.zakupki.prom.ua/remote/dispatcher/state_purchase_view/29208708" TargetMode="External"/><Relationship Id="rId218" Type="http://schemas.openxmlformats.org/officeDocument/2006/relationships/hyperlink" Target="https://my.zakupki.prom.ua/remote/dispatcher/state_purchase_view/28408575" TargetMode="External"/><Relationship Id="rId239" Type="http://schemas.openxmlformats.org/officeDocument/2006/relationships/hyperlink" Target="https://my.zakupki.prom.ua/remote/dispatcher/state_purchase_view/28151304" TargetMode="External"/><Relationship Id="rId390" Type="http://schemas.openxmlformats.org/officeDocument/2006/relationships/hyperlink" Target="https://my.zakupki.prom.ua/remote/dispatcher/state_purchase_view/24709491" TargetMode="External"/><Relationship Id="rId404" Type="http://schemas.openxmlformats.org/officeDocument/2006/relationships/hyperlink" Target="https://my.zakupki.prom.ua/remote/dispatcher/state_purchase_view/24251397" TargetMode="External"/><Relationship Id="rId425" Type="http://schemas.openxmlformats.org/officeDocument/2006/relationships/hyperlink" Target="https://my.zakupki.prom.ua/remote/dispatcher/state_purchase_view/23327199" TargetMode="External"/><Relationship Id="rId250" Type="http://schemas.openxmlformats.org/officeDocument/2006/relationships/hyperlink" Target="https://my.zakupki.prom.ua/remote/dispatcher/state_purchase_view/28117737" TargetMode="External"/><Relationship Id="rId271" Type="http://schemas.openxmlformats.org/officeDocument/2006/relationships/hyperlink" Target="https://my.zakupki.prom.ua/remote/dispatcher/state_purchase_view/27395328" TargetMode="External"/><Relationship Id="rId292" Type="http://schemas.openxmlformats.org/officeDocument/2006/relationships/hyperlink" Target="https://my.zakupki.prom.ua/remote/dispatcher/state_purchase_view/27065569" TargetMode="External"/><Relationship Id="rId306" Type="http://schemas.openxmlformats.org/officeDocument/2006/relationships/hyperlink" Target="https://my.zakupki.prom.ua/remote/dispatcher/state_purchase_view/26830357" TargetMode="External"/><Relationship Id="rId24" Type="http://schemas.openxmlformats.org/officeDocument/2006/relationships/hyperlink" Target="https://my.zakupki.prom.ua/remote/dispatcher/state_purchase_view/33037672" TargetMode="External"/><Relationship Id="rId45" Type="http://schemas.openxmlformats.org/officeDocument/2006/relationships/hyperlink" Target="https://my.zakupki.prom.ua/remote/dispatcher/state_purchase_view/32631907" TargetMode="External"/><Relationship Id="rId66" Type="http://schemas.openxmlformats.org/officeDocument/2006/relationships/hyperlink" Target="https://my.zakupki.prom.ua/remote/dispatcher/state_purchase_view/31869559" TargetMode="External"/><Relationship Id="rId87" Type="http://schemas.openxmlformats.org/officeDocument/2006/relationships/hyperlink" Target="https://my.zakupki.prom.ua/remote/dispatcher/state_purchase_view/31678266" TargetMode="External"/><Relationship Id="rId110" Type="http://schemas.openxmlformats.org/officeDocument/2006/relationships/hyperlink" Target="https://my.zakupki.prom.ua/remote/dispatcher/state_purchase_view/31104016" TargetMode="External"/><Relationship Id="rId131" Type="http://schemas.openxmlformats.org/officeDocument/2006/relationships/hyperlink" Target="https://my.zakupki.prom.ua/remote/dispatcher/state_purchase_view/30696847" TargetMode="External"/><Relationship Id="rId327" Type="http://schemas.openxmlformats.org/officeDocument/2006/relationships/hyperlink" Target="https://my.zakupki.prom.ua/remote/dispatcher/state_purchase_view/26501940" TargetMode="External"/><Relationship Id="rId348" Type="http://schemas.openxmlformats.org/officeDocument/2006/relationships/hyperlink" Target="https://my.zakupki.prom.ua/remote/dispatcher/state_purchase_view/26088045" TargetMode="External"/><Relationship Id="rId369" Type="http://schemas.openxmlformats.org/officeDocument/2006/relationships/hyperlink" Target="https://my.zakupki.prom.ua/remote/dispatcher/state_purchase_view/25510093" TargetMode="External"/><Relationship Id="rId152" Type="http://schemas.openxmlformats.org/officeDocument/2006/relationships/hyperlink" Target="https://my.zakupki.prom.ua/remote/dispatcher/state_purchase_view/29644712" TargetMode="External"/><Relationship Id="rId173" Type="http://schemas.openxmlformats.org/officeDocument/2006/relationships/hyperlink" Target="https://my.zakupki.prom.ua/remote/dispatcher/state_purchase_view/29373934" TargetMode="External"/><Relationship Id="rId194" Type="http://schemas.openxmlformats.org/officeDocument/2006/relationships/hyperlink" Target="https://my.zakupki.prom.ua/remote/dispatcher/state_purchase_view/28859819" TargetMode="External"/><Relationship Id="rId208" Type="http://schemas.openxmlformats.org/officeDocument/2006/relationships/hyperlink" Target="https://my.zakupki.prom.ua/remote/dispatcher/state_purchase_view/28596887" TargetMode="External"/><Relationship Id="rId229" Type="http://schemas.openxmlformats.org/officeDocument/2006/relationships/hyperlink" Target="https://my.zakupki.prom.ua/remote/dispatcher/state_purchase_view/28171818" TargetMode="External"/><Relationship Id="rId380" Type="http://schemas.openxmlformats.org/officeDocument/2006/relationships/hyperlink" Target="https://my.zakupki.prom.ua/remote/dispatcher/state_purchase_view/25343106" TargetMode="External"/><Relationship Id="rId415" Type="http://schemas.openxmlformats.org/officeDocument/2006/relationships/hyperlink" Target="https://my.zakupki.prom.ua/remote/dispatcher/state_purchase_view/23854927" TargetMode="External"/><Relationship Id="rId240" Type="http://schemas.openxmlformats.org/officeDocument/2006/relationships/hyperlink" Target="https://my.zakupki.prom.ua/remote/dispatcher/state_purchase_view/28145017" TargetMode="External"/><Relationship Id="rId261" Type="http://schemas.openxmlformats.org/officeDocument/2006/relationships/hyperlink" Target="https://my.zakupki.prom.ua/remote/dispatcher/state_purchase_view/28057908" TargetMode="External"/><Relationship Id="rId14" Type="http://schemas.openxmlformats.org/officeDocument/2006/relationships/hyperlink" Target="https://my.zakupki.prom.ua/remote/dispatcher/state_purchase_view/33276242" TargetMode="External"/><Relationship Id="rId35" Type="http://schemas.openxmlformats.org/officeDocument/2006/relationships/hyperlink" Target="https://my.zakupki.prom.ua/remote/dispatcher/state_purchase_view/32856552" TargetMode="External"/><Relationship Id="rId56" Type="http://schemas.openxmlformats.org/officeDocument/2006/relationships/hyperlink" Target="https://my.zakupki.prom.ua/remote/dispatcher/state_purchase_view/32116915" TargetMode="External"/><Relationship Id="rId77" Type="http://schemas.openxmlformats.org/officeDocument/2006/relationships/hyperlink" Target="https://my.zakupki.prom.ua/remote/dispatcher/state_purchase_view/31768168" TargetMode="External"/><Relationship Id="rId100" Type="http://schemas.openxmlformats.org/officeDocument/2006/relationships/hyperlink" Target="https://my.zakupki.prom.ua/remote/dispatcher/state_purchase_view/31239502" TargetMode="External"/><Relationship Id="rId282" Type="http://schemas.openxmlformats.org/officeDocument/2006/relationships/hyperlink" Target="https://my.zakupki.prom.ua/remote/dispatcher/state_purchase_view/27273901" TargetMode="External"/><Relationship Id="rId317" Type="http://schemas.openxmlformats.org/officeDocument/2006/relationships/hyperlink" Target="https://my.zakupki.prom.ua/remote/dispatcher/state_purchase_view/26683495" TargetMode="External"/><Relationship Id="rId338" Type="http://schemas.openxmlformats.org/officeDocument/2006/relationships/hyperlink" Target="https://my.zakupki.prom.ua/remote/dispatcher/state_purchase_view/26234920" TargetMode="External"/><Relationship Id="rId359" Type="http://schemas.openxmlformats.org/officeDocument/2006/relationships/hyperlink" Target="https://my.zakupki.prom.ua/remote/dispatcher/state_purchase_view/25878552" TargetMode="External"/><Relationship Id="rId8" Type="http://schemas.openxmlformats.org/officeDocument/2006/relationships/hyperlink" Target="https://my.zakupki.prom.ua/remote/dispatcher/state_purchase_view/33458409" TargetMode="External"/><Relationship Id="rId98" Type="http://schemas.openxmlformats.org/officeDocument/2006/relationships/hyperlink" Target="https://my.zakupki.prom.ua/remote/dispatcher/state_purchase_view/31275409" TargetMode="External"/><Relationship Id="rId121" Type="http://schemas.openxmlformats.org/officeDocument/2006/relationships/hyperlink" Target="https://my.zakupki.prom.ua/remote/dispatcher/state_purchase_view/30863704" TargetMode="External"/><Relationship Id="rId142" Type="http://schemas.openxmlformats.org/officeDocument/2006/relationships/hyperlink" Target="https://my.zakupki.prom.ua/remote/dispatcher/state_purchase_view/30064877" TargetMode="External"/><Relationship Id="rId163" Type="http://schemas.openxmlformats.org/officeDocument/2006/relationships/hyperlink" Target="https://my.zakupki.prom.ua/remote/dispatcher/state_purchase_view/29399592" TargetMode="External"/><Relationship Id="rId184" Type="http://schemas.openxmlformats.org/officeDocument/2006/relationships/hyperlink" Target="https://my.zakupki.prom.ua/remote/dispatcher/state_purchase_view/29208277" TargetMode="External"/><Relationship Id="rId219" Type="http://schemas.openxmlformats.org/officeDocument/2006/relationships/hyperlink" Target="https://my.zakupki.prom.ua/remote/dispatcher/state_purchase_view/28396502" TargetMode="External"/><Relationship Id="rId370" Type="http://schemas.openxmlformats.org/officeDocument/2006/relationships/hyperlink" Target="https://my.zakupki.prom.ua/remote/dispatcher/state_purchase_view/25508873" TargetMode="External"/><Relationship Id="rId391" Type="http://schemas.openxmlformats.org/officeDocument/2006/relationships/hyperlink" Target="https://my.zakupki.prom.ua/remote/dispatcher/state_purchase_view/24709140" TargetMode="External"/><Relationship Id="rId405" Type="http://schemas.openxmlformats.org/officeDocument/2006/relationships/hyperlink" Target="https://my.zakupki.prom.ua/remote/dispatcher/state_purchase_view/24105405" TargetMode="External"/><Relationship Id="rId426" Type="http://schemas.openxmlformats.org/officeDocument/2006/relationships/hyperlink" Target="https://my.zakupki.prom.ua/remote/dispatcher/state_purchase_view/23271628" TargetMode="External"/><Relationship Id="rId230" Type="http://schemas.openxmlformats.org/officeDocument/2006/relationships/hyperlink" Target="https://my.zakupki.prom.ua/remote/dispatcher/state_purchase_view/28171556" TargetMode="External"/><Relationship Id="rId251" Type="http://schemas.openxmlformats.org/officeDocument/2006/relationships/hyperlink" Target="https://my.zakupki.prom.ua/remote/dispatcher/state_purchase_view/28116576" TargetMode="External"/><Relationship Id="rId25" Type="http://schemas.openxmlformats.org/officeDocument/2006/relationships/hyperlink" Target="https://my.zakupki.prom.ua/remote/dispatcher/state_purchase_view/33036870" TargetMode="External"/><Relationship Id="rId46" Type="http://schemas.openxmlformats.org/officeDocument/2006/relationships/hyperlink" Target="https://my.zakupki.prom.ua/remote/dispatcher/state_purchase_view/32605430" TargetMode="External"/><Relationship Id="rId67" Type="http://schemas.openxmlformats.org/officeDocument/2006/relationships/hyperlink" Target="https://my.zakupki.prom.ua/remote/dispatcher/state_purchase_view/31868793" TargetMode="External"/><Relationship Id="rId272" Type="http://schemas.openxmlformats.org/officeDocument/2006/relationships/hyperlink" Target="https://my.zakupki.prom.ua/remote/dispatcher/state_purchase_view/27393556" TargetMode="External"/><Relationship Id="rId293" Type="http://schemas.openxmlformats.org/officeDocument/2006/relationships/hyperlink" Target="https://my.zakupki.prom.ua/remote/dispatcher/state_purchase_view/27064098" TargetMode="External"/><Relationship Id="rId307" Type="http://schemas.openxmlformats.org/officeDocument/2006/relationships/hyperlink" Target="https://my.zakupki.prom.ua/remote/dispatcher/state_purchase_view/26830010" TargetMode="External"/><Relationship Id="rId328" Type="http://schemas.openxmlformats.org/officeDocument/2006/relationships/hyperlink" Target="https://my.zakupki.prom.ua/remote/dispatcher/state_purchase_view/26501548" TargetMode="External"/><Relationship Id="rId349" Type="http://schemas.openxmlformats.org/officeDocument/2006/relationships/hyperlink" Target="https://my.zakupki.prom.ua/remote/dispatcher/state_purchase_view/26087682" TargetMode="External"/><Relationship Id="rId88" Type="http://schemas.openxmlformats.org/officeDocument/2006/relationships/hyperlink" Target="https://my.zakupki.prom.ua/remote/dispatcher/state_purchase_view/31664434" TargetMode="External"/><Relationship Id="rId111" Type="http://schemas.openxmlformats.org/officeDocument/2006/relationships/hyperlink" Target="https://my.zakupki.prom.ua/remote/dispatcher/state_purchase_view/31103368" TargetMode="External"/><Relationship Id="rId132" Type="http://schemas.openxmlformats.org/officeDocument/2006/relationships/hyperlink" Target="https://my.zakupki.prom.ua/remote/dispatcher/state_purchase_view/30629357" TargetMode="External"/><Relationship Id="rId153" Type="http://schemas.openxmlformats.org/officeDocument/2006/relationships/hyperlink" Target="https://my.zakupki.prom.ua/remote/dispatcher/state_purchase_view/29631440" TargetMode="External"/><Relationship Id="rId174" Type="http://schemas.openxmlformats.org/officeDocument/2006/relationships/hyperlink" Target="https://my.zakupki.prom.ua/remote/dispatcher/state_purchase_view/29373079" TargetMode="External"/><Relationship Id="rId195" Type="http://schemas.openxmlformats.org/officeDocument/2006/relationships/hyperlink" Target="https://my.zakupki.prom.ua/remote/dispatcher/state_purchase_view/28859345" TargetMode="External"/><Relationship Id="rId209" Type="http://schemas.openxmlformats.org/officeDocument/2006/relationships/hyperlink" Target="https://my.zakupki.prom.ua/remote/dispatcher/state_purchase_view/28562512" TargetMode="External"/><Relationship Id="rId360" Type="http://schemas.openxmlformats.org/officeDocument/2006/relationships/hyperlink" Target="https://my.zakupki.prom.ua/remote/dispatcher/state_purchase_view/25836900" TargetMode="External"/><Relationship Id="rId381" Type="http://schemas.openxmlformats.org/officeDocument/2006/relationships/hyperlink" Target="https://my.zakupki.prom.ua/remote/dispatcher/state_purchase_view/25342671" TargetMode="External"/><Relationship Id="rId416" Type="http://schemas.openxmlformats.org/officeDocument/2006/relationships/hyperlink" Target="https://my.zakupki.prom.ua/remote/dispatcher/state_purchase_view/23853203" TargetMode="External"/><Relationship Id="rId220" Type="http://schemas.openxmlformats.org/officeDocument/2006/relationships/hyperlink" Target="https://my.zakupki.prom.ua/remote/dispatcher/state_purchase_view/28392947" TargetMode="External"/><Relationship Id="rId241" Type="http://schemas.openxmlformats.org/officeDocument/2006/relationships/hyperlink" Target="https://my.zakupki.prom.ua/remote/dispatcher/state_purchase_view/28144543" TargetMode="External"/><Relationship Id="rId15" Type="http://schemas.openxmlformats.org/officeDocument/2006/relationships/hyperlink" Target="https://my.zakupki.prom.ua/remote/dispatcher/state_purchase_view/33270588" TargetMode="External"/><Relationship Id="rId36" Type="http://schemas.openxmlformats.org/officeDocument/2006/relationships/hyperlink" Target="https://my.zakupki.prom.ua/remote/dispatcher/state_purchase_view/32855059" TargetMode="External"/><Relationship Id="rId57" Type="http://schemas.openxmlformats.org/officeDocument/2006/relationships/hyperlink" Target="https://my.zakupki.prom.ua/remote/dispatcher/state_purchase_view/32116093" TargetMode="External"/><Relationship Id="rId262" Type="http://schemas.openxmlformats.org/officeDocument/2006/relationships/hyperlink" Target="https://my.zakupki.prom.ua/remote/dispatcher/state_purchase_view/28057439" TargetMode="External"/><Relationship Id="rId283" Type="http://schemas.openxmlformats.org/officeDocument/2006/relationships/hyperlink" Target="https://my.zakupki.prom.ua/remote/dispatcher/state_purchase_view/27273076" TargetMode="External"/><Relationship Id="rId318" Type="http://schemas.openxmlformats.org/officeDocument/2006/relationships/hyperlink" Target="https://my.zakupki.prom.ua/remote/dispatcher/state_purchase_view/26669397" TargetMode="External"/><Relationship Id="rId339" Type="http://schemas.openxmlformats.org/officeDocument/2006/relationships/hyperlink" Target="https://my.zakupki.prom.ua/remote/dispatcher/state_purchase_view/26233989" TargetMode="External"/><Relationship Id="rId78" Type="http://schemas.openxmlformats.org/officeDocument/2006/relationships/hyperlink" Target="https://my.zakupki.prom.ua/remote/dispatcher/state_purchase_view/31760947" TargetMode="External"/><Relationship Id="rId99" Type="http://schemas.openxmlformats.org/officeDocument/2006/relationships/hyperlink" Target="https://my.zakupki.prom.ua/remote/dispatcher/state_purchase_view/31254502" TargetMode="External"/><Relationship Id="rId101" Type="http://schemas.openxmlformats.org/officeDocument/2006/relationships/hyperlink" Target="https://my.zakupki.prom.ua/remote/dispatcher/state_purchase_view/31239267" TargetMode="External"/><Relationship Id="rId122" Type="http://schemas.openxmlformats.org/officeDocument/2006/relationships/hyperlink" Target="https://my.zakupki.prom.ua/remote/dispatcher/state_purchase_view/30820758" TargetMode="External"/><Relationship Id="rId143" Type="http://schemas.openxmlformats.org/officeDocument/2006/relationships/hyperlink" Target="https://my.zakupki.prom.ua/remote/dispatcher/state_purchase_view/29961246" TargetMode="External"/><Relationship Id="rId164" Type="http://schemas.openxmlformats.org/officeDocument/2006/relationships/hyperlink" Target="https://my.zakupki.prom.ua/remote/dispatcher/state_purchase_view/29399286" TargetMode="External"/><Relationship Id="rId185" Type="http://schemas.openxmlformats.org/officeDocument/2006/relationships/hyperlink" Target="https://my.zakupki.prom.ua/remote/dispatcher/state_purchase_view/29202712" TargetMode="External"/><Relationship Id="rId350" Type="http://schemas.openxmlformats.org/officeDocument/2006/relationships/hyperlink" Target="https://my.zakupki.prom.ua/remote/dispatcher/state_purchase_view/26087097" TargetMode="External"/><Relationship Id="rId371" Type="http://schemas.openxmlformats.org/officeDocument/2006/relationships/hyperlink" Target="https://my.zakupki.prom.ua/remote/dispatcher/state_purchase_view/25508413" TargetMode="External"/><Relationship Id="rId406" Type="http://schemas.openxmlformats.org/officeDocument/2006/relationships/hyperlink" Target="https://my.zakupki.prom.ua/remote/dispatcher/state_purchase_view/24104113" TargetMode="External"/><Relationship Id="rId9" Type="http://schemas.openxmlformats.org/officeDocument/2006/relationships/hyperlink" Target="https://my.zakupki.prom.ua/remote/dispatcher/state_purchase_view/33454538" TargetMode="External"/><Relationship Id="rId210" Type="http://schemas.openxmlformats.org/officeDocument/2006/relationships/hyperlink" Target="https://my.zakupki.prom.ua/remote/dispatcher/state_purchase_view/28548820" TargetMode="External"/><Relationship Id="rId392" Type="http://schemas.openxmlformats.org/officeDocument/2006/relationships/hyperlink" Target="https://my.zakupki.prom.ua/remote/dispatcher/state_purchase_view/24700168" TargetMode="External"/><Relationship Id="rId427" Type="http://schemas.openxmlformats.org/officeDocument/2006/relationships/hyperlink" Target="https://my.zakupki.prom.ua/remote/dispatcher/state_purchase_view/23228713" TargetMode="External"/><Relationship Id="rId26" Type="http://schemas.openxmlformats.org/officeDocument/2006/relationships/hyperlink" Target="https://my.zakupki.prom.ua/remote/dispatcher/state_purchase_view/33033563" TargetMode="External"/><Relationship Id="rId231" Type="http://schemas.openxmlformats.org/officeDocument/2006/relationships/hyperlink" Target="https://my.zakupki.prom.ua/remote/dispatcher/state_purchase_view/28171126" TargetMode="External"/><Relationship Id="rId252" Type="http://schemas.openxmlformats.org/officeDocument/2006/relationships/hyperlink" Target="https://my.zakupki.prom.ua/remote/dispatcher/state_purchase_view/28102732" TargetMode="External"/><Relationship Id="rId273" Type="http://schemas.openxmlformats.org/officeDocument/2006/relationships/hyperlink" Target="https://my.zakupki.prom.ua/remote/dispatcher/state_purchase_view/27389032" TargetMode="External"/><Relationship Id="rId294" Type="http://schemas.openxmlformats.org/officeDocument/2006/relationships/hyperlink" Target="https://my.zakupki.prom.ua/remote/dispatcher/state_purchase_view/27063419" TargetMode="External"/><Relationship Id="rId308" Type="http://schemas.openxmlformats.org/officeDocument/2006/relationships/hyperlink" Target="https://my.zakupki.prom.ua/remote/dispatcher/state_purchase_view/26829146" TargetMode="External"/><Relationship Id="rId329" Type="http://schemas.openxmlformats.org/officeDocument/2006/relationships/hyperlink" Target="https://my.zakupki.prom.ua/remote/dispatcher/state_purchase_view/26500971" TargetMode="External"/><Relationship Id="rId47" Type="http://schemas.openxmlformats.org/officeDocument/2006/relationships/hyperlink" Target="https://my.zakupki.prom.ua/remote/dispatcher/state_purchase_view/32531150" TargetMode="External"/><Relationship Id="rId68" Type="http://schemas.openxmlformats.org/officeDocument/2006/relationships/hyperlink" Target="https://my.zakupki.prom.ua/remote/dispatcher/state_purchase_view/31867629" TargetMode="External"/><Relationship Id="rId89" Type="http://schemas.openxmlformats.org/officeDocument/2006/relationships/hyperlink" Target="https://my.zakupki.prom.ua/remote/dispatcher/state_purchase_view/31663659" TargetMode="External"/><Relationship Id="rId112" Type="http://schemas.openxmlformats.org/officeDocument/2006/relationships/hyperlink" Target="https://my.zakupki.prom.ua/remote/dispatcher/state_purchase_view/31102994" TargetMode="External"/><Relationship Id="rId133" Type="http://schemas.openxmlformats.org/officeDocument/2006/relationships/hyperlink" Target="https://my.zakupki.prom.ua/remote/dispatcher/state_purchase_view/30609257" TargetMode="External"/><Relationship Id="rId154" Type="http://schemas.openxmlformats.org/officeDocument/2006/relationships/hyperlink" Target="https://my.zakupki.prom.ua/remote/dispatcher/state_purchase_view/29568735" TargetMode="External"/><Relationship Id="rId175" Type="http://schemas.openxmlformats.org/officeDocument/2006/relationships/hyperlink" Target="https://my.zakupki.prom.ua/remote/dispatcher/state_purchase_view/29370572" TargetMode="External"/><Relationship Id="rId340" Type="http://schemas.openxmlformats.org/officeDocument/2006/relationships/hyperlink" Target="https://my.zakupki.prom.ua/remote/dispatcher/state_purchase_view/26223996" TargetMode="External"/><Relationship Id="rId361" Type="http://schemas.openxmlformats.org/officeDocument/2006/relationships/hyperlink" Target="https://my.zakupki.prom.ua/remote/dispatcher/state_purchase_view/25792536" TargetMode="External"/><Relationship Id="rId196" Type="http://schemas.openxmlformats.org/officeDocument/2006/relationships/hyperlink" Target="https://my.zakupki.prom.ua/remote/dispatcher/state_purchase_view/28858336" TargetMode="External"/><Relationship Id="rId200" Type="http://schemas.openxmlformats.org/officeDocument/2006/relationships/hyperlink" Target="https://my.zakupki.prom.ua/remote/dispatcher/state_purchase_view/28855927" TargetMode="External"/><Relationship Id="rId382" Type="http://schemas.openxmlformats.org/officeDocument/2006/relationships/hyperlink" Target="https://my.zakupki.prom.ua/remote/dispatcher/state_purchase_view/25338117" TargetMode="External"/><Relationship Id="rId417" Type="http://schemas.openxmlformats.org/officeDocument/2006/relationships/hyperlink" Target="https://my.zakupki.prom.ua/remote/dispatcher/state_purchase_view/23841721" TargetMode="External"/><Relationship Id="rId16" Type="http://schemas.openxmlformats.org/officeDocument/2006/relationships/hyperlink" Target="https://my.zakupki.prom.ua/remote/dispatcher/state_purchase_view/33246536" TargetMode="External"/><Relationship Id="rId221" Type="http://schemas.openxmlformats.org/officeDocument/2006/relationships/hyperlink" Target="https://my.zakupki.prom.ua/remote/dispatcher/state_purchase_view/28387811" TargetMode="External"/><Relationship Id="rId242" Type="http://schemas.openxmlformats.org/officeDocument/2006/relationships/hyperlink" Target="https://my.zakupki.prom.ua/remote/dispatcher/state_purchase_view/28144003" TargetMode="External"/><Relationship Id="rId263" Type="http://schemas.openxmlformats.org/officeDocument/2006/relationships/hyperlink" Target="https://my.zakupki.prom.ua/remote/dispatcher/state_purchase_view/27820583" TargetMode="External"/><Relationship Id="rId284" Type="http://schemas.openxmlformats.org/officeDocument/2006/relationships/hyperlink" Target="https://my.zakupki.prom.ua/remote/dispatcher/state_purchase_view/27195596" TargetMode="External"/><Relationship Id="rId319" Type="http://schemas.openxmlformats.org/officeDocument/2006/relationships/hyperlink" Target="https://my.zakupki.prom.ua/remote/dispatcher/state_purchase_view/26668553" TargetMode="External"/><Relationship Id="rId37" Type="http://schemas.openxmlformats.org/officeDocument/2006/relationships/hyperlink" Target="https://my.zakupki.prom.ua/remote/dispatcher/state_purchase_view/32853335" TargetMode="External"/><Relationship Id="rId58" Type="http://schemas.openxmlformats.org/officeDocument/2006/relationships/hyperlink" Target="https://my.zakupki.prom.ua/remote/dispatcher/state_purchase_view/32115490" TargetMode="External"/><Relationship Id="rId79" Type="http://schemas.openxmlformats.org/officeDocument/2006/relationships/hyperlink" Target="https://my.zakupki.prom.ua/remote/dispatcher/state_purchase_view/31748515" TargetMode="External"/><Relationship Id="rId102" Type="http://schemas.openxmlformats.org/officeDocument/2006/relationships/hyperlink" Target="https://my.zakupki.prom.ua/remote/dispatcher/state_purchase_view/31220454" TargetMode="External"/><Relationship Id="rId123" Type="http://schemas.openxmlformats.org/officeDocument/2006/relationships/hyperlink" Target="https://my.zakupki.prom.ua/remote/dispatcher/state_purchase_view/30772831" TargetMode="External"/><Relationship Id="rId144" Type="http://schemas.openxmlformats.org/officeDocument/2006/relationships/hyperlink" Target="https://my.zakupki.prom.ua/remote/dispatcher/state_purchase_view/29936960" TargetMode="External"/><Relationship Id="rId330" Type="http://schemas.openxmlformats.org/officeDocument/2006/relationships/hyperlink" Target="https://my.zakupki.prom.ua/remote/dispatcher/state_purchase_view/26491144" TargetMode="External"/><Relationship Id="rId90" Type="http://schemas.openxmlformats.org/officeDocument/2006/relationships/hyperlink" Target="https://my.zakupki.prom.ua/remote/dispatcher/state_purchase_view/31663036" TargetMode="External"/><Relationship Id="rId165" Type="http://schemas.openxmlformats.org/officeDocument/2006/relationships/hyperlink" Target="https://my.zakupki.prom.ua/remote/dispatcher/state_purchase_view/29398888" TargetMode="External"/><Relationship Id="rId186" Type="http://schemas.openxmlformats.org/officeDocument/2006/relationships/hyperlink" Target="https://my.zakupki.prom.ua/remote/dispatcher/state_purchase_view/29201694" TargetMode="External"/><Relationship Id="rId351" Type="http://schemas.openxmlformats.org/officeDocument/2006/relationships/hyperlink" Target="https://my.zakupki.prom.ua/remote/dispatcher/state_purchase_view/26077991" TargetMode="External"/><Relationship Id="rId372" Type="http://schemas.openxmlformats.org/officeDocument/2006/relationships/hyperlink" Target="https://my.zakupki.prom.ua/remote/dispatcher/state_purchase_view/25507828" TargetMode="External"/><Relationship Id="rId393" Type="http://schemas.openxmlformats.org/officeDocument/2006/relationships/hyperlink" Target="https://my.zakupki.prom.ua/remote/dispatcher/state_purchase_view/24683106" TargetMode="External"/><Relationship Id="rId407" Type="http://schemas.openxmlformats.org/officeDocument/2006/relationships/hyperlink" Target="https://my.zakupki.prom.ua/remote/dispatcher/state_purchase_view/24024755" TargetMode="External"/><Relationship Id="rId428" Type="http://schemas.openxmlformats.org/officeDocument/2006/relationships/hyperlink" Target="https://my.zakupki.prom.ua/remote/dispatcher/state_purchase_view/23218277" TargetMode="External"/><Relationship Id="rId211" Type="http://schemas.openxmlformats.org/officeDocument/2006/relationships/hyperlink" Target="https://my.zakupki.prom.ua/remote/dispatcher/state_purchase_view/28547379" TargetMode="External"/><Relationship Id="rId232" Type="http://schemas.openxmlformats.org/officeDocument/2006/relationships/hyperlink" Target="https://my.zakupki.prom.ua/remote/dispatcher/state_purchase_view/28170931" TargetMode="External"/><Relationship Id="rId253" Type="http://schemas.openxmlformats.org/officeDocument/2006/relationships/hyperlink" Target="https://my.zakupki.prom.ua/remote/dispatcher/state_purchase_view/28086266" TargetMode="External"/><Relationship Id="rId274" Type="http://schemas.openxmlformats.org/officeDocument/2006/relationships/hyperlink" Target="https://my.zakupki.prom.ua/remote/dispatcher/state_purchase_view/27388329" TargetMode="External"/><Relationship Id="rId295" Type="http://schemas.openxmlformats.org/officeDocument/2006/relationships/hyperlink" Target="https://my.zakupki.prom.ua/remote/dispatcher/state_purchase_view/27061646" TargetMode="External"/><Relationship Id="rId309" Type="http://schemas.openxmlformats.org/officeDocument/2006/relationships/hyperlink" Target="https://my.zakupki.prom.ua/remote/dispatcher/state_purchase_view/26828354" TargetMode="External"/><Relationship Id="rId27" Type="http://schemas.openxmlformats.org/officeDocument/2006/relationships/hyperlink" Target="https://my.zakupki.prom.ua/remote/dispatcher/state_purchase_view/33015037" TargetMode="External"/><Relationship Id="rId48" Type="http://schemas.openxmlformats.org/officeDocument/2006/relationships/hyperlink" Target="https://my.zakupki.prom.ua/remote/dispatcher/state_purchase_view/32528641" TargetMode="External"/><Relationship Id="rId69" Type="http://schemas.openxmlformats.org/officeDocument/2006/relationships/hyperlink" Target="https://my.zakupki.prom.ua/remote/dispatcher/state_purchase_view/31867297" TargetMode="External"/><Relationship Id="rId113" Type="http://schemas.openxmlformats.org/officeDocument/2006/relationships/hyperlink" Target="https://my.zakupki.prom.ua/remote/dispatcher/state_purchase_view/31102475" TargetMode="External"/><Relationship Id="rId134" Type="http://schemas.openxmlformats.org/officeDocument/2006/relationships/hyperlink" Target="https://my.zakupki.prom.ua/remote/dispatcher/state_purchase_view/30558130" TargetMode="External"/><Relationship Id="rId320" Type="http://schemas.openxmlformats.org/officeDocument/2006/relationships/hyperlink" Target="https://my.zakupki.prom.ua/remote/dispatcher/state_purchase_view/26668110" TargetMode="External"/><Relationship Id="rId80" Type="http://schemas.openxmlformats.org/officeDocument/2006/relationships/hyperlink" Target="https://my.zakupki.prom.ua/remote/dispatcher/state_purchase_view/31746826" TargetMode="External"/><Relationship Id="rId155" Type="http://schemas.openxmlformats.org/officeDocument/2006/relationships/hyperlink" Target="https://my.zakupki.prom.ua/remote/dispatcher/state_purchase_view/29550920" TargetMode="External"/><Relationship Id="rId176" Type="http://schemas.openxmlformats.org/officeDocument/2006/relationships/hyperlink" Target="https://my.zakupki.prom.ua/remote/dispatcher/state_purchase_view/29369360" TargetMode="External"/><Relationship Id="rId197" Type="http://schemas.openxmlformats.org/officeDocument/2006/relationships/hyperlink" Target="https://my.zakupki.prom.ua/remote/dispatcher/state_purchase_view/28857748" TargetMode="External"/><Relationship Id="rId341" Type="http://schemas.openxmlformats.org/officeDocument/2006/relationships/hyperlink" Target="https://my.zakupki.prom.ua/remote/dispatcher/state_purchase_view/26217021" TargetMode="External"/><Relationship Id="rId362" Type="http://schemas.openxmlformats.org/officeDocument/2006/relationships/hyperlink" Target="https://my.zakupki.prom.ua/remote/dispatcher/state_purchase_view/25630992" TargetMode="External"/><Relationship Id="rId383" Type="http://schemas.openxmlformats.org/officeDocument/2006/relationships/hyperlink" Target="https://my.zakupki.prom.ua/remote/dispatcher/state_purchase_view/25247595" TargetMode="External"/><Relationship Id="rId418" Type="http://schemas.openxmlformats.org/officeDocument/2006/relationships/hyperlink" Target="https://my.zakupki.prom.ua/remote/dispatcher/state_purchase_view/23829845" TargetMode="External"/><Relationship Id="rId201" Type="http://schemas.openxmlformats.org/officeDocument/2006/relationships/hyperlink" Target="https://my.zakupki.prom.ua/remote/dispatcher/state_purchase_view/28819001" TargetMode="External"/><Relationship Id="rId222" Type="http://schemas.openxmlformats.org/officeDocument/2006/relationships/hyperlink" Target="https://my.zakupki.prom.ua/remote/dispatcher/state_purchase_view/28315420" TargetMode="External"/><Relationship Id="rId243" Type="http://schemas.openxmlformats.org/officeDocument/2006/relationships/hyperlink" Target="https://my.zakupki.prom.ua/remote/dispatcher/state_purchase_view/28143462" TargetMode="External"/><Relationship Id="rId264" Type="http://schemas.openxmlformats.org/officeDocument/2006/relationships/hyperlink" Target="https://my.zakupki.prom.ua/remote/dispatcher/state_purchase_view/27811373" TargetMode="External"/><Relationship Id="rId285" Type="http://schemas.openxmlformats.org/officeDocument/2006/relationships/hyperlink" Target="https://my.zakupki.prom.ua/remote/dispatcher/state_purchase_view/27146564" TargetMode="External"/><Relationship Id="rId17" Type="http://schemas.openxmlformats.org/officeDocument/2006/relationships/hyperlink" Target="https://my.zakupki.prom.ua/remote/dispatcher/state_purchase_view/33199029" TargetMode="External"/><Relationship Id="rId38" Type="http://schemas.openxmlformats.org/officeDocument/2006/relationships/hyperlink" Target="https://my.zakupki.prom.ua/remote/dispatcher/state_purchase_view/32837021" TargetMode="External"/><Relationship Id="rId59" Type="http://schemas.openxmlformats.org/officeDocument/2006/relationships/hyperlink" Target="https://my.zakupki.prom.ua/remote/dispatcher/state_purchase_view/32035164" TargetMode="External"/><Relationship Id="rId103" Type="http://schemas.openxmlformats.org/officeDocument/2006/relationships/hyperlink" Target="https://my.zakupki.prom.ua/remote/dispatcher/state_purchase_view/31220030" TargetMode="External"/><Relationship Id="rId124" Type="http://schemas.openxmlformats.org/officeDocument/2006/relationships/hyperlink" Target="https://my.zakupki.prom.ua/remote/dispatcher/state_purchase_view/30771810" TargetMode="External"/><Relationship Id="rId310" Type="http://schemas.openxmlformats.org/officeDocument/2006/relationships/hyperlink" Target="https://my.zakupki.prom.ua/remote/dispatcher/state_purchase_view/26753565" TargetMode="External"/><Relationship Id="rId70" Type="http://schemas.openxmlformats.org/officeDocument/2006/relationships/hyperlink" Target="https://my.zakupki.prom.ua/remote/dispatcher/state_purchase_view/31820985" TargetMode="External"/><Relationship Id="rId91" Type="http://schemas.openxmlformats.org/officeDocument/2006/relationships/hyperlink" Target="https://my.zakupki.prom.ua/remote/dispatcher/state_purchase_view/31662511" TargetMode="External"/><Relationship Id="rId145" Type="http://schemas.openxmlformats.org/officeDocument/2006/relationships/hyperlink" Target="https://my.zakupki.prom.ua/remote/dispatcher/state_purchase_view/29879922" TargetMode="External"/><Relationship Id="rId166" Type="http://schemas.openxmlformats.org/officeDocument/2006/relationships/hyperlink" Target="https://my.zakupki.prom.ua/remote/dispatcher/state_purchase_view/29398469" TargetMode="External"/><Relationship Id="rId187" Type="http://schemas.openxmlformats.org/officeDocument/2006/relationships/hyperlink" Target="https://my.zakupki.prom.ua/remote/dispatcher/state_purchase_view/29201047" TargetMode="External"/><Relationship Id="rId331" Type="http://schemas.openxmlformats.org/officeDocument/2006/relationships/hyperlink" Target="https://my.zakupki.prom.ua/remote/dispatcher/state_purchase_view/26468130" TargetMode="External"/><Relationship Id="rId352" Type="http://schemas.openxmlformats.org/officeDocument/2006/relationships/hyperlink" Target="https://my.zakupki.prom.ua/remote/dispatcher/state_purchase_view/26077214" TargetMode="External"/><Relationship Id="rId373" Type="http://schemas.openxmlformats.org/officeDocument/2006/relationships/hyperlink" Target="https://my.zakupki.prom.ua/remote/dispatcher/state_purchase_view/25370134" TargetMode="External"/><Relationship Id="rId394" Type="http://schemas.openxmlformats.org/officeDocument/2006/relationships/hyperlink" Target="https://my.zakupki.prom.ua/remote/dispatcher/state_purchase_view/24576664" TargetMode="External"/><Relationship Id="rId408" Type="http://schemas.openxmlformats.org/officeDocument/2006/relationships/hyperlink" Target="https://my.zakupki.prom.ua/remote/dispatcher/state_purchase_view/23945208" TargetMode="External"/><Relationship Id="rId429" Type="http://schemas.openxmlformats.org/officeDocument/2006/relationships/hyperlink" Target="https://my.zakupki.prom.ua/remote/dispatcher/state_purchase_view/23162579" TargetMode="External"/><Relationship Id="rId1" Type="http://schemas.openxmlformats.org/officeDocument/2006/relationships/hyperlink" Target="https://my.zakupki.prom.ua/remote/dispatcher/state_purchase_view/33819731" TargetMode="External"/><Relationship Id="rId212" Type="http://schemas.openxmlformats.org/officeDocument/2006/relationships/hyperlink" Target="https://my.zakupki.prom.ua/remote/dispatcher/state_purchase_view/28546507" TargetMode="External"/><Relationship Id="rId233" Type="http://schemas.openxmlformats.org/officeDocument/2006/relationships/hyperlink" Target="https://my.zakupki.prom.ua/remote/dispatcher/state_purchase_view/28162536" TargetMode="External"/><Relationship Id="rId254" Type="http://schemas.openxmlformats.org/officeDocument/2006/relationships/hyperlink" Target="https://my.zakupki.prom.ua/remote/dispatcher/state_purchase_view/28085578" TargetMode="External"/><Relationship Id="rId28" Type="http://schemas.openxmlformats.org/officeDocument/2006/relationships/hyperlink" Target="https://my.zakupki.prom.ua/remote/dispatcher/state_purchase_view/32935585" TargetMode="External"/><Relationship Id="rId49" Type="http://schemas.openxmlformats.org/officeDocument/2006/relationships/hyperlink" Target="https://my.zakupki.prom.ua/remote/dispatcher/state_purchase_view/32514462" TargetMode="External"/><Relationship Id="rId114" Type="http://schemas.openxmlformats.org/officeDocument/2006/relationships/hyperlink" Target="https://my.zakupki.prom.ua/remote/dispatcher/state_purchase_view/31100471" TargetMode="External"/><Relationship Id="rId275" Type="http://schemas.openxmlformats.org/officeDocument/2006/relationships/hyperlink" Target="https://my.zakupki.prom.ua/remote/dispatcher/state_purchase_view/27387563" TargetMode="External"/><Relationship Id="rId296" Type="http://schemas.openxmlformats.org/officeDocument/2006/relationships/hyperlink" Target="https://my.zakupki.prom.ua/remote/dispatcher/state_purchase_view/27061251" TargetMode="External"/><Relationship Id="rId300" Type="http://schemas.openxmlformats.org/officeDocument/2006/relationships/hyperlink" Target="https://my.zakupki.prom.ua/remote/dispatcher/state_purchase_view/26886807" TargetMode="External"/><Relationship Id="rId60" Type="http://schemas.openxmlformats.org/officeDocument/2006/relationships/hyperlink" Target="https://my.zakupki.prom.ua/remote/dispatcher/state_purchase_view/31973545" TargetMode="External"/><Relationship Id="rId81" Type="http://schemas.openxmlformats.org/officeDocument/2006/relationships/hyperlink" Target="https://my.zakupki.prom.ua/remote/dispatcher/state_purchase_view/31744987" TargetMode="External"/><Relationship Id="rId135" Type="http://schemas.openxmlformats.org/officeDocument/2006/relationships/hyperlink" Target="https://my.zakupki.prom.ua/remote/dispatcher/state_purchase_view/30533534" TargetMode="External"/><Relationship Id="rId156" Type="http://schemas.openxmlformats.org/officeDocument/2006/relationships/hyperlink" Target="https://my.zakupki.prom.ua/remote/dispatcher/state_purchase_view/29550172" TargetMode="External"/><Relationship Id="rId177" Type="http://schemas.openxmlformats.org/officeDocument/2006/relationships/hyperlink" Target="https://my.zakupki.prom.ua/remote/dispatcher/state_purchase_view/29369174" TargetMode="External"/><Relationship Id="rId198" Type="http://schemas.openxmlformats.org/officeDocument/2006/relationships/hyperlink" Target="https://my.zakupki.prom.ua/remote/dispatcher/state_purchase_view/28857192" TargetMode="External"/><Relationship Id="rId321" Type="http://schemas.openxmlformats.org/officeDocument/2006/relationships/hyperlink" Target="https://my.zakupki.prom.ua/remote/dispatcher/state_purchase_view/26667151" TargetMode="External"/><Relationship Id="rId342" Type="http://schemas.openxmlformats.org/officeDocument/2006/relationships/hyperlink" Target="https://my.zakupki.prom.ua/remote/dispatcher/state_purchase_view/26216426" TargetMode="External"/><Relationship Id="rId363" Type="http://schemas.openxmlformats.org/officeDocument/2006/relationships/hyperlink" Target="https://my.zakupki.prom.ua/remote/dispatcher/state_purchase_view/25628480" TargetMode="External"/><Relationship Id="rId384" Type="http://schemas.openxmlformats.org/officeDocument/2006/relationships/hyperlink" Target="https://my.zakupki.prom.ua/remote/dispatcher/state_purchase_view/25215298" TargetMode="External"/><Relationship Id="rId419" Type="http://schemas.openxmlformats.org/officeDocument/2006/relationships/hyperlink" Target="https://my.zakupki.prom.ua/remote/dispatcher/state_purchase_view/23826101" TargetMode="External"/><Relationship Id="rId202" Type="http://schemas.openxmlformats.org/officeDocument/2006/relationships/hyperlink" Target="https://my.zakupki.prom.ua/remote/dispatcher/state_purchase_view/28779129" TargetMode="External"/><Relationship Id="rId223" Type="http://schemas.openxmlformats.org/officeDocument/2006/relationships/hyperlink" Target="https://my.zakupki.prom.ua/remote/dispatcher/state_purchase_view/28230546" TargetMode="External"/><Relationship Id="rId244" Type="http://schemas.openxmlformats.org/officeDocument/2006/relationships/hyperlink" Target="https://my.zakupki.prom.ua/remote/dispatcher/state_purchase_view/28142739" TargetMode="External"/><Relationship Id="rId430" Type="http://schemas.openxmlformats.org/officeDocument/2006/relationships/hyperlink" Target="https://my.zakupki.prom.ua/remote/dispatcher/state_purchase_view/23139787" TargetMode="External"/><Relationship Id="rId18" Type="http://schemas.openxmlformats.org/officeDocument/2006/relationships/hyperlink" Target="https://my.zakupki.prom.ua/remote/dispatcher/state_purchase_view/33198033" TargetMode="External"/><Relationship Id="rId39" Type="http://schemas.openxmlformats.org/officeDocument/2006/relationships/hyperlink" Target="https://my.zakupki.prom.ua/remote/dispatcher/state_purchase_view/32738532" TargetMode="External"/><Relationship Id="rId265" Type="http://schemas.openxmlformats.org/officeDocument/2006/relationships/hyperlink" Target="https://my.zakupki.prom.ua/remote/dispatcher/state_purchase_view/27785442" TargetMode="External"/><Relationship Id="rId286" Type="http://schemas.openxmlformats.org/officeDocument/2006/relationships/hyperlink" Target="https://my.zakupki.prom.ua/remote/dispatcher/state_purchase_view/27145511" TargetMode="External"/><Relationship Id="rId50" Type="http://schemas.openxmlformats.org/officeDocument/2006/relationships/hyperlink" Target="https://my.zakupki.prom.ua/remote/dispatcher/state_purchase_view/32513613" TargetMode="External"/><Relationship Id="rId104" Type="http://schemas.openxmlformats.org/officeDocument/2006/relationships/hyperlink" Target="https://my.zakupki.prom.ua/remote/dispatcher/state_purchase_view/31218817" TargetMode="External"/><Relationship Id="rId125" Type="http://schemas.openxmlformats.org/officeDocument/2006/relationships/hyperlink" Target="https://my.zakupki.prom.ua/remote/dispatcher/state_purchase_view/30769963" TargetMode="External"/><Relationship Id="rId146" Type="http://schemas.openxmlformats.org/officeDocument/2006/relationships/hyperlink" Target="https://my.zakupki.prom.ua/remote/dispatcher/state_purchase_view/29857465" TargetMode="External"/><Relationship Id="rId167" Type="http://schemas.openxmlformats.org/officeDocument/2006/relationships/hyperlink" Target="https://my.zakupki.prom.ua/remote/dispatcher/state_purchase_view/29398000" TargetMode="External"/><Relationship Id="rId188" Type="http://schemas.openxmlformats.org/officeDocument/2006/relationships/hyperlink" Target="https://my.zakupki.prom.ua/remote/dispatcher/state_purchase_view/29190863" TargetMode="External"/><Relationship Id="rId311" Type="http://schemas.openxmlformats.org/officeDocument/2006/relationships/hyperlink" Target="https://my.zakupki.prom.ua/remote/dispatcher/state_purchase_view/26753166" TargetMode="External"/><Relationship Id="rId332" Type="http://schemas.openxmlformats.org/officeDocument/2006/relationships/hyperlink" Target="https://my.zakupki.prom.ua/remote/dispatcher/state_purchase_view/26420579" TargetMode="External"/><Relationship Id="rId353" Type="http://schemas.openxmlformats.org/officeDocument/2006/relationships/hyperlink" Target="https://my.zakupki.prom.ua/remote/dispatcher/state_purchase_view/26076662" TargetMode="External"/><Relationship Id="rId374" Type="http://schemas.openxmlformats.org/officeDocument/2006/relationships/hyperlink" Target="https://my.zakupki.prom.ua/remote/dispatcher/state_purchase_view/25345620" TargetMode="External"/><Relationship Id="rId395" Type="http://schemas.openxmlformats.org/officeDocument/2006/relationships/hyperlink" Target="https://my.zakupki.prom.ua/remote/dispatcher/state_purchase_view/24554030" TargetMode="External"/><Relationship Id="rId409" Type="http://schemas.openxmlformats.org/officeDocument/2006/relationships/hyperlink" Target="https://my.zakupki.prom.ua/remote/dispatcher/state_purchase_view/23934725" TargetMode="External"/><Relationship Id="rId71" Type="http://schemas.openxmlformats.org/officeDocument/2006/relationships/hyperlink" Target="https://my.zakupki.prom.ua/remote/dispatcher/state_purchase_view/31820265" TargetMode="External"/><Relationship Id="rId92" Type="http://schemas.openxmlformats.org/officeDocument/2006/relationships/hyperlink" Target="https://my.zakupki.prom.ua/remote/dispatcher/state_purchase_view/31661803" TargetMode="External"/><Relationship Id="rId213" Type="http://schemas.openxmlformats.org/officeDocument/2006/relationships/hyperlink" Target="https://my.zakupki.prom.ua/remote/dispatcher/state_purchase_view/28545679" TargetMode="External"/><Relationship Id="rId234" Type="http://schemas.openxmlformats.org/officeDocument/2006/relationships/hyperlink" Target="https://my.zakupki.prom.ua/remote/dispatcher/state_purchase_view/28161765" TargetMode="External"/><Relationship Id="rId420" Type="http://schemas.openxmlformats.org/officeDocument/2006/relationships/hyperlink" Target="https://my.zakupki.prom.ua/remote/dispatcher/state_purchase_view/23789242" TargetMode="External"/><Relationship Id="rId2" Type="http://schemas.openxmlformats.org/officeDocument/2006/relationships/hyperlink" Target="https://my.zakupki.prom.ua/remote/dispatcher/state_purchase_view/33695915" TargetMode="External"/><Relationship Id="rId29" Type="http://schemas.openxmlformats.org/officeDocument/2006/relationships/hyperlink" Target="https://my.zakupki.prom.ua/remote/dispatcher/state_purchase_view/32924974" TargetMode="External"/><Relationship Id="rId255" Type="http://schemas.openxmlformats.org/officeDocument/2006/relationships/hyperlink" Target="https://my.zakupki.prom.ua/remote/dispatcher/state_purchase_view/28085032" TargetMode="External"/><Relationship Id="rId276" Type="http://schemas.openxmlformats.org/officeDocument/2006/relationships/hyperlink" Target="https://my.zakupki.prom.ua/remote/dispatcher/state_purchase_view/27386267" TargetMode="External"/><Relationship Id="rId297" Type="http://schemas.openxmlformats.org/officeDocument/2006/relationships/hyperlink" Target="https://my.zakupki.prom.ua/remote/dispatcher/state_purchase_view/27060632" TargetMode="External"/><Relationship Id="rId40" Type="http://schemas.openxmlformats.org/officeDocument/2006/relationships/hyperlink" Target="https://my.zakupki.prom.ua/remote/dispatcher/state_purchase_view/32735058" TargetMode="External"/><Relationship Id="rId115" Type="http://schemas.openxmlformats.org/officeDocument/2006/relationships/hyperlink" Target="https://my.zakupki.prom.ua/remote/dispatcher/state_purchase_view/31055971" TargetMode="External"/><Relationship Id="rId136" Type="http://schemas.openxmlformats.org/officeDocument/2006/relationships/hyperlink" Target="https://my.zakupki.prom.ua/remote/dispatcher/state_purchase_view/30385825" TargetMode="External"/><Relationship Id="rId157" Type="http://schemas.openxmlformats.org/officeDocument/2006/relationships/hyperlink" Target="https://my.zakupki.prom.ua/remote/dispatcher/state_purchase_view/29549133" TargetMode="External"/><Relationship Id="rId178" Type="http://schemas.openxmlformats.org/officeDocument/2006/relationships/hyperlink" Target="https://my.zakupki.prom.ua/remote/dispatcher/state_purchase_view/29331401" TargetMode="External"/><Relationship Id="rId301" Type="http://schemas.openxmlformats.org/officeDocument/2006/relationships/hyperlink" Target="https://my.zakupki.prom.ua/remote/dispatcher/state_purchase_view/26863742" TargetMode="External"/><Relationship Id="rId322" Type="http://schemas.openxmlformats.org/officeDocument/2006/relationships/hyperlink" Target="https://my.zakupki.prom.ua/remote/dispatcher/state_purchase_view/26523915" TargetMode="External"/><Relationship Id="rId343" Type="http://schemas.openxmlformats.org/officeDocument/2006/relationships/hyperlink" Target="https://my.zakupki.prom.ua/remote/dispatcher/state_purchase_view/26156098" TargetMode="External"/><Relationship Id="rId364" Type="http://schemas.openxmlformats.org/officeDocument/2006/relationships/hyperlink" Target="https://my.zakupki.prom.ua/remote/dispatcher/state_purchase_view/25594390" TargetMode="External"/><Relationship Id="rId61" Type="http://schemas.openxmlformats.org/officeDocument/2006/relationships/hyperlink" Target="https://my.zakupki.prom.ua/remote/dispatcher/state_purchase_view/31945464" TargetMode="External"/><Relationship Id="rId82" Type="http://schemas.openxmlformats.org/officeDocument/2006/relationships/hyperlink" Target="https://my.zakupki.prom.ua/remote/dispatcher/state_purchase_view/31740166" TargetMode="External"/><Relationship Id="rId199" Type="http://schemas.openxmlformats.org/officeDocument/2006/relationships/hyperlink" Target="https://my.zakupki.prom.ua/remote/dispatcher/state_purchase_view/28856622" TargetMode="External"/><Relationship Id="rId203" Type="http://schemas.openxmlformats.org/officeDocument/2006/relationships/hyperlink" Target="https://my.zakupki.prom.ua/remote/dispatcher/state_purchase_view/28766769" TargetMode="External"/><Relationship Id="rId385" Type="http://schemas.openxmlformats.org/officeDocument/2006/relationships/hyperlink" Target="https://my.zakupki.prom.ua/remote/dispatcher/state_purchase_view/25171266" TargetMode="External"/><Relationship Id="rId19" Type="http://schemas.openxmlformats.org/officeDocument/2006/relationships/hyperlink" Target="https://my.zakupki.prom.ua/remote/dispatcher/state_purchase_view/33197627" TargetMode="External"/><Relationship Id="rId224" Type="http://schemas.openxmlformats.org/officeDocument/2006/relationships/hyperlink" Target="https://my.zakupki.prom.ua/remote/dispatcher/state_purchase_view/28229976" TargetMode="External"/><Relationship Id="rId245" Type="http://schemas.openxmlformats.org/officeDocument/2006/relationships/hyperlink" Target="https://my.zakupki.prom.ua/remote/dispatcher/state_purchase_view/28137315" TargetMode="External"/><Relationship Id="rId266" Type="http://schemas.openxmlformats.org/officeDocument/2006/relationships/hyperlink" Target="https://my.zakupki.prom.ua/remote/dispatcher/state_purchase_view/27780092" TargetMode="External"/><Relationship Id="rId287" Type="http://schemas.openxmlformats.org/officeDocument/2006/relationships/hyperlink" Target="https://my.zakupki.prom.ua/remote/dispatcher/state_purchase_view/27104986" TargetMode="External"/><Relationship Id="rId410" Type="http://schemas.openxmlformats.org/officeDocument/2006/relationships/hyperlink" Target="https://my.zakupki.prom.ua/remote/dispatcher/state_purchase_view/23932976" TargetMode="External"/><Relationship Id="rId431" Type="http://schemas.openxmlformats.org/officeDocument/2006/relationships/hyperlink" Target="https://my.zakupki.prom.ua/remote/dispatcher/state_purchase_view/23043073" TargetMode="External"/><Relationship Id="rId30" Type="http://schemas.openxmlformats.org/officeDocument/2006/relationships/hyperlink" Target="https://my.zakupki.prom.ua/remote/dispatcher/state_purchase_view/32922967" TargetMode="External"/><Relationship Id="rId105" Type="http://schemas.openxmlformats.org/officeDocument/2006/relationships/hyperlink" Target="https://my.zakupki.prom.ua/remote/dispatcher/state_purchase_view/31203650" TargetMode="External"/><Relationship Id="rId126" Type="http://schemas.openxmlformats.org/officeDocument/2006/relationships/hyperlink" Target="https://my.zakupki.prom.ua/remote/dispatcher/state_purchase_view/30767759" TargetMode="External"/><Relationship Id="rId147" Type="http://schemas.openxmlformats.org/officeDocument/2006/relationships/hyperlink" Target="https://my.zakupki.prom.ua/remote/dispatcher/state_purchase_view/29767131" TargetMode="External"/><Relationship Id="rId168" Type="http://schemas.openxmlformats.org/officeDocument/2006/relationships/hyperlink" Target="https://my.zakupki.prom.ua/remote/dispatcher/state_purchase_view/29397797" TargetMode="External"/><Relationship Id="rId312" Type="http://schemas.openxmlformats.org/officeDocument/2006/relationships/hyperlink" Target="https://my.zakupki.prom.ua/remote/dispatcher/state_purchase_view/26752779" TargetMode="External"/><Relationship Id="rId333" Type="http://schemas.openxmlformats.org/officeDocument/2006/relationships/hyperlink" Target="https://my.zakupki.prom.ua/remote/dispatcher/state_purchase_view/26384453" TargetMode="External"/><Relationship Id="rId354" Type="http://schemas.openxmlformats.org/officeDocument/2006/relationships/hyperlink" Target="https://my.zakupki.prom.ua/remote/dispatcher/state_purchase_view/26075819" TargetMode="External"/><Relationship Id="rId51" Type="http://schemas.openxmlformats.org/officeDocument/2006/relationships/hyperlink" Target="https://my.zakupki.prom.ua/remote/dispatcher/state_purchase_view/32395377" TargetMode="External"/><Relationship Id="rId72" Type="http://schemas.openxmlformats.org/officeDocument/2006/relationships/hyperlink" Target="https://my.zakupki.prom.ua/remote/dispatcher/state_purchase_view/31819369" TargetMode="External"/><Relationship Id="rId93" Type="http://schemas.openxmlformats.org/officeDocument/2006/relationships/hyperlink" Target="https://my.zakupki.prom.ua/remote/dispatcher/state_purchase_view/31627063" TargetMode="External"/><Relationship Id="rId189" Type="http://schemas.openxmlformats.org/officeDocument/2006/relationships/hyperlink" Target="https://my.zakupki.prom.ua/remote/dispatcher/state_purchase_view/29190387" TargetMode="External"/><Relationship Id="rId375" Type="http://schemas.openxmlformats.org/officeDocument/2006/relationships/hyperlink" Target="https://my.zakupki.prom.ua/remote/dispatcher/state_purchase_view/25345006" TargetMode="External"/><Relationship Id="rId396" Type="http://schemas.openxmlformats.org/officeDocument/2006/relationships/hyperlink" Target="https://my.zakupki.prom.ua/remote/dispatcher/state_purchase_view/24536535" TargetMode="External"/><Relationship Id="rId3" Type="http://schemas.openxmlformats.org/officeDocument/2006/relationships/hyperlink" Target="https://my.zakupki.prom.ua/remote/dispatcher/state_purchase_view/33652321" TargetMode="External"/><Relationship Id="rId214" Type="http://schemas.openxmlformats.org/officeDocument/2006/relationships/hyperlink" Target="https://my.zakupki.prom.ua/remote/dispatcher/state_purchase_view/28544948" TargetMode="External"/><Relationship Id="rId235" Type="http://schemas.openxmlformats.org/officeDocument/2006/relationships/hyperlink" Target="https://my.zakupki.prom.ua/remote/dispatcher/state_purchase_view/28160118" TargetMode="External"/><Relationship Id="rId256" Type="http://schemas.openxmlformats.org/officeDocument/2006/relationships/hyperlink" Target="https://my.zakupki.prom.ua/remote/dispatcher/state_purchase_view/28062455" TargetMode="External"/><Relationship Id="rId277" Type="http://schemas.openxmlformats.org/officeDocument/2006/relationships/hyperlink" Target="https://my.zakupki.prom.ua/remote/dispatcher/state_purchase_view/27385969" TargetMode="External"/><Relationship Id="rId298" Type="http://schemas.openxmlformats.org/officeDocument/2006/relationships/hyperlink" Target="https://my.zakupki.prom.ua/remote/dispatcher/state_purchase_view/27043368" TargetMode="External"/><Relationship Id="rId400" Type="http://schemas.openxmlformats.org/officeDocument/2006/relationships/hyperlink" Target="https://my.zakupki.prom.ua/remote/dispatcher/state_purchase_view/24330441" TargetMode="External"/><Relationship Id="rId421" Type="http://schemas.openxmlformats.org/officeDocument/2006/relationships/hyperlink" Target="https://my.zakupki.prom.ua/remote/dispatcher/state_purchase_view/23759940" TargetMode="External"/><Relationship Id="rId116" Type="http://schemas.openxmlformats.org/officeDocument/2006/relationships/hyperlink" Target="https://my.zakupki.prom.ua/remote/dispatcher/state_purchase_view/31009659" TargetMode="External"/><Relationship Id="rId137" Type="http://schemas.openxmlformats.org/officeDocument/2006/relationships/hyperlink" Target="https://my.zakupki.prom.ua/remote/dispatcher/state_purchase_view/30314702" TargetMode="External"/><Relationship Id="rId158" Type="http://schemas.openxmlformats.org/officeDocument/2006/relationships/hyperlink" Target="https://my.zakupki.prom.ua/remote/dispatcher/state_purchase_view/29548750" TargetMode="External"/><Relationship Id="rId302" Type="http://schemas.openxmlformats.org/officeDocument/2006/relationships/hyperlink" Target="https://my.zakupki.prom.ua/remote/dispatcher/state_purchase_view/26841255" TargetMode="External"/><Relationship Id="rId323" Type="http://schemas.openxmlformats.org/officeDocument/2006/relationships/hyperlink" Target="https://my.zakupki.prom.ua/remote/dispatcher/state_purchase_view/26515907" TargetMode="External"/><Relationship Id="rId344" Type="http://schemas.openxmlformats.org/officeDocument/2006/relationships/hyperlink" Target="https://my.zakupki.prom.ua/remote/dispatcher/state_purchase_view/26112164" TargetMode="External"/><Relationship Id="rId20" Type="http://schemas.openxmlformats.org/officeDocument/2006/relationships/hyperlink" Target="https://my.zakupki.prom.ua/remote/dispatcher/state_purchase_view/33196810" TargetMode="External"/><Relationship Id="rId41" Type="http://schemas.openxmlformats.org/officeDocument/2006/relationships/hyperlink" Target="https://my.zakupki.prom.ua/remote/dispatcher/state_purchase_view/32734426" TargetMode="External"/><Relationship Id="rId62" Type="http://schemas.openxmlformats.org/officeDocument/2006/relationships/hyperlink" Target="https://my.zakupki.prom.ua/remote/dispatcher/state_purchase_view/31933788" TargetMode="External"/><Relationship Id="rId83" Type="http://schemas.openxmlformats.org/officeDocument/2006/relationships/hyperlink" Target="https://my.zakupki.prom.ua/remote/dispatcher/state_purchase_view/31738596" TargetMode="External"/><Relationship Id="rId179" Type="http://schemas.openxmlformats.org/officeDocument/2006/relationships/hyperlink" Target="https://my.zakupki.prom.ua/remote/dispatcher/state_purchase_view/29289830" TargetMode="External"/><Relationship Id="rId365" Type="http://schemas.openxmlformats.org/officeDocument/2006/relationships/hyperlink" Target="https://my.zakupki.prom.ua/remote/dispatcher/state_purchase_view/25557402" TargetMode="External"/><Relationship Id="rId386" Type="http://schemas.openxmlformats.org/officeDocument/2006/relationships/hyperlink" Target="https://my.zakupki.prom.ua/remote/dispatcher/state_purchase_view/25078116" TargetMode="External"/><Relationship Id="rId190" Type="http://schemas.openxmlformats.org/officeDocument/2006/relationships/hyperlink" Target="https://my.zakupki.prom.ua/remote/dispatcher/state_purchase_view/29152897" TargetMode="External"/><Relationship Id="rId204" Type="http://schemas.openxmlformats.org/officeDocument/2006/relationships/hyperlink" Target="https://my.zakupki.prom.ua/remote/dispatcher/state_purchase_view/28623305" TargetMode="External"/><Relationship Id="rId225" Type="http://schemas.openxmlformats.org/officeDocument/2006/relationships/hyperlink" Target="https://my.zakupki.prom.ua/remote/dispatcher/state_purchase_view/28228708" TargetMode="External"/><Relationship Id="rId246" Type="http://schemas.openxmlformats.org/officeDocument/2006/relationships/hyperlink" Target="https://my.zakupki.prom.ua/remote/dispatcher/state_purchase_view/28136635" TargetMode="External"/><Relationship Id="rId267" Type="http://schemas.openxmlformats.org/officeDocument/2006/relationships/hyperlink" Target="https://my.zakupki.prom.ua/remote/dispatcher/state_purchase_view/27772829" TargetMode="External"/><Relationship Id="rId288" Type="http://schemas.openxmlformats.org/officeDocument/2006/relationships/hyperlink" Target="https://my.zakupki.prom.ua/remote/dispatcher/state_purchase_view/27080738" TargetMode="External"/><Relationship Id="rId411" Type="http://schemas.openxmlformats.org/officeDocument/2006/relationships/hyperlink" Target="https://my.zakupki.prom.ua/remote/dispatcher/state_purchase_view/23930556" TargetMode="External"/><Relationship Id="rId432" Type="http://schemas.openxmlformats.org/officeDocument/2006/relationships/hyperlink" Target="https://my.zakupki.prom.ua/remote/dispatcher/state_purchase_view/23028209" TargetMode="External"/><Relationship Id="rId106" Type="http://schemas.openxmlformats.org/officeDocument/2006/relationships/hyperlink" Target="https://my.zakupki.prom.ua/remote/dispatcher/state_purchase_view/31202627" TargetMode="External"/><Relationship Id="rId127" Type="http://schemas.openxmlformats.org/officeDocument/2006/relationships/hyperlink" Target="https://my.zakupki.prom.ua/remote/dispatcher/state_purchase_view/30759765" TargetMode="External"/><Relationship Id="rId313" Type="http://schemas.openxmlformats.org/officeDocument/2006/relationships/hyperlink" Target="https://my.zakupki.prom.ua/remote/dispatcher/state_purchase_view/26752591" TargetMode="External"/><Relationship Id="rId10" Type="http://schemas.openxmlformats.org/officeDocument/2006/relationships/hyperlink" Target="https://my.zakupki.prom.ua/remote/dispatcher/state_purchase_view/33453831" TargetMode="External"/><Relationship Id="rId31" Type="http://schemas.openxmlformats.org/officeDocument/2006/relationships/hyperlink" Target="https://my.zakupki.prom.ua/remote/dispatcher/state_purchase_view/32921882" TargetMode="External"/><Relationship Id="rId52" Type="http://schemas.openxmlformats.org/officeDocument/2006/relationships/hyperlink" Target="https://my.zakupki.prom.ua/remote/dispatcher/state_purchase_view/32322131" TargetMode="External"/><Relationship Id="rId73" Type="http://schemas.openxmlformats.org/officeDocument/2006/relationships/hyperlink" Target="https://my.zakupki.prom.ua/remote/dispatcher/state_purchase_view/31818962" TargetMode="External"/><Relationship Id="rId94" Type="http://schemas.openxmlformats.org/officeDocument/2006/relationships/hyperlink" Target="https://my.zakupki.prom.ua/remote/dispatcher/state_purchase_view/31609397" TargetMode="External"/><Relationship Id="rId148" Type="http://schemas.openxmlformats.org/officeDocument/2006/relationships/hyperlink" Target="https://my.zakupki.prom.ua/remote/dispatcher/state_purchase_view/29729414" TargetMode="External"/><Relationship Id="rId169" Type="http://schemas.openxmlformats.org/officeDocument/2006/relationships/hyperlink" Target="https://my.zakupki.prom.ua/remote/dispatcher/state_purchase_view/29393310" TargetMode="External"/><Relationship Id="rId334" Type="http://schemas.openxmlformats.org/officeDocument/2006/relationships/hyperlink" Target="https://my.zakupki.prom.ua/remote/dispatcher/state_purchase_view/26383990" TargetMode="External"/><Relationship Id="rId355" Type="http://schemas.openxmlformats.org/officeDocument/2006/relationships/hyperlink" Target="https://my.zakupki.prom.ua/remote/dispatcher/state_purchase_view/26037134" TargetMode="External"/><Relationship Id="rId376" Type="http://schemas.openxmlformats.org/officeDocument/2006/relationships/hyperlink" Target="https://my.zakupki.prom.ua/remote/dispatcher/state_purchase_view/25344589" TargetMode="External"/><Relationship Id="rId397" Type="http://schemas.openxmlformats.org/officeDocument/2006/relationships/hyperlink" Target="https://my.zakupki.prom.ua/remote/dispatcher/state_purchase_view/24530724" TargetMode="External"/><Relationship Id="rId4" Type="http://schemas.openxmlformats.org/officeDocument/2006/relationships/hyperlink" Target="https://my.zakupki.prom.ua/remote/dispatcher/state_purchase_view/33576803" TargetMode="External"/><Relationship Id="rId180" Type="http://schemas.openxmlformats.org/officeDocument/2006/relationships/hyperlink" Target="https://my.zakupki.prom.ua/remote/dispatcher/state_purchase_view/29289439" TargetMode="External"/><Relationship Id="rId215" Type="http://schemas.openxmlformats.org/officeDocument/2006/relationships/hyperlink" Target="https://my.zakupki.prom.ua/remote/dispatcher/state_purchase_view/28483445" TargetMode="External"/><Relationship Id="rId236" Type="http://schemas.openxmlformats.org/officeDocument/2006/relationships/hyperlink" Target="https://my.zakupki.prom.ua/remote/dispatcher/state_purchase_view/28159435" TargetMode="External"/><Relationship Id="rId257" Type="http://schemas.openxmlformats.org/officeDocument/2006/relationships/hyperlink" Target="https://my.zakupki.prom.ua/remote/dispatcher/state_purchase_view/28061957" TargetMode="External"/><Relationship Id="rId278" Type="http://schemas.openxmlformats.org/officeDocument/2006/relationships/hyperlink" Target="https://my.zakupki.prom.ua/remote/dispatcher/state_purchase_view/27371835" TargetMode="External"/><Relationship Id="rId401" Type="http://schemas.openxmlformats.org/officeDocument/2006/relationships/hyperlink" Target="https://my.zakupki.prom.ua/remote/dispatcher/state_purchase_view/24319519" TargetMode="External"/><Relationship Id="rId422" Type="http://schemas.openxmlformats.org/officeDocument/2006/relationships/hyperlink" Target="https://my.zakupki.prom.ua/remote/dispatcher/state_purchase_view/23710412" TargetMode="External"/><Relationship Id="rId303" Type="http://schemas.openxmlformats.org/officeDocument/2006/relationships/hyperlink" Target="https://my.zakupki.prom.ua/remote/dispatcher/state_purchase_view/26832188" TargetMode="External"/><Relationship Id="rId42" Type="http://schemas.openxmlformats.org/officeDocument/2006/relationships/hyperlink" Target="https://my.zakupki.prom.ua/remote/dispatcher/state_purchase_view/32733093" TargetMode="External"/><Relationship Id="rId84" Type="http://schemas.openxmlformats.org/officeDocument/2006/relationships/hyperlink" Target="https://my.zakupki.prom.ua/remote/dispatcher/state_purchase_view/31737676" TargetMode="External"/><Relationship Id="rId138" Type="http://schemas.openxmlformats.org/officeDocument/2006/relationships/hyperlink" Target="https://my.zakupki.prom.ua/remote/dispatcher/state_purchase_view/30273571" TargetMode="External"/><Relationship Id="rId345" Type="http://schemas.openxmlformats.org/officeDocument/2006/relationships/hyperlink" Target="https://my.zakupki.prom.ua/remote/dispatcher/state_purchase_view/26102544" TargetMode="External"/><Relationship Id="rId387" Type="http://schemas.openxmlformats.org/officeDocument/2006/relationships/hyperlink" Target="https://my.zakupki.prom.ua/remote/dispatcher/state_purchase_view/24975291" TargetMode="External"/><Relationship Id="rId191" Type="http://schemas.openxmlformats.org/officeDocument/2006/relationships/hyperlink" Target="https://my.zakupki.prom.ua/remote/dispatcher/state_purchase_view/29040606" TargetMode="External"/><Relationship Id="rId205" Type="http://schemas.openxmlformats.org/officeDocument/2006/relationships/hyperlink" Target="https://my.zakupki.prom.ua/remote/dispatcher/state_purchase_view/28617485" TargetMode="External"/><Relationship Id="rId247" Type="http://schemas.openxmlformats.org/officeDocument/2006/relationships/hyperlink" Target="https://my.zakupki.prom.ua/remote/dispatcher/state_purchase_view/28136183" TargetMode="External"/><Relationship Id="rId412" Type="http://schemas.openxmlformats.org/officeDocument/2006/relationships/hyperlink" Target="https://my.zakupki.prom.ua/remote/dispatcher/state_purchase_view/23870451" TargetMode="External"/><Relationship Id="rId107" Type="http://schemas.openxmlformats.org/officeDocument/2006/relationships/hyperlink" Target="https://my.zakupki.prom.ua/remote/dispatcher/state_purchase_view/31160398" TargetMode="External"/><Relationship Id="rId289" Type="http://schemas.openxmlformats.org/officeDocument/2006/relationships/hyperlink" Target="https://my.zakupki.prom.ua/remote/dispatcher/state_purchase_view/27080230" TargetMode="External"/><Relationship Id="rId11" Type="http://schemas.openxmlformats.org/officeDocument/2006/relationships/hyperlink" Target="https://my.zakupki.prom.ua/remote/dispatcher/state_purchase_view/33449692" TargetMode="External"/><Relationship Id="rId53" Type="http://schemas.openxmlformats.org/officeDocument/2006/relationships/hyperlink" Target="https://my.zakupki.prom.ua/remote/dispatcher/state_purchase_view/32321478" TargetMode="External"/><Relationship Id="rId149" Type="http://schemas.openxmlformats.org/officeDocument/2006/relationships/hyperlink" Target="https://my.zakupki.prom.ua/remote/dispatcher/state_purchase_view/29709904" TargetMode="External"/><Relationship Id="rId314" Type="http://schemas.openxmlformats.org/officeDocument/2006/relationships/hyperlink" Target="https://my.zakupki.prom.ua/remote/dispatcher/state_purchase_view/26732761" TargetMode="External"/><Relationship Id="rId356" Type="http://schemas.openxmlformats.org/officeDocument/2006/relationships/hyperlink" Target="https://my.zakupki.prom.ua/remote/dispatcher/state_purchase_view/26036292" TargetMode="External"/><Relationship Id="rId398" Type="http://schemas.openxmlformats.org/officeDocument/2006/relationships/hyperlink" Target="https://my.zakupki.prom.ua/remote/dispatcher/state_purchase_view/24407404" TargetMode="External"/><Relationship Id="rId95" Type="http://schemas.openxmlformats.org/officeDocument/2006/relationships/hyperlink" Target="https://my.zakupki.prom.ua/remote/dispatcher/state_purchase_view/31608135" TargetMode="External"/><Relationship Id="rId160" Type="http://schemas.openxmlformats.org/officeDocument/2006/relationships/hyperlink" Target="https://my.zakupki.prom.ua/remote/dispatcher/state_purchase_view/29547840" TargetMode="External"/><Relationship Id="rId216" Type="http://schemas.openxmlformats.org/officeDocument/2006/relationships/hyperlink" Target="https://my.zakupki.prom.ua/remote/dispatcher/state_purchase_view/28473071" TargetMode="External"/><Relationship Id="rId423" Type="http://schemas.openxmlformats.org/officeDocument/2006/relationships/hyperlink" Target="https://my.zakupki.prom.ua/remote/dispatcher/state_purchase_view/23631902" TargetMode="External"/><Relationship Id="rId258" Type="http://schemas.openxmlformats.org/officeDocument/2006/relationships/hyperlink" Target="https://my.zakupki.prom.ua/remote/dispatcher/state_purchase_view/28059801" TargetMode="External"/><Relationship Id="rId22" Type="http://schemas.openxmlformats.org/officeDocument/2006/relationships/hyperlink" Target="https://my.zakupki.prom.ua/remote/dispatcher/state_purchase_view/33192711" TargetMode="External"/><Relationship Id="rId64" Type="http://schemas.openxmlformats.org/officeDocument/2006/relationships/hyperlink" Target="https://my.zakupki.prom.ua/remote/dispatcher/state_purchase_view/31872064" TargetMode="External"/><Relationship Id="rId118" Type="http://schemas.openxmlformats.org/officeDocument/2006/relationships/hyperlink" Target="https://my.zakupki.prom.ua/remote/dispatcher/state_purchase_view/30962321" TargetMode="External"/><Relationship Id="rId325" Type="http://schemas.openxmlformats.org/officeDocument/2006/relationships/hyperlink" Target="https://my.zakupki.prom.ua/remote/dispatcher/state_purchase_view/26507057" TargetMode="External"/><Relationship Id="rId367" Type="http://schemas.openxmlformats.org/officeDocument/2006/relationships/hyperlink" Target="https://my.zakupki.prom.ua/remote/dispatcher/state_purchase_view/25512075" TargetMode="External"/><Relationship Id="rId171" Type="http://schemas.openxmlformats.org/officeDocument/2006/relationships/hyperlink" Target="https://my.zakupki.prom.ua/remote/dispatcher/state_purchase_view/29375456" TargetMode="External"/><Relationship Id="rId227" Type="http://schemas.openxmlformats.org/officeDocument/2006/relationships/hyperlink" Target="https://my.zakupki.prom.ua/remote/dispatcher/state_purchase_view/28188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0"/>
  <sheetViews>
    <sheetView tabSelected="1" workbookViewId="0">
      <pane ySplit="5" topLeftCell="A6" activePane="bottomLeft" state="frozen"/>
      <selection pane="bottomLeft" activeCell="A441" sqref="A441:XFD441"/>
    </sheetView>
  </sheetViews>
  <sheetFormatPr defaultColWidth="11.42578125" defaultRowHeight="15"/>
  <cols>
    <col min="1" max="1" width="5"/>
    <col min="2" max="2" width="25"/>
    <col min="3" max="3" width="35" style="7"/>
    <col min="4" max="5" width="30" style="7"/>
    <col min="6" max="6" width="15"/>
    <col min="7" max="7" width="20" style="7"/>
    <col min="8" max="10" width="15"/>
    <col min="11" max="11" width="20"/>
  </cols>
  <sheetData>
    <row r="1" spans="1:11">
      <c r="A1" s="1"/>
    </row>
    <row r="2" spans="1:11">
      <c r="A2" s="2"/>
    </row>
    <row r="4" spans="1:11" ht="15.75" thickBot="1">
      <c r="A4" s="1" t="s">
        <v>968</v>
      </c>
    </row>
    <row r="5" spans="1:11" ht="27" thickBot="1">
      <c r="A5" s="3" t="s">
        <v>928</v>
      </c>
      <c r="B5" s="3" t="s">
        <v>659</v>
      </c>
      <c r="C5" s="3" t="s">
        <v>821</v>
      </c>
      <c r="D5" s="3" t="s">
        <v>819</v>
      </c>
      <c r="E5" s="3" t="s">
        <v>747</v>
      </c>
      <c r="F5" s="3" t="s">
        <v>657</v>
      </c>
      <c r="G5" s="3" t="s">
        <v>825</v>
      </c>
      <c r="H5" s="3" t="s">
        <v>658</v>
      </c>
      <c r="I5" s="3" t="s">
        <v>746</v>
      </c>
      <c r="J5" s="3" t="s">
        <v>777</v>
      </c>
      <c r="K5" s="3" t="s">
        <v>720</v>
      </c>
    </row>
    <row r="6" spans="1:11" ht="64.5">
      <c r="A6" s="4">
        <v>1</v>
      </c>
      <c r="B6" s="2" t="str">
        <f>HYPERLINK("https://my.zakupki.prom.ua/remote/dispatcher/state_purchase_view/33819731", "UA-2021-12-29-001156-c")</f>
        <v>UA-2021-12-29-001156-c</v>
      </c>
      <c r="C6" s="8" t="s">
        <v>717</v>
      </c>
      <c r="D6" s="8" t="s">
        <v>729</v>
      </c>
      <c r="E6" s="8" t="s">
        <v>743</v>
      </c>
      <c r="F6" s="1" t="s">
        <v>496</v>
      </c>
      <c r="G6" s="8" t="s">
        <v>761</v>
      </c>
      <c r="H6" s="1" t="s">
        <v>453</v>
      </c>
      <c r="I6" s="1" t="s">
        <v>588</v>
      </c>
      <c r="J6" s="6">
        <v>1480</v>
      </c>
      <c r="K6" s="5">
        <v>44559</v>
      </c>
    </row>
    <row r="7" spans="1:11" ht="39">
      <c r="A7" s="4">
        <v>2</v>
      </c>
      <c r="B7" s="2" t="str">
        <f>HYPERLINK("https://my.zakupki.prom.ua/remote/dispatcher/state_purchase_view/33695915", "UA-2021-12-24-006223-c")</f>
        <v>UA-2021-12-24-006223-c</v>
      </c>
      <c r="C7" s="8" t="s">
        <v>907</v>
      </c>
      <c r="D7" s="8" t="s">
        <v>729</v>
      </c>
      <c r="E7" s="8" t="s">
        <v>743</v>
      </c>
      <c r="F7" s="1" t="s">
        <v>496</v>
      </c>
      <c r="G7" s="8" t="s">
        <v>728</v>
      </c>
      <c r="H7" s="1" t="s">
        <v>406</v>
      </c>
      <c r="I7" s="1" t="s">
        <v>609</v>
      </c>
      <c r="J7" s="6">
        <v>550</v>
      </c>
      <c r="K7" s="5">
        <v>44554</v>
      </c>
    </row>
    <row r="8" spans="1:11" ht="39">
      <c r="A8" s="4">
        <v>3</v>
      </c>
      <c r="B8" s="2" t="str">
        <f>HYPERLINK("https://my.zakupki.prom.ua/remote/dispatcher/state_purchase_view/33652321", "UA-2021-12-23-016255-c")</f>
        <v>UA-2021-12-23-016255-c</v>
      </c>
      <c r="C8" s="8" t="s">
        <v>714</v>
      </c>
      <c r="D8" s="8" t="s">
        <v>729</v>
      </c>
      <c r="E8" s="8" t="s">
        <v>743</v>
      </c>
      <c r="F8" s="1" t="s">
        <v>496</v>
      </c>
      <c r="G8" s="8" t="s">
        <v>759</v>
      </c>
      <c r="H8" s="1" t="s">
        <v>486</v>
      </c>
      <c r="I8" s="1" t="s">
        <v>610</v>
      </c>
      <c r="J8" s="6">
        <v>2000</v>
      </c>
      <c r="K8" s="5">
        <v>44553</v>
      </c>
    </row>
    <row r="9" spans="1:11" ht="90">
      <c r="A9" s="4">
        <v>4</v>
      </c>
      <c r="B9" s="2" t="str">
        <f>HYPERLINK("https://my.zakupki.prom.ua/remote/dispatcher/state_purchase_view/33576803", "UA-2021-12-22-017315-c")</f>
        <v>UA-2021-12-22-017315-c</v>
      </c>
      <c r="C9" s="8" t="s">
        <v>151</v>
      </c>
      <c r="D9" s="8" t="s">
        <v>729</v>
      </c>
      <c r="E9" s="8" t="s">
        <v>743</v>
      </c>
      <c r="F9" s="1" t="s">
        <v>496</v>
      </c>
      <c r="G9" s="8" t="s">
        <v>754</v>
      </c>
      <c r="H9" s="1" t="s">
        <v>349</v>
      </c>
      <c r="I9" s="1" t="s">
        <v>236</v>
      </c>
      <c r="J9" s="6">
        <v>42806.400000000001</v>
      </c>
      <c r="K9" s="5">
        <v>44552</v>
      </c>
    </row>
    <row r="10" spans="1:11" ht="179.25">
      <c r="A10" s="4">
        <v>5</v>
      </c>
      <c r="B10" s="2" t="str">
        <f>HYPERLINK("https://my.zakupki.prom.ua/remote/dispatcher/state_purchase_view/33561600", "UA-2021-12-22-013071-c")</f>
        <v>UA-2021-12-22-013071-c</v>
      </c>
      <c r="C10" s="8" t="s">
        <v>10</v>
      </c>
      <c r="D10" s="8" t="s">
        <v>729</v>
      </c>
      <c r="E10" s="8" t="s">
        <v>743</v>
      </c>
      <c r="F10" s="1" t="s">
        <v>496</v>
      </c>
      <c r="G10" s="8" t="s">
        <v>664</v>
      </c>
      <c r="H10" s="1" t="s">
        <v>562</v>
      </c>
      <c r="I10" s="1" t="s">
        <v>240</v>
      </c>
      <c r="J10" s="6">
        <v>212.4</v>
      </c>
      <c r="K10" s="5">
        <v>44551</v>
      </c>
    </row>
    <row r="11" spans="1:11" ht="51.75">
      <c r="A11" s="4">
        <v>6</v>
      </c>
      <c r="B11" s="2" t="str">
        <f>HYPERLINK("https://my.zakupki.prom.ua/remote/dispatcher/state_purchase_view/33526065", "UA-2021-12-22-002969-c")</f>
        <v>UA-2021-12-22-002969-c</v>
      </c>
      <c r="C11" s="8" t="s">
        <v>700</v>
      </c>
      <c r="D11" s="8" t="s">
        <v>729</v>
      </c>
      <c r="E11" s="8" t="s">
        <v>743</v>
      </c>
      <c r="F11" s="1" t="s">
        <v>496</v>
      </c>
      <c r="G11" s="8" t="s">
        <v>783</v>
      </c>
      <c r="H11" s="1" t="s">
        <v>565</v>
      </c>
      <c r="I11" s="1" t="s">
        <v>601</v>
      </c>
      <c r="J11" s="6">
        <v>8474.2800000000007</v>
      </c>
      <c r="K11" s="5">
        <v>44551</v>
      </c>
    </row>
    <row r="12" spans="1:11" ht="51.75">
      <c r="A12" s="4">
        <v>7</v>
      </c>
      <c r="B12" s="2" t="str">
        <f>HYPERLINK("https://my.zakupki.prom.ua/remote/dispatcher/state_purchase_view/33473720", "UA-2021-12-21-011139-c")</f>
        <v>UA-2021-12-21-011139-c</v>
      </c>
      <c r="C12" s="8" t="s">
        <v>917</v>
      </c>
      <c r="D12" s="8" t="s">
        <v>729</v>
      </c>
      <c r="E12" s="8" t="s">
        <v>743</v>
      </c>
      <c r="F12" s="1" t="s">
        <v>496</v>
      </c>
      <c r="G12" s="8" t="s">
        <v>783</v>
      </c>
      <c r="H12" s="1" t="s">
        <v>565</v>
      </c>
      <c r="I12" s="1" t="s">
        <v>604</v>
      </c>
      <c r="J12" s="6">
        <v>5444.88</v>
      </c>
      <c r="K12" s="5">
        <v>44551</v>
      </c>
    </row>
    <row r="13" spans="1:11" ht="51.75">
      <c r="A13" s="4">
        <v>8</v>
      </c>
      <c r="B13" s="2" t="str">
        <f>HYPERLINK("https://my.zakupki.prom.ua/remote/dispatcher/state_purchase_view/33458409", "UA-2021-12-21-006596-c")</f>
        <v>UA-2021-12-21-006596-c</v>
      </c>
      <c r="C13" s="8" t="s">
        <v>172</v>
      </c>
      <c r="D13" s="8" t="s">
        <v>729</v>
      </c>
      <c r="E13" s="8" t="s">
        <v>743</v>
      </c>
      <c r="F13" s="1" t="s">
        <v>496</v>
      </c>
      <c r="G13" s="8" t="s">
        <v>753</v>
      </c>
      <c r="H13" s="1" t="s">
        <v>189</v>
      </c>
      <c r="I13" s="1" t="s">
        <v>608</v>
      </c>
      <c r="J13" s="6">
        <v>2737.85</v>
      </c>
      <c r="K13" s="5">
        <v>44551</v>
      </c>
    </row>
    <row r="14" spans="1:11" ht="51.75">
      <c r="A14" s="4">
        <v>9</v>
      </c>
      <c r="B14" s="2" t="str">
        <f>HYPERLINK("https://my.zakupki.prom.ua/remote/dispatcher/state_purchase_view/33454538", "UA-2021-12-21-005497-c")</f>
        <v>UA-2021-12-21-005497-c</v>
      </c>
      <c r="C14" s="8" t="s">
        <v>905</v>
      </c>
      <c r="D14" s="8" t="s">
        <v>729</v>
      </c>
      <c r="E14" s="8" t="s">
        <v>743</v>
      </c>
      <c r="F14" s="1" t="s">
        <v>496</v>
      </c>
      <c r="G14" s="8" t="s">
        <v>783</v>
      </c>
      <c r="H14" s="1" t="s">
        <v>565</v>
      </c>
      <c r="I14" s="1" t="s">
        <v>606</v>
      </c>
      <c r="J14" s="6">
        <v>2750.04</v>
      </c>
      <c r="K14" s="5">
        <v>44551</v>
      </c>
    </row>
    <row r="15" spans="1:11" ht="51.75">
      <c r="A15" s="4">
        <v>10</v>
      </c>
      <c r="B15" s="2" t="str">
        <f>HYPERLINK("https://my.zakupki.prom.ua/remote/dispatcher/state_purchase_view/33453831", "UA-2021-12-21-005276-c")</f>
        <v>UA-2021-12-21-005276-c</v>
      </c>
      <c r="C15" s="8" t="s">
        <v>15</v>
      </c>
      <c r="D15" s="8" t="s">
        <v>729</v>
      </c>
      <c r="E15" s="8" t="s">
        <v>743</v>
      </c>
      <c r="F15" s="1" t="s">
        <v>496</v>
      </c>
      <c r="G15" s="8" t="s">
        <v>783</v>
      </c>
      <c r="H15" s="1" t="s">
        <v>565</v>
      </c>
      <c r="I15" s="1" t="s">
        <v>603</v>
      </c>
      <c r="J15" s="6">
        <v>14043.36</v>
      </c>
      <c r="K15" s="5">
        <v>44551</v>
      </c>
    </row>
    <row r="16" spans="1:11" ht="51.75">
      <c r="A16" s="4">
        <v>11</v>
      </c>
      <c r="B16" s="2" t="str">
        <f>HYPERLINK("https://my.zakupki.prom.ua/remote/dispatcher/state_purchase_view/33449692", "UA-2021-12-21-004083-c")</f>
        <v>UA-2021-12-21-004083-c</v>
      </c>
      <c r="C16" s="8" t="s">
        <v>915</v>
      </c>
      <c r="D16" s="8" t="s">
        <v>729</v>
      </c>
      <c r="E16" s="8" t="s">
        <v>743</v>
      </c>
      <c r="F16" s="1" t="s">
        <v>496</v>
      </c>
      <c r="G16" s="8" t="s">
        <v>811</v>
      </c>
      <c r="H16" s="1" t="s">
        <v>339</v>
      </c>
      <c r="I16" s="1" t="s">
        <v>607</v>
      </c>
      <c r="J16" s="6">
        <v>4200</v>
      </c>
      <c r="K16" s="5">
        <v>44551</v>
      </c>
    </row>
    <row r="17" spans="1:11" ht="51.75">
      <c r="A17" s="4">
        <v>12</v>
      </c>
      <c r="B17" s="2" t="str">
        <f>HYPERLINK("https://my.zakupki.prom.ua/remote/dispatcher/state_purchase_view/33329581", "UA-2021-12-17-017959-c")</f>
        <v>UA-2021-12-17-017959-c</v>
      </c>
      <c r="C17" s="8" t="s">
        <v>861</v>
      </c>
      <c r="D17" s="8" t="s">
        <v>729</v>
      </c>
      <c r="E17" s="8" t="s">
        <v>743</v>
      </c>
      <c r="F17" s="1" t="s">
        <v>496</v>
      </c>
      <c r="G17" s="8" t="s">
        <v>741</v>
      </c>
      <c r="H17" s="1" t="s">
        <v>195</v>
      </c>
      <c r="I17" s="1" t="s">
        <v>536</v>
      </c>
      <c r="J17" s="6">
        <v>747.22</v>
      </c>
      <c r="K17" s="5">
        <v>44547</v>
      </c>
    </row>
    <row r="18" spans="1:11" ht="64.5">
      <c r="A18" s="4">
        <v>13</v>
      </c>
      <c r="B18" s="2" t="str">
        <f>HYPERLINK("https://my.zakupki.prom.ua/remote/dispatcher/state_purchase_view/33323654", "UA-2021-12-17-016189-c")</f>
        <v>UA-2021-12-17-016189-c</v>
      </c>
      <c r="C18" s="8" t="s">
        <v>51</v>
      </c>
      <c r="D18" s="8" t="s">
        <v>729</v>
      </c>
      <c r="E18" s="8" t="s">
        <v>743</v>
      </c>
      <c r="F18" s="1" t="s">
        <v>496</v>
      </c>
      <c r="G18" s="8" t="s">
        <v>727</v>
      </c>
      <c r="H18" s="1" t="s">
        <v>314</v>
      </c>
      <c r="I18" s="1" t="s">
        <v>605</v>
      </c>
      <c r="J18" s="6">
        <v>800.94</v>
      </c>
      <c r="K18" s="5">
        <v>44547</v>
      </c>
    </row>
    <row r="19" spans="1:11" ht="51.75">
      <c r="A19" s="4">
        <v>14</v>
      </c>
      <c r="B19" s="2" t="str">
        <f>HYPERLINK("https://my.zakupki.prom.ua/remote/dispatcher/state_purchase_view/33276242", "UA-2021-12-17-002250-c")</f>
        <v>UA-2021-12-17-002250-c</v>
      </c>
      <c r="C19" s="8" t="s">
        <v>868</v>
      </c>
      <c r="D19" s="8" t="s">
        <v>729</v>
      </c>
      <c r="E19" s="8" t="s">
        <v>743</v>
      </c>
      <c r="F19" s="1" t="s">
        <v>496</v>
      </c>
      <c r="G19" s="8" t="s">
        <v>789</v>
      </c>
      <c r="H19" s="1" t="s">
        <v>563</v>
      </c>
      <c r="I19" s="1" t="s">
        <v>598</v>
      </c>
      <c r="J19" s="6">
        <v>605</v>
      </c>
      <c r="K19" s="5">
        <v>44546</v>
      </c>
    </row>
    <row r="20" spans="1:11" ht="51.75">
      <c r="A20" s="4">
        <v>15</v>
      </c>
      <c r="B20" s="2" t="str">
        <f>HYPERLINK("https://my.zakupki.prom.ua/remote/dispatcher/state_purchase_view/33270588", "UA-2021-12-17-000616-c")</f>
        <v>UA-2021-12-17-000616-c</v>
      </c>
      <c r="C20" s="8" t="s">
        <v>135</v>
      </c>
      <c r="D20" s="8" t="s">
        <v>729</v>
      </c>
      <c r="E20" s="8" t="s">
        <v>743</v>
      </c>
      <c r="F20" s="1" t="s">
        <v>496</v>
      </c>
      <c r="G20" s="8" t="s">
        <v>784</v>
      </c>
      <c r="H20" s="1" t="s">
        <v>580</v>
      </c>
      <c r="I20" s="1" t="s">
        <v>591</v>
      </c>
      <c r="J20" s="6">
        <v>351</v>
      </c>
      <c r="K20" s="5">
        <v>44547</v>
      </c>
    </row>
    <row r="21" spans="1:11" ht="51.75">
      <c r="A21" s="4">
        <v>16</v>
      </c>
      <c r="B21" s="2" t="str">
        <f>HYPERLINK("https://my.zakupki.prom.ua/remote/dispatcher/state_purchase_view/33246536", "UA-2021-12-16-017424-c")</f>
        <v>UA-2021-12-16-017424-c</v>
      </c>
      <c r="C21" s="8" t="s">
        <v>141</v>
      </c>
      <c r="D21" s="8" t="s">
        <v>729</v>
      </c>
      <c r="E21" s="8" t="s">
        <v>743</v>
      </c>
      <c r="F21" s="1" t="s">
        <v>496</v>
      </c>
      <c r="G21" s="8" t="s">
        <v>789</v>
      </c>
      <c r="H21" s="1" t="s">
        <v>563</v>
      </c>
      <c r="I21" s="1" t="s">
        <v>600</v>
      </c>
      <c r="J21" s="6">
        <v>765</v>
      </c>
      <c r="K21" s="5">
        <v>44546</v>
      </c>
    </row>
    <row r="22" spans="1:11" ht="39">
      <c r="A22" s="4">
        <v>17</v>
      </c>
      <c r="B22" s="2" t="str">
        <f>HYPERLINK("https://my.zakupki.prom.ua/remote/dispatcher/state_purchase_view/33199029", "UA-2021-12-16-003474-c")</f>
        <v>UA-2021-12-16-003474-c</v>
      </c>
      <c r="C22" s="8" t="s">
        <v>103</v>
      </c>
      <c r="D22" s="8" t="s">
        <v>729</v>
      </c>
      <c r="E22" s="8" t="s">
        <v>743</v>
      </c>
      <c r="F22" s="1" t="s">
        <v>496</v>
      </c>
      <c r="G22" s="8" t="s">
        <v>776</v>
      </c>
      <c r="H22" s="1" t="s">
        <v>312</v>
      </c>
      <c r="I22" s="1" t="s">
        <v>594</v>
      </c>
      <c r="J22" s="6">
        <v>143</v>
      </c>
      <c r="K22" s="5">
        <v>44546</v>
      </c>
    </row>
    <row r="23" spans="1:11" ht="39">
      <c r="A23" s="4">
        <v>18</v>
      </c>
      <c r="B23" s="2" t="str">
        <f>HYPERLINK("https://my.zakupki.prom.ua/remote/dispatcher/state_purchase_view/33198033", "UA-2021-12-16-003271-c")</f>
        <v>UA-2021-12-16-003271-c</v>
      </c>
      <c r="C23" s="8" t="s">
        <v>91</v>
      </c>
      <c r="D23" s="8" t="s">
        <v>729</v>
      </c>
      <c r="E23" s="8" t="s">
        <v>743</v>
      </c>
      <c r="F23" s="1" t="s">
        <v>496</v>
      </c>
      <c r="G23" s="8" t="s">
        <v>776</v>
      </c>
      <c r="H23" s="1" t="s">
        <v>312</v>
      </c>
      <c r="I23" s="1" t="s">
        <v>595</v>
      </c>
      <c r="J23" s="6">
        <v>400</v>
      </c>
      <c r="K23" s="5">
        <v>44546</v>
      </c>
    </row>
    <row r="24" spans="1:11" ht="39">
      <c r="A24" s="4">
        <v>19</v>
      </c>
      <c r="B24" s="2" t="str">
        <f>HYPERLINK("https://my.zakupki.prom.ua/remote/dispatcher/state_purchase_view/33197627", "UA-2021-12-16-003081-c")</f>
        <v>UA-2021-12-16-003081-c</v>
      </c>
      <c r="C24" s="8" t="s">
        <v>126</v>
      </c>
      <c r="D24" s="8" t="s">
        <v>729</v>
      </c>
      <c r="E24" s="8" t="s">
        <v>743</v>
      </c>
      <c r="F24" s="1" t="s">
        <v>496</v>
      </c>
      <c r="G24" s="8" t="s">
        <v>776</v>
      </c>
      <c r="H24" s="1" t="s">
        <v>312</v>
      </c>
      <c r="I24" s="1" t="s">
        <v>593</v>
      </c>
      <c r="J24" s="6">
        <v>252</v>
      </c>
      <c r="K24" s="5">
        <v>44546</v>
      </c>
    </row>
    <row r="25" spans="1:11" ht="39">
      <c r="A25" s="4">
        <v>20</v>
      </c>
      <c r="B25" s="2" t="str">
        <f>HYPERLINK("https://my.zakupki.prom.ua/remote/dispatcher/state_purchase_view/33196810", "UA-2021-12-16-002905-c")</f>
        <v>UA-2021-12-16-002905-c</v>
      </c>
      <c r="C25" s="8" t="s">
        <v>116</v>
      </c>
      <c r="D25" s="8" t="s">
        <v>729</v>
      </c>
      <c r="E25" s="8" t="s">
        <v>743</v>
      </c>
      <c r="F25" s="1" t="s">
        <v>496</v>
      </c>
      <c r="G25" s="8" t="s">
        <v>776</v>
      </c>
      <c r="H25" s="1" t="s">
        <v>312</v>
      </c>
      <c r="I25" s="1" t="s">
        <v>592</v>
      </c>
      <c r="J25" s="6">
        <v>1234</v>
      </c>
      <c r="K25" s="5">
        <v>44546</v>
      </c>
    </row>
    <row r="26" spans="1:11" ht="39">
      <c r="A26" s="4">
        <v>21</v>
      </c>
      <c r="B26" s="2" t="str">
        <f>HYPERLINK("https://my.zakupki.prom.ua/remote/dispatcher/state_purchase_view/33193231", "UA-2021-12-16-001839-c")</f>
        <v>UA-2021-12-16-001839-c</v>
      </c>
      <c r="C26" s="8" t="s">
        <v>117</v>
      </c>
      <c r="D26" s="8" t="s">
        <v>729</v>
      </c>
      <c r="E26" s="8" t="s">
        <v>743</v>
      </c>
      <c r="F26" s="1" t="s">
        <v>496</v>
      </c>
      <c r="G26" s="8" t="s">
        <v>728</v>
      </c>
      <c r="H26" s="1" t="s">
        <v>406</v>
      </c>
      <c r="I26" s="1" t="s">
        <v>597</v>
      </c>
      <c r="J26" s="6">
        <v>700</v>
      </c>
      <c r="K26" s="5">
        <v>44546</v>
      </c>
    </row>
    <row r="27" spans="1:11" ht="39">
      <c r="A27" s="4">
        <v>22</v>
      </c>
      <c r="B27" s="2" t="str">
        <f>HYPERLINK("https://my.zakupki.prom.ua/remote/dispatcher/state_purchase_view/33192711", "UA-2021-12-16-001603-c")</f>
        <v>UA-2021-12-16-001603-c</v>
      </c>
      <c r="C27" s="8" t="s">
        <v>6</v>
      </c>
      <c r="D27" s="8" t="s">
        <v>729</v>
      </c>
      <c r="E27" s="8" t="s">
        <v>743</v>
      </c>
      <c r="F27" s="1" t="s">
        <v>496</v>
      </c>
      <c r="G27" s="8" t="s">
        <v>728</v>
      </c>
      <c r="H27" s="1" t="s">
        <v>406</v>
      </c>
      <c r="I27" s="1" t="s">
        <v>596</v>
      </c>
      <c r="J27" s="6">
        <v>7914.2</v>
      </c>
      <c r="K27" s="5">
        <v>44546</v>
      </c>
    </row>
    <row r="28" spans="1:11" ht="51.75">
      <c r="A28" s="4">
        <v>23</v>
      </c>
      <c r="B28" s="2" t="str">
        <f>HYPERLINK("https://my.zakupki.prom.ua/remote/dispatcher/state_purchase_view/33071151", "UA-2021-12-14-012477-c")</f>
        <v>UA-2021-12-14-012477-c</v>
      </c>
      <c r="C28" s="8" t="s">
        <v>34</v>
      </c>
      <c r="D28" s="8" t="s">
        <v>729</v>
      </c>
      <c r="E28" s="8" t="s">
        <v>743</v>
      </c>
      <c r="F28" s="1" t="s">
        <v>496</v>
      </c>
      <c r="G28" s="8" t="s">
        <v>811</v>
      </c>
      <c r="H28" s="1" t="s">
        <v>339</v>
      </c>
      <c r="I28" s="1" t="s">
        <v>572</v>
      </c>
      <c r="J28" s="6">
        <v>480</v>
      </c>
      <c r="K28" s="5">
        <v>44544</v>
      </c>
    </row>
    <row r="29" spans="1:11" ht="51.75">
      <c r="A29" s="4">
        <v>24</v>
      </c>
      <c r="B29" s="2" t="str">
        <f>HYPERLINK("https://my.zakupki.prom.ua/remote/dispatcher/state_purchase_view/33037672", "UA-2021-12-14-002828-c")</f>
        <v>UA-2021-12-14-002828-c</v>
      </c>
      <c r="C29" s="8" t="s">
        <v>150</v>
      </c>
      <c r="D29" s="8" t="s">
        <v>729</v>
      </c>
      <c r="E29" s="8" t="s">
        <v>743</v>
      </c>
      <c r="F29" s="1" t="s">
        <v>496</v>
      </c>
      <c r="G29" s="8" t="s">
        <v>791</v>
      </c>
      <c r="H29" s="1" t="s">
        <v>515</v>
      </c>
      <c r="I29" s="1" t="s">
        <v>569</v>
      </c>
      <c r="J29" s="6">
        <v>4800</v>
      </c>
      <c r="K29" s="5">
        <v>44544</v>
      </c>
    </row>
    <row r="30" spans="1:11" ht="51.75">
      <c r="A30" s="4">
        <v>25</v>
      </c>
      <c r="B30" s="2" t="str">
        <f>HYPERLINK("https://my.zakupki.prom.ua/remote/dispatcher/state_purchase_view/33036870", "UA-2021-12-14-002639-c")</f>
        <v>UA-2021-12-14-002639-c</v>
      </c>
      <c r="C30" s="8" t="s">
        <v>86</v>
      </c>
      <c r="D30" s="8" t="s">
        <v>729</v>
      </c>
      <c r="E30" s="8" t="s">
        <v>743</v>
      </c>
      <c r="F30" s="1" t="s">
        <v>496</v>
      </c>
      <c r="G30" s="8" t="s">
        <v>791</v>
      </c>
      <c r="H30" s="1" t="s">
        <v>515</v>
      </c>
      <c r="I30" s="1" t="s">
        <v>568</v>
      </c>
      <c r="J30" s="6">
        <v>30720</v>
      </c>
      <c r="K30" s="5">
        <v>44544</v>
      </c>
    </row>
    <row r="31" spans="1:11" ht="64.5">
      <c r="A31" s="4">
        <v>26</v>
      </c>
      <c r="B31" s="2" t="str">
        <f>HYPERLINK("https://my.zakupki.prom.ua/remote/dispatcher/state_purchase_view/33033563", "UA-2021-12-14-001663-c")</f>
        <v>UA-2021-12-14-001663-c</v>
      </c>
      <c r="C31" s="8" t="s">
        <v>148</v>
      </c>
      <c r="D31" s="8" t="s">
        <v>729</v>
      </c>
      <c r="E31" s="8" t="s">
        <v>743</v>
      </c>
      <c r="F31" s="1" t="s">
        <v>496</v>
      </c>
      <c r="G31" s="8" t="s">
        <v>780</v>
      </c>
      <c r="H31" s="1" t="s">
        <v>577</v>
      </c>
      <c r="I31" s="1" t="s">
        <v>587</v>
      </c>
      <c r="J31" s="6">
        <v>200</v>
      </c>
      <c r="K31" s="5">
        <v>44543</v>
      </c>
    </row>
    <row r="32" spans="1:11" ht="77.25">
      <c r="A32" s="4">
        <v>27</v>
      </c>
      <c r="B32" s="2" t="str">
        <f>HYPERLINK("https://my.zakupki.prom.ua/remote/dispatcher/state_purchase_view/33015037", "UA-2021-12-13-017078-c")</f>
        <v>UA-2021-12-13-017078-c</v>
      </c>
      <c r="C32" s="8" t="s">
        <v>145</v>
      </c>
      <c r="D32" s="8" t="s">
        <v>729</v>
      </c>
      <c r="E32" s="8" t="s">
        <v>743</v>
      </c>
      <c r="F32" s="1" t="s">
        <v>496</v>
      </c>
      <c r="G32" s="8" t="s">
        <v>808</v>
      </c>
      <c r="H32" s="1" t="s">
        <v>506</v>
      </c>
      <c r="I32" s="1" t="s">
        <v>820</v>
      </c>
      <c r="J32" s="6">
        <v>7020</v>
      </c>
      <c r="K32" s="5">
        <v>44543</v>
      </c>
    </row>
    <row r="33" spans="1:11" ht="64.5">
      <c r="A33" s="4">
        <v>28</v>
      </c>
      <c r="B33" s="2" t="str">
        <f>HYPERLINK("https://my.zakupki.prom.ua/remote/dispatcher/state_purchase_view/32935585", "UA-2021-12-10-016155-c")</f>
        <v>UA-2021-12-10-016155-c</v>
      </c>
      <c r="C33" s="8" t="s">
        <v>182</v>
      </c>
      <c r="D33" s="8" t="s">
        <v>729</v>
      </c>
      <c r="E33" s="8" t="s">
        <v>743</v>
      </c>
      <c r="F33" s="1" t="s">
        <v>496</v>
      </c>
      <c r="G33" s="8" t="s">
        <v>753</v>
      </c>
      <c r="H33" s="1" t="s">
        <v>189</v>
      </c>
      <c r="I33" s="1" t="s">
        <v>308</v>
      </c>
      <c r="J33" s="6">
        <v>2495.81</v>
      </c>
      <c r="K33" s="5">
        <v>44540</v>
      </c>
    </row>
    <row r="34" spans="1:11" ht="51.75">
      <c r="A34" s="4">
        <v>29</v>
      </c>
      <c r="B34" s="2" t="str">
        <f>HYPERLINK("https://my.zakupki.prom.ua/remote/dispatcher/state_purchase_view/32924974", "UA-2021-12-10-013136-c")</f>
        <v>UA-2021-12-10-013136-c</v>
      </c>
      <c r="C34" s="8" t="s">
        <v>57</v>
      </c>
      <c r="D34" s="8" t="s">
        <v>729</v>
      </c>
      <c r="E34" s="8" t="s">
        <v>743</v>
      </c>
      <c r="F34" s="1" t="s">
        <v>496</v>
      </c>
      <c r="G34" s="8" t="s">
        <v>811</v>
      </c>
      <c r="H34" s="1" t="s">
        <v>339</v>
      </c>
      <c r="I34" s="1" t="s">
        <v>570</v>
      </c>
      <c r="J34" s="6">
        <v>2394</v>
      </c>
      <c r="K34" s="5">
        <v>44540</v>
      </c>
    </row>
    <row r="35" spans="1:11" ht="51.75">
      <c r="A35" s="4">
        <v>30</v>
      </c>
      <c r="B35" s="2" t="str">
        <f>HYPERLINK("https://my.zakupki.prom.ua/remote/dispatcher/state_purchase_view/32922967", "UA-2021-12-10-012607-c")</f>
        <v>UA-2021-12-10-012607-c</v>
      </c>
      <c r="C35" s="8" t="s">
        <v>906</v>
      </c>
      <c r="D35" s="8" t="s">
        <v>729</v>
      </c>
      <c r="E35" s="8" t="s">
        <v>743</v>
      </c>
      <c r="F35" s="1" t="s">
        <v>496</v>
      </c>
      <c r="G35" s="8" t="s">
        <v>811</v>
      </c>
      <c r="H35" s="1" t="s">
        <v>339</v>
      </c>
      <c r="I35" s="1" t="s">
        <v>564</v>
      </c>
      <c r="J35" s="6">
        <v>17190</v>
      </c>
      <c r="K35" s="5">
        <v>44540</v>
      </c>
    </row>
    <row r="36" spans="1:11" ht="51.75">
      <c r="A36" s="4">
        <v>31</v>
      </c>
      <c r="B36" s="2" t="str">
        <f>HYPERLINK("https://my.zakupki.prom.ua/remote/dispatcher/state_purchase_view/32921882", "UA-2021-12-10-012296-c")</f>
        <v>UA-2021-12-10-012296-c</v>
      </c>
      <c r="C36" s="8" t="s">
        <v>879</v>
      </c>
      <c r="D36" s="8" t="s">
        <v>729</v>
      </c>
      <c r="E36" s="8" t="s">
        <v>743</v>
      </c>
      <c r="F36" s="1" t="s">
        <v>496</v>
      </c>
      <c r="G36" s="8" t="s">
        <v>788</v>
      </c>
      <c r="H36" s="1" t="s">
        <v>316</v>
      </c>
      <c r="I36" s="1" t="s">
        <v>585</v>
      </c>
      <c r="J36" s="6">
        <v>15624</v>
      </c>
      <c r="K36" s="5">
        <v>44540</v>
      </c>
    </row>
    <row r="37" spans="1:11" ht="64.5">
      <c r="A37" s="4">
        <v>32</v>
      </c>
      <c r="B37" s="2" t="str">
        <f>HYPERLINK("https://my.zakupki.prom.ua/remote/dispatcher/state_purchase_view/32879817", "UA-2021-12-10-000285-c")</f>
        <v>UA-2021-12-10-000285-c</v>
      </c>
      <c r="C37" s="8" t="s">
        <v>144</v>
      </c>
      <c r="D37" s="8" t="s">
        <v>729</v>
      </c>
      <c r="E37" s="8" t="s">
        <v>743</v>
      </c>
      <c r="F37" s="1" t="s">
        <v>496</v>
      </c>
      <c r="G37" s="8" t="s">
        <v>754</v>
      </c>
      <c r="H37" s="1" t="s">
        <v>349</v>
      </c>
      <c r="I37" s="1" t="s">
        <v>613</v>
      </c>
      <c r="J37" s="6">
        <v>4783.46</v>
      </c>
      <c r="K37" s="5">
        <v>44540</v>
      </c>
    </row>
    <row r="38" spans="1:11" ht="39">
      <c r="A38" s="4">
        <v>33</v>
      </c>
      <c r="B38" s="2" t="str">
        <f>HYPERLINK("https://my.zakupki.prom.ua/remote/dispatcher/state_purchase_view/32861709", "UA-2021-12-09-016563-c")</f>
        <v>UA-2021-12-09-016563-c</v>
      </c>
      <c r="C38" s="8" t="s">
        <v>902</v>
      </c>
      <c r="D38" s="8" t="s">
        <v>729</v>
      </c>
      <c r="E38" s="8" t="s">
        <v>743</v>
      </c>
      <c r="F38" s="1" t="s">
        <v>496</v>
      </c>
      <c r="G38" s="8" t="s">
        <v>745</v>
      </c>
      <c r="H38" s="1" t="s">
        <v>399</v>
      </c>
      <c r="I38" s="1" t="s">
        <v>581</v>
      </c>
      <c r="J38" s="6">
        <v>13766.21</v>
      </c>
      <c r="K38" s="5">
        <v>44539</v>
      </c>
    </row>
    <row r="39" spans="1:11" ht="51.75">
      <c r="A39" s="4">
        <v>34</v>
      </c>
      <c r="B39" s="2" t="str">
        <f>HYPERLINK("https://my.zakupki.prom.ua/remote/dispatcher/state_purchase_view/32858510", "UA-2021-12-09-015740-c")</f>
        <v>UA-2021-12-09-015740-c</v>
      </c>
      <c r="C39" s="8" t="s">
        <v>154</v>
      </c>
      <c r="D39" s="8" t="s">
        <v>729</v>
      </c>
      <c r="E39" s="8" t="s">
        <v>743</v>
      </c>
      <c r="F39" s="1" t="s">
        <v>496</v>
      </c>
      <c r="G39" s="8" t="s">
        <v>745</v>
      </c>
      <c r="H39" s="1" t="s">
        <v>399</v>
      </c>
      <c r="I39" s="1" t="s">
        <v>579</v>
      </c>
      <c r="J39" s="6">
        <v>6562.8</v>
      </c>
      <c r="K39" s="5">
        <v>44539</v>
      </c>
    </row>
    <row r="40" spans="1:11" ht="39">
      <c r="A40" s="4">
        <v>35</v>
      </c>
      <c r="B40" s="2" t="str">
        <f>HYPERLINK("https://my.zakupki.prom.ua/remote/dispatcher/state_purchase_view/32856552", "UA-2021-12-09-015136-c")</f>
        <v>UA-2021-12-09-015136-c</v>
      </c>
      <c r="C40" s="8" t="s">
        <v>157</v>
      </c>
      <c r="D40" s="8" t="s">
        <v>729</v>
      </c>
      <c r="E40" s="8" t="s">
        <v>743</v>
      </c>
      <c r="F40" s="1" t="s">
        <v>496</v>
      </c>
      <c r="G40" s="8" t="s">
        <v>745</v>
      </c>
      <c r="H40" s="1" t="s">
        <v>399</v>
      </c>
      <c r="I40" s="1" t="s">
        <v>573</v>
      </c>
      <c r="J40" s="6">
        <v>1104.96</v>
      </c>
      <c r="K40" s="5">
        <v>44539</v>
      </c>
    </row>
    <row r="41" spans="1:11" ht="39">
      <c r="A41" s="4">
        <v>36</v>
      </c>
      <c r="B41" s="2" t="str">
        <f>HYPERLINK("https://my.zakupki.prom.ua/remote/dispatcher/state_purchase_view/32855059", "UA-2021-12-09-014801-c")</f>
        <v>UA-2021-12-09-014801-c</v>
      </c>
      <c r="C41" s="8" t="s">
        <v>58</v>
      </c>
      <c r="D41" s="8" t="s">
        <v>729</v>
      </c>
      <c r="E41" s="8" t="s">
        <v>743</v>
      </c>
      <c r="F41" s="1" t="s">
        <v>496</v>
      </c>
      <c r="G41" s="8" t="s">
        <v>745</v>
      </c>
      <c r="H41" s="1" t="s">
        <v>399</v>
      </c>
      <c r="I41" s="1" t="s">
        <v>574</v>
      </c>
      <c r="J41" s="6">
        <v>2175</v>
      </c>
      <c r="K41" s="5">
        <v>44539</v>
      </c>
    </row>
    <row r="42" spans="1:11" ht="51.75">
      <c r="A42" s="4">
        <v>37</v>
      </c>
      <c r="B42" s="2" t="str">
        <f>HYPERLINK("https://my.zakupki.prom.ua/remote/dispatcher/state_purchase_view/32853335", "UA-2021-12-09-014311-c")</f>
        <v>UA-2021-12-09-014311-c</v>
      </c>
      <c r="C42" s="8" t="s">
        <v>64</v>
      </c>
      <c r="D42" s="8" t="s">
        <v>729</v>
      </c>
      <c r="E42" s="8" t="s">
        <v>743</v>
      </c>
      <c r="F42" s="1" t="s">
        <v>496</v>
      </c>
      <c r="G42" s="8" t="s">
        <v>745</v>
      </c>
      <c r="H42" s="1" t="s">
        <v>399</v>
      </c>
      <c r="I42" s="1" t="s">
        <v>578</v>
      </c>
      <c r="J42" s="6">
        <v>639.36</v>
      </c>
      <c r="K42" s="5">
        <v>44539</v>
      </c>
    </row>
    <row r="43" spans="1:11" ht="51.75">
      <c r="A43" s="4">
        <v>38</v>
      </c>
      <c r="B43" s="2" t="str">
        <f>HYPERLINK("https://my.zakupki.prom.ua/remote/dispatcher/state_purchase_view/32837021", "UA-2021-12-09-009756-c")</f>
        <v>UA-2021-12-09-009756-c</v>
      </c>
      <c r="C43" s="8" t="s">
        <v>101</v>
      </c>
      <c r="D43" s="8" t="s">
        <v>729</v>
      </c>
      <c r="E43" s="8" t="s">
        <v>743</v>
      </c>
      <c r="F43" s="1" t="s">
        <v>496</v>
      </c>
      <c r="G43" s="8" t="s">
        <v>783</v>
      </c>
      <c r="H43" s="1" t="s">
        <v>565</v>
      </c>
      <c r="I43" s="1" t="s">
        <v>583</v>
      </c>
      <c r="J43" s="6">
        <v>22449.96</v>
      </c>
      <c r="K43" s="5">
        <v>44539</v>
      </c>
    </row>
    <row r="44" spans="1:11" ht="51.75">
      <c r="A44" s="4">
        <v>39</v>
      </c>
      <c r="B44" s="2" t="str">
        <f>HYPERLINK("https://my.zakupki.prom.ua/remote/dispatcher/state_purchase_view/32738532", "UA-2021-12-08-002578-c")</f>
        <v>UA-2021-12-08-002578-c</v>
      </c>
      <c r="C44" s="8" t="s">
        <v>46</v>
      </c>
      <c r="D44" s="8" t="s">
        <v>729</v>
      </c>
      <c r="E44" s="8" t="s">
        <v>743</v>
      </c>
      <c r="F44" s="1" t="s">
        <v>496</v>
      </c>
      <c r="G44" s="8" t="s">
        <v>811</v>
      </c>
      <c r="H44" s="1" t="s">
        <v>339</v>
      </c>
      <c r="I44" s="1" t="s">
        <v>559</v>
      </c>
      <c r="J44" s="6">
        <v>1449</v>
      </c>
      <c r="K44" s="5">
        <v>44538</v>
      </c>
    </row>
    <row r="45" spans="1:11" ht="51.75">
      <c r="A45" s="4">
        <v>40</v>
      </c>
      <c r="B45" s="2" t="str">
        <f>HYPERLINK("https://my.zakupki.prom.ua/remote/dispatcher/state_purchase_view/32735058", "UA-2021-12-08-001555-c")</f>
        <v>UA-2021-12-08-001555-c</v>
      </c>
      <c r="C45" s="8" t="s">
        <v>102</v>
      </c>
      <c r="D45" s="8" t="s">
        <v>729</v>
      </c>
      <c r="E45" s="8" t="s">
        <v>743</v>
      </c>
      <c r="F45" s="1" t="s">
        <v>496</v>
      </c>
      <c r="G45" s="8" t="s">
        <v>811</v>
      </c>
      <c r="H45" s="1" t="s">
        <v>339</v>
      </c>
      <c r="I45" s="1" t="s">
        <v>560</v>
      </c>
      <c r="J45" s="6">
        <v>1410</v>
      </c>
      <c r="K45" s="5">
        <v>44538</v>
      </c>
    </row>
    <row r="46" spans="1:11" ht="51.75">
      <c r="A46" s="4">
        <v>41</v>
      </c>
      <c r="B46" s="2" t="str">
        <f>HYPERLINK("https://my.zakupki.prom.ua/remote/dispatcher/state_purchase_view/32734426", "UA-2021-12-08-001366-c")</f>
        <v>UA-2021-12-08-001366-c</v>
      </c>
      <c r="C46" s="8" t="s">
        <v>918</v>
      </c>
      <c r="D46" s="8" t="s">
        <v>729</v>
      </c>
      <c r="E46" s="8" t="s">
        <v>743</v>
      </c>
      <c r="F46" s="1" t="s">
        <v>496</v>
      </c>
      <c r="G46" s="8" t="s">
        <v>811</v>
      </c>
      <c r="H46" s="1" t="s">
        <v>339</v>
      </c>
      <c r="I46" s="1" t="s">
        <v>561</v>
      </c>
      <c r="J46" s="6">
        <v>5100</v>
      </c>
      <c r="K46" s="5">
        <v>44538</v>
      </c>
    </row>
    <row r="47" spans="1:11" ht="51.75">
      <c r="A47" s="4">
        <v>42</v>
      </c>
      <c r="B47" s="2" t="str">
        <f>HYPERLINK("https://my.zakupki.prom.ua/remote/dispatcher/state_purchase_view/32733093", "UA-2021-12-08-000993-c")</f>
        <v>UA-2021-12-08-000993-c</v>
      </c>
      <c r="C47" s="8" t="s">
        <v>884</v>
      </c>
      <c r="D47" s="8" t="s">
        <v>729</v>
      </c>
      <c r="E47" s="8" t="s">
        <v>743</v>
      </c>
      <c r="F47" s="1" t="s">
        <v>496</v>
      </c>
      <c r="G47" s="8" t="s">
        <v>811</v>
      </c>
      <c r="H47" s="1" t="s">
        <v>339</v>
      </c>
      <c r="I47" s="1" t="s">
        <v>558</v>
      </c>
      <c r="J47" s="6">
        <v>4200</v>
      </c>
      <c r="K47" s="5">
        <v>44538</v>
      </c>
    </row>
    <row r="48" spans="1:11" ht="51.75">
      <c r="A48" s="4">
        <v>43</v>
      </c>
      <c r="B48" s="2" t="str">
        <f>HYPERLINK("https://my.zakupki.prom.ua/remote/dispatcher/state_purchase_view/32699512", "UA-2021-12-07-010209-c")</f>
        <v>UA-2021-12-07-010209-c</v>
      </c>
      <c r="C48" s="8" t="s">
        <v>18</v>
      </c>
      <c r="D48" s="8" t="s">
        <v>729</v>
      </c>
      <c r="E48" s="8" t="s">
        <v>743</v>
      </c>
      <c r="F48" s="1" t="s">
        <v>496</v>
      </c>
      <c r="G48" s="8" t="s">
        <v>784</v>
      </c>
      <c r="H48" s="1" t="s">
        <v>580</v>
      </c>
      <c r="I48" s="1" t="s">
        <v>566</v>
      </c>
      <c r="J48" s="6">
        <v>7140</v>
      </c>
      <c r="K48" s="5">
        <v>44537</v>
      </c>
    </row>
    <row r="49" spans="1:11" ht="39">
      <c r="A49" s="4">
        <v>44</v>
      </c>
      <c r="B49" s="2" t="str">
        <f>HYPERLINK("https://my.zakupki.prom.ua/remote/dispatcher/state_purchase_view/32649116", "UA-2021-12-06-015069-c")</f>
        <v>UA-2021-12-06-015069-c</v>
      </c>
      <c r="C49" s="8" t="s">
        <v>901</v>
      </c>
      <c r="D49" s="8" t="s">
        <v>729</v>
      </c>
      <c r="E49" s="8" t="s">
        <v>743</v>
      </c>
      <c r="F49" s="1" t="s">
        <v>496</v>
      </c>
      <c r="G49" s="8" t="s">
        <v>757</v>
      </c>
      <c r="H49" s="1" t="s">
        <v>337</v>
      </c>
      <c r="I49" s="1" t="s">
        <v>567</v>
      </c>
      <c r="J49" s="6">
        <v>280</v>
      </c>
      <c r="K49" s="5">
        <v>44536</v>
      </c>
    </row>
    <row r="50" spans="1:11" ht="64.5">
      <c r="A50" s="4">
        <v>45</v>
      </c>
      <c r="B50" s="2" t="str">
        <f>HYPERLINK("https://my.zakupki.prom.ua/remote/dispatcher/state_purchase_view/32631907", "UA-2021-12-06-010449-c")</f>
        <v>UA-2021-12-06-010449-c</v>
      </c>
      <c r="C50" s="8" t="s">
        <v>27</v>
      </c>
      <c r="D50" s="8" t="s">
        <v>729</v>
      </c>
      <c r="E50" s="8" t="s">
        <v>743</v>
      </c>
      <c r="F50" s="1" t="s">
        <v>496</v>
      </c>
      <c r="G50" s="8" t="s">
        <v>809</v>
      </c>
      <c r="H50" s="1" t="s">
        <v>589</v>
      </c>
      <c r="I50" s="1" t="s">
        <v>548</v>
      </c>
      <c r="J50" s="6">
        <v>800</v>
      </c>
      <c r="K50" s="5">
        <v>44536</v>
      </c>
    </row>
    <row r="51" spans="1:11" ht="51.75">
      <c r="A51" s="4">
        <v>46</v>
      </c>
      <c r="B51" s="2" t="str">
        <f>HYPERLINK("https://my.zakupki.prom.ua/remote/dispatcher/state_purchase_view/32605430", "UA-2021-12-06-002783-c")</f>
        <v>UA-2021-12-06-002783-c</v>
      </c>
      <c r="C51" s="8" t="s">
        <v>900</v>
      </c>
      <c r="D51" s="8" t="s">
        <v>729</v>
      </c>
      <c r="E51" s="8" t="s">
        <v>743</v>
      </c>
      <c r="F51" s="1" t="s">
        <v>496</v>
      </c>
      <c r="G51" s="8" t="s">
        <v>792</v>
      </c>
      <c r="H51" s="1" t="s">
        <v>464</v>
      </c>
      <c r="I51" s="1" t="s">
        <v>557</v>
      </c>
      <c r="J51" s="6">
        <v>2950</v>
      </c>
      <c r="K51" s="5">
        <v>44533</v>
      </c>
    </row>
    <row r="52" spans="1:11" ht="39">
      <c r="A52" s="4">
        <v>47</v>
      </c>
      <c r="B52" s="2" t="str">
        <f>HYPERLINK("https://my.zakupki.prom.ua/remote/dispatcher/state_purchase_view/32531150", "UA-2021-12-03-000928-c")</f>
        <v>UA-2021-12-03-000928-c</v>
      </c>
      <c r="C52" s="8" t="s">
        <v>869</v>
      </c>
      <c r="D52" s="8" t="s">
        <v>729</v>
      </c>
      <c r="E52" s="8" t="s">
        <v>743</v>
      </c>
      <c r="F52" s="1" t="s">
        <v>496</v>
      </c>
      <c r="G52" s="8" t="s">
        <v>737</v>
      </c>
      <c r="H52" s="1" t="s">
        <v>461</v>
      </c>
      <c r="I52" s="1" t="s">
        <v>550</v>
      </c>
      <c r="J52" s="6">
        <v>11760</v>
      </c>
      <c r="K52" s="5">
        <v>44532</v>
      </c>
    </row>
    <row r="53" spans="1:11" ht="51.75">
      <c r="A53" s="4">
        <v>48</v>
      </c>
      <c r="B53" s="2" t="str">
        <f>HYPERLINK("https://my.zakupki.prom.ua/remote/dispatcher/state_purchase_view/32528641", "UA-2021-12-03-000255-c")</f>
        <v>UA-2021-12-03-000255-c</v>
      </c>
      <c r="C53" s="8" t="s">
        <v>108</v>
      </c>
      <c r="D53" s="8" t="s">
        <v>729</v>
      </c>
      <c r="E53" s="8" t="s">
        <v>743</v>
      </c>
      <c r="F53" s="1" t="s">
        <v>496</v>
      </c>
      <c r="G53" s="8" t="s">
        <v>737</v>
      </c>
      <c r="H53" s="1" t="s">
        <v>461</v>
      </c>
      <c r="I53" s="1" t="s">
        <v>554</v>
      </c>
      <c r="J53" s="6">
        <v>17106</v>
      </c>
      <c r="K53" s="5">
        <v>44532</v>
      </c>
    </row>
    <row r="54" spans="1:11" ht="51.75">
      <c r="A54" s="4">
        <v>49</v>
      </c>
      <c r="B54" s="2" t="str">
        <f>HYPERLINK("https://my.zakupki.prom.ua/remote/dispatcher/state_purchase_view/32514462", "UA-2021-12-02-014277-c")</f>
        <v>UA-2021-12-02-014277-c</v>
      </c>
      <c r="C54" s="8" t="s">
        <v>840</v>
      </c>
      <c r="D54" s="8" t="s">
        <v>729</v>
      </c>
      <c r="E54" s="8" t="s">
        <v>743</v>
      </c>
      <c r="F54" s="1" t="s">
        <v>496</v>
      </c>
      <c r="G54" s="8" t="s">
        <v>750</v>
      </c>
      <c r="H54" s="1" t="s">
        <v>462</v>
      </c>
      <c r="I54" s="1" t="s">
        <v>552</v>
      </c>
      <c r="J54" s="6">
        <v>4104</v>
      </c>
      <c r="K54" s="5">
        <v>44532</v>
      </c>
    </row>
    <row r="55" spans="1:11" ht="39">
      <c r="A55" s="4">
        <v>50</v>
      </c>
      <c r="B55" s="2" t="str">
        <f>HYPERLINK("https://my.zakupki.prom.ua/remote/dispatcher/state_purchase_view/32513613", "UA-2021-12-02-013984-c")</f>
        <v>UA-2021-12-02-013984-c</v>
      </c>
      <c r="C55" s="8" t="s">
        <v>870</v>
      </c>
      <c r="D55" s="8" t="s">
        <v>729</v>
      </c>
      <c r="E55" s="8" t="s">
        <v>743</v>
      </c>
      <c r="F55" s="1" t="s">
        <v>496</v>
      </c>
      <c r="G55" s="8" t="s">
        <v>737</v>
      </c>
      <c r="H55" s="1" t="s">
        <v>461</v>
      </c>
      <c r="I55" s="1" t="s">
        <v>555</v>
      </c>
      <c r="J55" s="6">
        <v>340</v>
      </c>
      <c r="K55" s="5">
        <v>44532</v>
      </c>
    </row>
    <row r="56" spans="1:11" ht="51.75">
      <c r="A56" s="4">
        <v>51</v>
      </c>
      <c r="B56" s="2" t="str">
        <f>HYPERLINK("https://my.zakupki.prom.ua/remote/dispatcher/state_purchase_view/32395377", "UA-2021-11-30-008469-c")</f>
        <v>UA-2021-11-30-008469-c</v>
      </c>
      <c r="C56" s="8" t="s">
        <v>680</v>
      </c>
      <c r="D56" s="8" t="s">
        <v>729</v>
      </c>
      <c r="E56" s="8" t="s">
        <v>743</v>
      </c>
      <c r="F56" s="1" t="s">
        <v>496</v>
      </c>
      <c r="G56" s="8" t="s">
        <v>793</v>
      </c>
      <c r="H56" s="1" t="s">
        <v>467</v>
      </c>
      <c r="I56" s="1" t="s">
        <v>551</v>
      </c>
      <c r="J56" s="6">
        <v>4260.92</v>
      </c>
      <c r="K56" s="5">
        <v>44530</v>
      </c>
    </row>
    <row r="57" spans="1:11" ht="64.5">
      <c r="A57" s="4">
        <v>52</v>
      </c>
      <c r="B57" s="2" t="str">
        <f>HYPERLINK("https://my.zakupki.prom.ua/remote/dispatcher/state_purchase_view/32322131", "UA-2021-11-29-002459-c")</f>
        <v>UA-2021-11-29-002459-c</v>
      </c>
      <c r="C57" s="8" t="s">
        <v>27</v>
      </c>
      <c r="D57" s="8" t="s">
        <v>729</v>
      </c>
      <c r="E57" s="8" t="s">
        <v>743</v>
      </c>
      <c r="F57" s="1" t="s">
        <v>496</v>
      </c>
      <c r="G57" s="8" t="s">
        <v>809</v>
      </c>
      <c r="H57" s="1" t="s">
        <v>589</v>
      </c>
      <c r="I57" s="1" t="s">
        <v>547</v>
      </c>
      <c r="J57" s="6">
        <v>6200</v>
      </c>
      <c r="K57" s="5">
        <v>44529</v>
      </c>
    </row>
    <row r="58" spans="1:11" ht="77.25">
      <c r="A58" s="4">
        <v>53</v>
      </c>
      <c r="B58" s="2" t="str">
        <f>HYPERLINK("https://my.zakupki.prom.ua/remote/dispatcher/state_purchase_view/32321478", "UA-2021-11-29-002307-c")</f>
        <v>UA-2021-11-29-002307-c</v>
      </c>
      <c r="C58" s="8" t="s">
        <v>29</v>
      </c>
      <c r="D58" s="8" t="s">
        <v>729</v>
      </c>
      <c r="E58" s="8" t="s">
        <v>743</v>
      </c>
      <c r="F58" s="1" t="s">
        <v>496</v>
      </c>
      <c r="G58" s="8" t="s">
        <v>733</v>
      </c>
      <c r="H58" s="1" t="s">
        <v>196</v>
      </c>
      <c r="I58" s="1" t="s">
        <v>546</v>
      </c>
      <c r="J58" s="6">
        <v>4000</v>
      </c>
      <c r="K58" s="5">
        <v>44529</v>
      </c>
    </row>
    <row r="59" spans="1:11" ht="51.75">
      <c r="A59" s="4">
        <v>54</v>
      </c>
      <c r="B59" s="2" t="str">
        <f>HYPERLINK("https://my.zakupki.prom.ua/remote/dispatcher/state_purchase_view/32166937", "UA-2021-11-24-007937-a")</f>
        <v>UA-2021-11-24-007937-a</v>
      </c>
      <c r="C59" s="8" t="s">
        <v>898</v>
      </c>
      <c r="D59" s="8" t="s">
        <v>729</v>
      </c>
      <c r="E59" s="8" t="s">
        <v>743</v>
      </c>
      <c r="F59" s="1" t="s">
        <v>496</v>
      </c>
      <c r="G59" s="8" t="s">
        <v>784</v>
      </c>
      <c r="H59" s="1" t="s">
        <v>580</v>
      </c>
      <c r="I59" s="1" t="s">
        <v>545</v>
      </c>
      <c r="J59" s="6">
        <v>4830</v>
      </c>
      <c r="K59" s="5">
        <v>44524</v>
      </c>
    </row>
    <row r="60" spans="1:11" ht="39">
      <c r="A60" s="4">
        <v>55</v>
      </c>
      <c r="B60" s="2" t="str">
        <f>HYPERLINK("https://my.zakupki.prom.ua/remote/dispatcher/state_purchase_view/32117967", "UA-2021-11-23-012410-a")</f>
        <v>UA-2021-11-23-012410-a</v>
      </c>
      <c r="C60" s="8" t="s">
        <v>112</v>
      </c>
      <c r="D60" s="8" t="s">
        <v>729</v>
      </c>
      <c r="E60" s="8" t="s">
        <v>743</v>
      </c>
      <c r="F60" s="1" t="s">
        <v>496</v>
      </c>
      <c r="G60" s="8" t="s">
        <v>776</v>
      </c>
      <c r="H60" s="1" t="s">
        <v>312</v>
      </c>
      <c r="I60" s="1" t="s">
        <v>543</v>
      </c>
      <c r="J60" s="6">
        <v>250</v>
      </c>
      <c r="K60" s="5">
        <v>44523</v>
      </c>
    </row>
    <row r="61" spans="1:11" ht="39">
      <c r="A61" s="4">
        <v>56</v>
      </c>
      <c r="B61" s="2" t="str">
        <f>HYPERLINK("https://my.zakupki.prom.ua/remote/dispatcher/state_purchase_view/32116915", "UA-2021-11-23-012160-a")</f>
        <v>UA-2021-11-23-012160-a</v>
      </c>
      <c r="C61" s="8" t="s">
        <v>117</v>
      </c>
      <c r="D61" s="8" t="s">
        <v>729</v>
      </c>
      <c r="E61" s="8" t="s">
        <v>743</v>
      </c>
      <c r="F61" s="1" t="s">
        <v>496</v>
      </c>
      <c r="G61" s="8" t="s">
        <v>776</v>
      </c>
      <c r="H61" s="1" t="s">
        <v>312</v>
      </c>
      <c r="I61" s="1" t="s">
        <v>542</v>
      </c>
      <c r="J61" s="6">
        <v>170</v>
      </c>
      <c r="K61" s="5">
        <v>44523</v>
      </c>
    </row>
    <row r="62" spans="1:11" ht="39">
      <c r="A62" s="4">
        <v>57</v>
      </c>
      <c r="B62" s="2" t="str">
        <f>HYPERLINK("https://my.zakupki.prom.ua/remote/dispatcher/state_purchase_view/32116093", "UA-2021-11-23-011945-a")</f>
        <v>UA-2021-11-23-011945-a</v>
      </c>
      <c r="C62" s="8" t="s">
        <v>129</v>
      </c>
      <c r="D62" s="8" t="s">
        <v>729</v>
      </c>
      <c r="E62" s="8" t="s">
        <v>743</v>
      </c>
      <c r="F62" s="1" t="s">
        <v>496</v>
      </c>
      <c r="G62" s="8" t="s">
        <v>776</v>
      </c>
      <c r="H62" s="1" t="s">
        <v>312</v>
      </c>
      <c r="I62" s="1" t="s">
        <v>541</v>
      </c>
      <c r="J62" s="6">
        <v>2133</v>
      </c>
      <c r="K62" s="5">
        <v>44523</v>
      </c>
    </row>
    <row r="63" spans="1:11" ht="39">
      <c r="A63" s="4">
        <v>58</v>
      </c>
      <c r="B63" s="2" t="str">
        <f>HYPERLINK("https://my.zakupki.prom.ua/remote/dispatcher/state_purchase_view/32115490", "UA-2021-11-23-011661-a")</f>
        <v>UA-2021-11-23-011661-a</v>
      </c>
      <c r="C63" s="8" t="s">
        <v>684</v>
      </c>
      <c r="D63" s="8" t="s">
        <v>729</v>
      </c>
      <c r="E63" s="8" t="s">
        <v>743</v>
      </c>
      <c r="F63" s="1" t="s">
        <v>496</v>
      </c>
      <c r="G63" s="8" t="s">
        <v>776</v>
      </c>
      <c r="H63" s="1" t="s">
        <v>312</v>
      </c>
      <c r="I63" s="1" t="s">
        <v>540</v>
      </c>
      <c r="J63" s="6">
        <v>235</v>
      </c>
      <c r="K63" s="5">
        <v>44523</v>
      </c>
    </row>
    <row r="64" spans="1:11" ht="77.25">
      <c r="A64" s="4">
        <v>59</v>
      </c>
      <c r="B64" s="2" t="str">
        <f>HYPERLINK("https://my.zakupki.prom.ua/remote/dispatcher/state_purchase_view/32035164", "UA-2021-11-22-001824-a")</f>
        <v>UA-2021-11-22-001824-a</v>
      </c>
      <c r="C64" s="8" t="s">
        <v>180</v>
      </c>
      <c r="D64" s="8" t="s">
        <v>729</v>
      </c>
      <c r="E64" s="8" t="s">
        <v>743</v>
      </c>
      <c r="F64" s="1" t="s">
        <v>496</v>
      </c>
      <c r="G64" s="8" t="s">
        <v>753</v>
      </c>
      <c r="H64" s="1" t="s">
        <v>189</v>
      </c>
      <c r="I64" s="1" t="s">
        <v>322</v>
      </c>
      <c r="J64" s="6">
        <v>852.94</v>
      </c>
      <c r="K64" s="5">
        <v>44522</v>
      </c>
    </row>
    <row r="65" spans="1:11" ht="51.75">
      <c r="A65" s="4">
        <v>60</v>
      </c>
      <c r="B65" s="2" t="str">
        <f>HYPERLINK("https://my.zakupki.prom.ua/remote/dispatcher/state_purchase_view/31973545", "UA-2021-11-19-000211-a")</f>
        <v>UA-2021-11-19-000211-a</v>
      </c>
      <c r="C65" s="8" t="s">
        <v>711</v>
      </c>
      <c r="D65" s="8" t="s">
        <v>729</v>
      </c>
      <c r="E65" s="8" t="s">
        <v>743</v>
      </c>
      <c r="F65" s="1" t="s">
        <v>496</v>
      </c>
      <c r="G65" s="8" t="s">
        <v>802</v>
      </c>
      <c r="H65" s="1" t="s">
        <v>602</v>
      </c>
      <c r="I65" s="1" t="s">
        <v>539</v>
      </c>
      <c r="J65" s="6">
        <v>8340</v>
      </c>
      <c r="K65" s="5">
        <v>44518</v>
      </c>
    </row>
    <row r="66" spans="1:11" ht="51.75">
      <c r="A66" s="4">
        <v>61</v>
      </c>
      <c r="B66" s="2" t="str">
        <f>HYPERLINK("https://my.zakupki.prom.ua/remote/dispatcher/state_purchase_view/31945464", "UA-2021-11-18-007641-a")</f>
        <v>UA-2021-11-18-007641-a</v>
      </c>
      <c r="C66" s="8" t="s">
        <v>172</v>
      </c>
      <c r="D66" s="8" t="s">
        <v>729</v>
      </c>
      <c r="E66" s="8" t="s">
        <v>743</v>
      </c>
      <c r="F66" s="1" t="s">
        <v>496</v>
      </c>
      <c r="G66" s="8" t="s">
        <v>753</v>
      </c>
      <c r="H66" s="1" t="s">
        <v>189</v>
      </c>
      <c r="I66" s="1" t="s">
        <v>537</v>
      </c>
      <c r="J66" s="6">
        <v>2885.42</v>
      </c>
      <c r="K66" s="5">
        <v>44518</v>
      </c>
    </row>
    <row r="67" spans="1:11" ht="77.25">
      <c r="A67" s="4">
        <v>62</v>
      </c>
      <c r="B67" s="2" t="str">
        <f>HYPERLINK("https://my.zakupki.prom.ua/remote/dispatcher/state_purchase_view/31933788", "UA-2021-11-18-004477-a")</f>
        <v>UA-2021-11-18-004477-a</v>
      </c>
      <c r="C67" s="8" t="s">
        <v>179</v>
      </c>
      <c r="D67" s="8" t="s">
        <v>729</v>
      </c>
      <c r="E67" s="8" t="s">
        <v>743</v>
      </c>
      <c r="F67" s="1" t="s">
        <v>496</v>
      </c>
      <c r="G67" s="8" t="s">
        <v>661</v>
      </c>
      <c r="H67" s="1" t="s">
        <v>331</v>
      </c>
      <c r="I67" s="1" t="s">
        <v>423</v>
      </c>
      <c r="J67" s="6">
        <v>3835</v>
      </c>
      <c r="K67" s="5">
        <v>44518</v>
      </c>
    </row>
    <row r="68" spans="1:11" ht="39">
      <c r="A68" s="4">
        <v>63</v>
      </c>
      <c r="B68" s="2" t="str">
        <f>HYPERLINK("https://my.zakupki.prom.ua/remote/dispatcher/state_purchase_view/31894750", "UA-2021-11-17-008977-a")</f>
        <v>UA-2021-11-17-008977-a</v>
      </c>
      <c r="C68" s="8" t="s">
        <v>185</v>
      </c>
      <c r="D68" s="8" t="s">
        <v>729</v>
      </c>
      <c r="E68" s="8" t="s">
        <v>743</v>
      </c>
      <c r="F68" s="1" t="s">
        <v>496</v>
      </c>
      <c r="G68" s="8" t="s">
        <v>749</v>
      </c>
      <c r="H68" s="1" t="s">
        <v>438</v>
      </c>
      <c r="I68" s="1" t="s">
        <v>323</v>
      </c>
      <c r="J68" s="6">
        <v>3000</v>
      </c>
      <c r="K68" s="5">
        <v>44515</v>
      </c>
    </row>
    <row r="69" spans="1:11" ht="64.5">
      <c r="A69" s="4">
        <v>64</v>
      </c>
      <c r="B69" s="2" t="str">
        <f>HYPERLINK("https://my.zakupki.prom.ua/remote/dispatcher/state_purchase_view/31872064", "UA-2021-11-17-002613-a")</f>
        <v>UA-2021-11-17-002613-a</v>
      </c>
      <c r="C69" s="8" t="s">
        <v>87</v>
      </c>
      <c r="D69" s="8" t="s">
        <v>729</v>
      </c>
      <c r="E69" s="8" t="s">
        <v>743</v>
      </c>
      <c r="F69" s="1" t="s">
        <v>496</v>
      </c>
      <c r="G69" s="8" t="s">
        <v>776</v>
      </c>
      <c r="H69" s="1" t="s">
        <v>312</v>
      </c>
      <c r="I69" s="1" t="s">
        <v>522</v>
      </c>
      <c r="J69" s="6">
        <v>218</v>
      </c>
      <c r="K69" s="5">
        <v>44517</v>
      </c>
    </row>
    <row r="70" spans="1:11" ht="51.75">
      <c r="A70" s="4">
        <v>65</v>
      </c>
      <c r="B70" s="2" t="str">
        <f>HYPERLINK("https://my.zakupki.prom.ua/remote/dispatcher/state_purchase_view/31871315", "UA-2021-11-17-002417-a")</f>
        <v>UA-2021-11-17-002417-a</v>
      </c>
      <c r="C70" s="8" t="s">
        <v>115</v>
      </c>
      <c r="D70" s="8" t="s">
        <v>729</v>
      </c>
      <c r="E70" s="8" t="s">
        <v>743</v>
      </c>
      <c r="F70" s="1" t="s">
        <v>496</v>
      </c>
      <c r="G70" s="8" t="s">
        <v>776</v>
      </c>
      <c r="H70" s="1" t="s">
        <v>312</v>
      </c>
      <c r="I70" s="1" t="s">
        <v>520</v>
      </c>
      <c r="J70" s="6">
        <v>909</v>
      </c>
      <c r="K70" s="5">
        <v>44517</v>
      </c>
    </row>
    <row r="71" spans="1:11" ht="39">
      <c r="A71" s="4">
        <v>66</v>
      </c>
      <c r="B71" s="2" t="str">
        <f>HYPERLINK("https://my.zakupki.prom.ua/remote/dispatcher/state_purchase_view/31869559", "UA-2021-11-17-001905-a")</f>
        <v>UA-2021-11-17-001905-a</v>
      </c>
      <c r="C71" s="8" t="s">
        <v>126</v>
      </c>
      <c r="D71" s="8" t="s">
        <v>729</v>
      </c>
      <c r="E71" s="8" t="s">
        <v>743</v>
      </c>
      <c r="F71" s="1" t="s">
        <v>496</v>
      </c>
      <c r="G71" s="8" t="s">
        <v>776</v>
      </c>
      <c r="H71" s="1" t="s">
        <v>312</v>
      </c>
      <c r="I71" s="1" t="s">
        <v>519</v>
      </c>
      <c r="J71" s="6">
        <v>180</v>
      </c>
      <c r="K71" s="5">
        <v>44517</v>
      </c>
    </row>
    <row r="72" spans="1:11" ht="39">
      <c r="A72" s="4">
        <v>67</v>
      </c>
      <c r="B72" s="2" t="str">
        <f>HYPERLINK("https://my.zakupki.prom.ua/remote/dispatcher/state_purchase_view/31868793", "UA-2021-11-17-001636-a")</f>
        <v>UA-2021-11-17-001636-a</v>
      </c>
      <c r="C72" s="8" t="s">
        <v>124</v>
      </c>
      <c r="D72" s="8" t="s">
        <v>729</v>
      </c>
      <c r="E72" s="8" t="s">
        <v>743</v>
      </c>
      <c r="F72" s="1" t="s">
        <v>496</v>
      </c>
      <c r="G72" s="8" t="s">
        <v>776</v>
      </c>
      <c r="H72" s="1" t="s">
        <v>312</v>
      </c>
      <c r="I72" s="1" t="s">
        <v>523</v>
      </c>
      <c r="J72" s="6">
        <v>415</v>
      </c>
      <c r="K72" s="5">
        <v>44517</v>
      </c>
    </row>
    <row r="73" spans="1:11" ht="39">
      <c r="A73" s="4">
        <v>68</v>
      </c>
      <c r="B73" s="2" t="str">
        <f>HYPERLINK("https://my.zakupki.prom.ua/remote/dispatcher/state_purchase_view/31867629", "UA-2021-11-17-001309-a")</f>
        <v>UA-2021-11-17-001309-a</v>
      </c>
      <c r="C73" s="8" t="s">
        <v>142</v>
      </c>
      <c r="D73" s="8" t="s">
        <v>729</v>
      </c>
      <c r="E73" s="8" t="s">
        <v>743</v>
      </c>
      <c r="F73" s="1" t="s">
        <v>496</v>
      </c>
      <c r="G73" s="8" t="s">
        <v>776</v>
      </c>
      <c r="H73" s="1" t="s">
        <v>312</v>
      </c>
      <c r="I73" s="1" t="s">
        <v>524</v>
      </c>
      <c r="J73" s="6">
        <v>318.5</v>
      </c>
      <c r="K73" s="5">
        <v>44517</v>
      </c>
    </row>
    <row r="74" spans="1:11" ht="39">
      <c r="A74" s="4">
        <v>69</v>
      </c>
      <c r="B74" s="2" t="str">
        <f>HYPERLINK("https://my.zakupki.prom.ua/remote/dispatcher/state_purchase_view/31867297", "UA-2021-11-17-001153-a")</f>
        <v>UA-2021-11-17-001153-a</v>
      </c>
      <c r="C74" s="8" t="s">
        <v>870</v>
      </c>
      <c r="D74" s="8" t="s">
        <v>729</v>
      </c>
      <c r="E74" s="8" t="s">
        <v>743</v>
      </c>
      <c r="F74" s="1" t="s">
        <v>496</v>
      </c>
      <c r="G74" s="8" t="s">
        <v>776</v>
      </c>
      <c r="H74" s="1" t="s">
        <v>312</v>
      </c>
      <c r="I74" s="1" t="s">
        <v>525</v>
      </c>
      <c r="J74" s="6">
        <v>178</v>
      </c>
      <c r="K74" s="5">
        <v>44517</v>
      </c>
    </row>
    <row r="75" spans="1:11" ht="51.75">
      <c r="A75" s="4">
        <v>70</v>
      </c>
      <c r="B75" s="2" t="str">
        <f>HYPERLINK("https://my.zakupki.prom.ua/remote/dispatcher/state_purchase_view/31820985", "UA-2021-11-16-003153-a")</f>
        <v>UA-2021-11-16-003153-a</v>
      </c>
      <c r="C75" s="8" t="s">
        <v>47</v>
      </c>
      <c r="D75" s="8" t="s">
        <v>729</v>
      </c>
      <c r="E75" s="8" t="s">
        <v>743</v>
      </c>
      <c r="F75" s="1" t="s">
        <v>496</v>
      </c>
      <c r="G75" s="8" t="s">
        <v>811</v>
      </c>
      <c r="H75" s="1" t="s">
        <v>339</v>
      </c>
      <c r="I75" s="1" t="s">
        <v>535</v>
      </c>
      <c r="J75" s="6">
        <v>720</v>
      </c>
      <c r="K75" s="5">
        <v>44516</v>
      </c>
    </row>
    <row r="76" spans="1:11" ht="51.75">
      <c r="A76" s="4">
        <v>71</v>
      </c>
      <c r="B76" s="2" t="str">
        <f>HYPERLINK("https://my.zakupki.prom.ua/remote/dispatcher/state_purchase_view/31820265", "UA-2021-11-16-002921-a")</f>
        <v>UA-2021-11-16-002921-a</v>
      </c>
      <c r="C76" s="8" t="s">
        <v>84</v>
      </c>
      <c r="D76" s="8" t="s">
        <v>729</v>
      </c>
      <c r="E76" s="8" t="s">
        <v>743</v>
      </c>
      <c r="F76" s="1" t="s">
        <v>496</v>
      </c>
      <c r="G76" s="8" t="s">
        <v>811</v>
      </c>
      <c r="H76" s="1" t="s">
        <v>339</v>
      </c>
      <c r="I76" s="1" t="s">
        <v>533</v>
      </c>
      <c r="J76" s="6">
        <v>870</v>
      </c>
      <c r="K76" s="5">
        <v>44516</v>
      </c>
    </row>
    <row r="77" spans="1:11" ht="51.75">
      <c r="A77" s="4">
        <v>72</v>
      </c>
      <c r="B77" s="2" t="str">
        <f>HYPERLINK("https://my.zakupki.prom.ua/remote/dispatcher/state_purchase_view/31819369", "UA-2021-11-16-002621-a")</f>
        <v>UA-2021-11-16-002621-a</v>
      </c>
      <c r="C77" s="8" t="s">
        <v>102</v>
      </c>
      <c r="D77" s="8" t="s">
        <v>729</v>
      </c>
      <c r="E77" s="8" t="s">
        <v>743</v>
      </c>
      <c r="F77" s="1" t="s">
        <v>496</v>
      </c>
      <c r="G77" s="8" t="s">
        <v>811</v>
      </c>
      <c r="H77" s="1" t="s">
        <v>339</v>
      </c>
      <c r="I77" s="1" t="s">
        <v>528</v>
      </c>
      <c r="J77" s="6">
        <v>486</v>
      </c>
      <c r="K77" s="5">
        <v>44516</v>
      </c>
    </row>
    <row r="78" spans="1:11" ht="51.75">
      <c r="A78" s="4">
        <v>73</v>
      </c>
      <c r="B78" s="2" t="str">
        <f>HYPERLINK("https://my.zakupki.prom.ua/remote/dispatcher/state_purchase_view/31818962", "UA-2021-11-16-002535-a")</f>
        <v>UA-2021-11-16-002535-a</v>
      </c>
      <c r="C78" s="8" t="s">
        <v>914</v>
      </c>
      <c r="D78" s="8" t="s">
        <v>729</v>
      </c>
      <c r="E78" s="8" t="s">
        <v>743</v>
      </c>
      <c r="F78" s="1" t="s">
        <v>496</v>
      </c>
      <c r="G78" s="8" t="s">
        <v>811</v>
      </c>
      <c r="H78" s="1" t="s">
        <v>339</v>
      </c>
      <c r="I78" s="1" t="s">
        <v>526</v>
      </c>
      <c r="J78" s="6">
        <v>981</v>
      </c>
      <c r="K78" s="5">
        <v>44516</v>
      </c>
    </row>
    <row r="79" spans="1:11" ht="51.75">
      <c r="A79" s="4">
        <v>74</v>
      </c>
      <c r="B79" s="2" t="str">
        <f>HYPERLINK("https://my.zakupki.prom.ua/remote/dispatcher/state_purchase_view/31813412", "UA-2021-11-16-000901-a")</f>
        <v>UA-2021-11-16-000901-a</v>
      </c>
      <c r="C79" s="8" t="s">
        <v>700</v>
      </c>
      <c r="D79" s="8" t="s">
        <v>729</v>
      </c>
      <c r="E79" s="8" t="s">
        <v>743</v>
      </c>
      <c r="F79" s="1" t="s">
        <v>496</v>
      </c>
      <c r="G79" s="8" t="s">
        <v>783</v>
      </c>
      <c r="H79" s="1" t="s">
        <v>565</v>
      </c>
      <c r="I79" s="1" t="s">
        <v>500</v>
      </c>
      <c r="J79" s="6">
        <v>11264.52</v>
      </c>
      <c r="K79" s="5">
        <v>44516</v>
      </c>
    </row>
    <row r="80" spans="1:11" ht="51.75">
      <c r="A80" s="4">
        <v>75</v>
      </c>
      <c r="B80" s="2" t="str">
        <f>HYPERLINK("https://my.zakupki.prom.ua/remote/dispatcher/state_purchase_view/31812168", "UA-2021-11-16-000540-a")</f>
        <v>UA-2021-11-16-000540-a</v>
      </c>
      <c r="C80" s="8" t="s">
        <v>102</v>
      </c>
      <c r="D80" s="8" t="s">
        <v>729</v>
      </c>
      <c r="E80" s="8" t="s">
        <v>743</v>
      </c>
      <c r="F80" s="1" t="s">
        <v>496</v>
      </c>
      <c r="G80" s="8" t="s">
        <v>783</v>
      </c>
      <c r="H80" s="1" t="s">
        <v>565</v>
      </c>
      <c r="I80" s="1" t="s">
        <v>501</v>
      </c>
      <c r="J80" s="6">
        <v>6449.88</v>
      </c>
      <c r="K80" s="5">
        <v>44516</v>
      </c>
    </row>
    <row r="81" spans="1:11" ht="51.75">
      <c r="A81" s="4">
        <v>76</v>
      </c>
      <c r="B81" s="2" t="str">
        <f>HYPERLINK("https://my.zakupki.prom.ua/remote/dispatcher/state_purchase_view/31811339", "UA-2021-11-16-000346-a")</f>
        <v>UA-2021-11-16-000346-a</v>
      </c>
      <c r="C81" s="8" t="s">
        <v>53</v>
      </c>
      <c r="D81" s="8" t="s">
        <v>729</v>
      </c>
      <c r="E81" s="8" t="s">
        <v>743</v>
      </c>
      <c r="F81" s="1" t="s">
        <v>496</v>
      </c>
      <c r="G81" s="8" t="s">
        <v>783</v>
      </c>
      <c r="H81" s="1" t="s">
        <v>565</v>
      </c>
      <c r="I81" s="1" t="s">
        <v>532</v>
      </c>
      <c r="J81" s="6">
        <v>2260.08</v>
      </c>
      <c r="K81" s="5">
        <v>44516</v>
      </c>
    </row>
    <row r="82" spans="1:11" ht="64.5">
      <c r="A82" s="4">
        <v>77</v>
      </c>
      <c r="B82" s="2" t="str">
        <f>HYPERLINK("https://my.zakupki.prom.ua/remote/dispatcher/state_purchase_view/31768168", "UA-2021-11-15-003230-a")</f>
        <v>UA-2021-11-15-003230-a</v>
      </c>
      <c r="C82" s="8" t="s">
        <v>184</v>
      </c>
      <c r="D82" s="8" t="s">
        <v>729</v>
      </c>
      <c r="E82" s="8" t="s">
        <v>743</v>
      </c>
      <c r="F82" s="1" t="s">
        <v>496</v>
      </c>
      <c r="G82" s="8" t="s">
        <v>753</v>
      </c>
      <c r="H82" s="1" t="s">
        <v>189</v>
      </c>
      <c r="I82" s="1" t="s">
        <v>297</v>
      </c>
      <c r="J82" s="6">
        <v>852.77</v>
      </c>
      <c r="K82" s="5">
        <v>44515</v>
      </c>
    </row>
    <row r="83" spans="1:11" ht="64.5">
      <c r="A83" s="4">
        <v>78</v>
      </c>
      <c r="B83" s="2" t="str">
        <f>HYPERLINK("https://my.zakupki.prom.ua/remote/dispatcher/state_purchase_view/31760947", "UA-2021-11-15-000792-a")</f>
        <v>UA-2021-11-15-000792-a</v>
      </c>
      <c r="C83" s="8" t="s">
        <v>183</v>
      </c>
      <c r="D83" s="8" t="s">
        <v>729</v>
      </c>
      <c r="E83" s="8" t="s">
        <v>743</v>
      </c>
      <c r="F83" s="1" t="s">
        <v>496</v>
      </c>
      <c r="G83" s="8" t="s">
        <v>753</v>
      </c>
      <c r="H83" s="1" t="s">
        <v>189</v>
      </c>
      <c r="I83" s="1" t="s">
        <v>512</v>
      </c>
      <c r="J83" s="6">
        <v>462.02</v>
      </c>
      <c r="K83" s="5">
        <v>44515</v>
      </c>
    </row>
    <row r="84" spans="1:11" ht="51.75">
      <c r="A84" s="4">
        <v>79</v>
      </c>
      <c r="B84" s="2" t="str">
        <f>HYPERLINK("https://my.zakupki.prom.ua/remote/dispatcher/state_purchase_view/31748515", "UA-2021-11-12-014879-a")</f>
        <v>UA-2021-11-12-014879-a</v>
      </c>
      <c r="C84" s="8" t="s">
        <v>835</v>
      </c>
      <c r="D84" s="8" t="s">
        <v>729</v>
      </c>
      <c r="E84" s="8" t="s">
        <v>743</v>
      </c>
      <c r="F84" s="1" t="s">
        <v>496</v>
      </c>
      <c r="G84" s="8" t="s">
        <v>13</v>
      </c>
      <c r="H84" s="1" t="s">
        <v>373</v>
      </c>
      <c r="I84" s="1" t="s">
        <v>530</v>
      </c>
      <c r="J84" s="6">
        <v>5225</v>
      </c>
      <c r="K84" s="5">
        <v>44512</v>
      </c>
    </row>
    <row r="85" spans="1:11" ht="51.75">
      <c r="A85" s="4">
        <v>80</v>
      </c>
      <c r="B85" s="2" t="str">
        <f>HYPERLINK("https://my.zakupki.prom.ua/remote/dispatcher/state_purchase_view/31746826", "UA-2021-11-12-014274-a")</f>
        <v>UA-2021-11-12-014274-a</v>
      </c>
      <c r="C85" s="8" t="s">
        <v>43</v>
      </c>
      <c r="D85" s="8" t="s">
        <v>729</v>
      </c>
      <c r="E85" s="8" t="s">
        <v>743</v>
      </c>
      <c r="F85" s="1" t="s">
        <v>496</v>
      </c>
      <c r="G85" s="8" t="s">
        <v>783</v>
      </c>
      <c r="H85" s="1" t="s">
        <v>565</v>
      </c>
      <c r="I85" s="1" t="s">
        <v>503</v>
      </c>
      <c r="J85" s="6">
        <v>2447.2800000000002</v>
      </c>
      <c r="K85" s="5">
        <v>44512</v>
      </c>
    </row>
    <row r="86" spans="1:11" ht="51.75">
      <c r="A86" s="4">
        <v>81</v>
      </c>
      <c r="B86" s="2" t="str">
        <f>HYPERLINK("https://my.zakupki.prom.ua/remote/dispatcher/state_purchase_view/31744987", "UA-2021-11-12-013661-a")</f>
        <v>UA-2021-11-12-013661-a</v>
      </c>
      <c r="C86" s="8" t="s">
        <v>917</v>
      </c>
      <c r="D86" s="8" t="s">
        <v>729</v>
      </c>
      <c r="E86" s="8" t="s">
        <v>743</v>
      </c>
      <c r="F86" s="1" t="s">
        <v>496</v>
      </c>
      <c r="G86" s="8" t="s">
        <v>783</v>
      </c>
      <c r="H86" s="1" t="s">
        <v>565</v>
      </c>
      <c r="I86" s="1" t="s">
        <v>499</v>
      </c>
      <c r="J86" s="6">
        <v>1284</v>
      </c>
      <c r="K86" s="5">
        <v>44512</v>
      </c>
    </row>
    <row r="87" spans="1:11" ht="51.75">
      <c r="A87" s="4">
        <v>82</v>
      </c>
      <c r="B87" s="2" t="str">
        <f>HYPERLINK("https://my.zakupki.prom.ua/remote/dispatcher/state_purchase_view/31740166", "UA-2021-11-12-011958-a")</f>
        <v>UA-2021-11-12-011958-a</v>
      </c>
      <c r="C87" s="8" t="s">
        <v>19</v>
      </c>
      <c r="D87" s="8" t="s">
        <v>729</v>
      </c>
      <c r="E87" s="8" t="s">
        <v>743</v>
      </c>
      <c r="F87" s="1" t="s">
        <v>496</v>
      </c>
      <c r="G87" s="8" t="s">
        <v>783</v>
      </c>
      <c r="H87" s="1" t="s">
        <v>565</v>
      </c>
      <c r="I87" s="1" t="s">
        <v>502</v>
      </c>
      <c r="J87" s="6">
        <v>6020.04</v>
      </c>
      <c r="K87" s="5">
        <v>44512</v>
      </c>
    </row>
    <row r="88" spans="1:11" ht="51.75">
      <c r="A88" s="4">
        <v>83</v>
      </c>
      <c r="B88" s="2" t="str">
        <f>HYPERLINK("https://my.zakupki.prom.ua/remote/dispatcher/state_purchase_view/31738596", "UA-2021-11-12-011416-a")</f>
        <v>UA-2021-11-12-011416-a</v>
      </c>
      <c r="C88" s="8" t="s">
        <v>139</v>
      </c>
      <c r="D88" s="8" t="s">
        <v>729</v>
      </c>
      <c r="E88" s="8" t="s">
        <v>743</v>
      </c>
      <c r="F88" s="1" t="s">
        <v>496</v>
      </c>
      <c r="G88" s="8" t="s">
        <v>783</v>
      </c>
      <c r="H88" s="1" t="s">
        <v>565</v>
      </c>
      <c r="I88" s="1" t="s">
        <v>504</v>
      </c>
      <c r="J88" s="6">
        <v>635.04</v>
      </c>
      <c r="K88" s="5">
        <v>44512</v>
      </c>
    </row>
    <row r="89" spans="1:11" ht="64.5">
      <c r="A89" s="4">
        <v>84</v>
      </c>
      <c r="B89" s="2" t="str">
        <f>HYPERLINK("https://my.zakupki.prom.ua/remote/dispatcher/state_purchase_view/31737676", "UA-2021-11-12-011084-a")</f>
        <v>UA-2021-11-12-011084-a</v>
      </c>
      <c r="C89" s="8" t="s">
        <v>76</v>
      </c>
      <c r="D89" s="8" t="s">
        <v>729</v>
      </c>
      <c r="E89" s="8" t="s">
        <v>743</v>
      </c>
      <c r="F89" s="1" t="s">
        <v>496</v>
      </c>
      <c r="G89" s="8" t="s">
        <v>783</v>
      </c>
      <c r="H89" s="1" t="s">
        <v>565</v>
      </c>
      <c r="I89" s="1" t="s">
        <v>505</v>
      </c>
      <c r="J89" s="6">
        <v>4500</v>
      </c>
      <c r="K89" s="5">
        <v>44512</v>
      </c>
    </row>
    <row r="90" spans="1:11" ht="51.75">
      <c r="A90" s="4">
        <v>85</v>
      </c>
      <c r="B90" s="2" t="str">
        <f>HYPERLINK("https://my.zakupki.prom.ua/remote/dispatcher/state_purchase_view/31736044", "UA-2021-11-12-010545-a")</f>
        <v>UA-2021-11-12-010545-a</v>
      </c>
      <c r="C90" s="8" t="s">
        <v>691</v>
      </c>
      <c r="D90" s="8" t="s">
        <v>729</v>
      </c>
      <c r="E90" s="8" t="s">
        <v>743</v>
      </c>
      <c r="F90" s="1" t="s">
        <v>496</v>
      </c>
      <c r="G90" s="8" t="s">
        <v>783</v>
      </c>
      <c r="H90" s="1" t="s">
        <v>565</v>
      </c>
      <c r="I90" s="1" t="s">
        <v>382</v>
      </c>
      <c r="J90" s="6">
        <v>2598.48</v>
      </c>
      <c r="K90" s="5">
        <v>44511</v>
      </c>
    </row>
    <row r="91" spans="1:11" ht="51.75">
      <c r="A91" s="4">
        <v>86</v>
      </c>
      <c r="B91" s="2" t="str">
        <f>HYPERLINK("https://my.zakupki.prom.ua/remote/dispatcher/state_purchase_view/31678769", "UA-2021-11-11-008353-a")</f>
        <v>UA-2021-11-11-008353-a</v>
      </c>
      <c r="C91" s="8" t="s">
        <v>163</v>
      </c>
      <c r="D91" s="8" t="s">
        <v>729</v>
      </c>
      <c r="E91" s="8" t="s">
        <v>743</v>
      </c>
      <c r="F91" s="1" t="s">
        <v>496</v>
      </c>
      <c r="G91" s="8" t="s">
        <v>784</v>
      </c>
      <c r="H91" s="1" t="s">
        <v>580</v>
      </c>
      <c r="I91" s="1" t="s">
        <v>514</v>
      </c>
      <c r="J91" s="6">
        <v>500</v>
      </c>
      <c r="K91" s="5">
        <v>44511</v>
      </c>
    </row>
    <row r="92" spans="1:11" ht="51.75">
      <c r="A92" s="4">
        <v>87</v>
      </c>
      <c r="B92" s="2" t="str">
        <f>HYPERLINK("https://my.zakupki.prom.ua/remote/dispatcher/state_purchase_view/31678266", "UA-2021-11-11-008116-a")</f>
        <v>UA-2021-11-11-008116-a</v>
      </c>
      <c r="C92" s="8" t="s">
        <v>98</v>
      </c>
      <c r="D92" s="8" t="s">
        <v>729</v>
      </c>
      <c r="E92" s="8" t="s">
        <v>743</v>
      </c>
      <c r="F92" s="1" t="s">
        <v>496</v>
      </c>
      <c r="G92" s="8" t="s">
        <v>784</v>
      </c>
      <c r="H92" s="1" t="s">
        <v>580</v>
      </c>
      <c r="I92" s="1" t="s">
        <v>494</v>
      </c>
      <c r="J92" s="6">
        <v>396</v>
      </c>
      <c r="K92" s="5">
        <v>44511</v>
      </c>
    </row>
    <row r="93" spans="1:11" ht="51.75">
      <c r="A93" s="4">
        <v>88</v>
      </c>
      <c r="B93" s="2" t="str">
        <f>HYPERLINK("https://my.zakupki.prom.ua/remote/dispatcher/state_purchase_view/31664434", "UA-2021-11-11-003201-a")</f>
        <v>UA-2021-11-11-003201-a</v>
      </c>
      <c r="C93" s="8" t="s">
        <v>130</v>
      </c>
      <c r="D93" s="8" t="s">
        <v>729</v>
      </c>
      <c r="E93" s="8" t="s">
        <v>743</v>
      </c>
      <c r="F93" s="1" t="s">
        <v>496</v>
      </c>
      <c r="G93" s="8" t="s">
        <v>811</v>
      </c>
      <c r="H93" s="1" t="s">
        <v>339</v>
      </c>
      <c r="I93" s="1" t="s">
        <v>511</v>
      </c>
      <c r="J93" s="6">
        <v>930</v>
      </c>
      <c r="K93" s="5">
        <v>44511</v>
      </c>
    </row>
    <row r="94" spans="1:11" ht="51.75">
      <c r="A94" s="4">
        <v>89</v>
      </c>
      <c r="B94" s="2" t="str">
        <f>HYPERLINK("https://my.zakupki.prom.ua/remote/dispatcher/state_purchase_view/31663659", "UA-2021-11-11-002927-a")</f>
        <v>UA-2021-11-11-002927-a</v>
      </c>
      <c r="C94" s="8" t="s">
        <v>916</v>
      </c>
      <c r="D94" s="8" t="s">
        <v>729</v>
      </c>
      <c r="E94" s="8" t="s">
        <v>743</v>
      </c>
      <c r="F94" s="1" t="s">
        <v>496</v>
      </c>
      <c r="G94" s="8" t="s">
        <v>811</v>
      </c>
      <c r="H94" s="1" t="s">
        <v>339</v>
      </c>
      <c r="I94" s="1" t="s">
        <v>510</v>
      </c>
      <c r="J94" s="6">
        <v>447</v>
      </c>
      <c r="K94" s="5">
        <v>44511</v>
      </c>
    </row>
    <row r="95" spans="1:11" ht="51.75">
      <c r="A95" s="4">
        <v>90</v>
      </c>
      <c r="B95" s="2" t="str">
        <f>HYPERLINK("https://my.zakupki.prom.ua/remote/dispatcher/state_purchase_view/31663036", "UA-2021-11-11-002662-a")</f>
        <v>UA-2021-11-11-002662-a</v>
      </c>
      <c r="C95" s="8" t="s">
        <v>101</v>
      </c>
      <c r="D95" s="8" t="s">
        <v>729</v>
      </c>
      <c r="E95" s="8" t="s">
        <v>743</v>
      </c>
      <c r="F95" s="1" t="s">
        <v>496</v>
      </c>
      <c r="G95" s="8" t="s">
        <v>811</v>
      </c>
      <c r="H95" s="1" t="s">
        <v>339</v>
      </c>
      <c r="I95" s="1" t="s">
        <v>509</v>
      </c>
      <c r="J95" s="6">
        <v>960</v>
      </c>
      <c r="K95" s="5">
        <v>44511</v>
      </c>
    </row>
    <row r="96" spans="1:11" ht="51.75">
      <c r="A96" s="4">
        <v>91</v>
      </c>
      <c r="B96" s="2" t="str">
        <f>HYPERLINK("https://my.zakupki.prom.ua/remote/dispatcher/state_purchase_view/31662511", "UA-2021-11-11-002512-a")</f>
        <v>UA-2021-11-11-002512-a</v>
      </c>
      <c r="C96" s="8" t="s">
        <v>849</v>
      </c>
      <c r="D96" s="8" t="s">
        <v>729</v>
      </c>
      <c r="E96" s="8" t="s">
        <v>743</v>
      </c>
      <c r="F96" s="1" t="s">
        <v>496</v>
      </c>
      <c r="G96" s="8" t="s">
        <v>811</v>
      </c>
      <c r="H96" s="1" t="s">
        <v>339</v>
      </c>
      <c r="I96" s="1" t="s">
        <v>508</v>
      </c>
      <c r="J96" s="6">
        <v>30</v>
      </c>
      <c r="K96" s="5">
        <v>44511</v>
      </c>
    </row>
    <row r="97" spans="1:11" ht="51.75">
      <c r="A97" s="4">
        <v>92</v>
      </c>
      <c r="B97" s="2" t="str">
        <f>HYPERLINK("https://my.zakupki.prom.ua/remote/dispatcher/state_purchase_view/31661803", "UA-2021-11-11-002328-a")</f>
        <v>UA-2021-11-11-002328-a</v>
      </c>
      <c r="C97" s="8" t="s">
        <v>56</v>
      </c>
      <c r="D97" s="8" t="s">
        <v>729</v>
      </c>
      <c r="E97" s="8" t="s">
        <v>743</v>
      </c>
      <c r="F97" s="1" t="s">
        <v>496</v>
      </c>
      <c r="G97" s="8" t="s">
        <v>811</v>
      </c>
      <c r="H97" s="1" t="s">
        <v>339</v>
      </c>
      <c r="I97" s="1" t="s">
        <v>498</v>
      </c>
      <c r="J97" s="6">
        <v>936</v>
      </c>
      <c r="K97" s="5">
        <v>44511</v>
      </c>
    </row>
    <row r="98" spans="1:11" ht="51.75">
      <c r="A98" s="4">
        <v>93</v>
      </c>
      <c r="B98" s="2" t="str">
        <f>HYPERLINK("https://my.zakupki.prom.ua/remote/dispatcher/state_purchase_view/31627063", "UA-2021-11-10-008081-a")</f>
        <v>UA-2021-11-10-008081-a</v>
      </c>
      <c r="C98" s="8" t="s">
        <v>109</v>
      </c>
      <c r="D98" s="8" t="s">
        <v>729</v>
      </c>
      <c r="E98" s="8" t="s">
        <v>743</v>
      </c>
      <c r="F98" s="1" t="s">
        <v>496</v>
      </c>
      <c r="G98" s="8" t="s">
        <v>793</v>
      </c>
      <c r="H98" s="1" t="s">
        <v>467</v>
      </c>
      <c r="I98" s="1" t="s">
        <v>517</v>
      </c>
      <c r="J98" s="6">
        <v>1110.48</v>
      </c>
      <c r="K98" s="5">
        <v>44510</v>
      </c>
    </row>
    <row r="99" spans="1:11" ht="51.75">
      <c r="A99" s="4">
        <v>94</v>
      </c>
      <c r="B99" s="2" t="str">
        <f>HYPERLINK("https://my.zakupki.prom.ua/remote/dispatcher/state_purchase_view/31609397", "UA-2021-11-10-001906-a")</f>
        <v>UA-2021-11-10-001906-a</v>
      </c>
      <c r="C99" s="8" t="s">
        <v>859</v>
      </c>
      <c r="D99" s="8" t="s">
        <v>729</v>
      </c>
      <c r="E99" s="8" t="s">
        <v>743</v>
      </c>
      <c r="F99" s="1" t="s">
        <v>496</v>
      </c>
      <c r="G99" s="8" t="s">
        <v>789</v>
      </c>
      <c r="H99" s="1" t="s">
        <v>563</v>
      </c>
      <c r="I99" s="1" t="s">
        <v>495</v>
      </c>
      <c r="J99" s="6">
        <v>6580</v>
      </c>
      <c r="K99" s="5">
        <v>44510</v>
      </c>
    </row>
    <row r="100" spans="1:11" ht="51.75">
      <c r="A100" s="4">
        <v>95</v>
      </c>
      <c r="B100" s="2" t="str">
        <f>HYPERLINK("https://my.zakupki.prom.ua/remote/dispatcher/state_purchase_view/31608135", "UA-2021-11-10-001514-a")</f>
        <v>UA-2021-11-10-001514-a</v>
      </c>
      <c r="C100" s="8" t="s">
        <v>99</v>
      </c>
      <c r="D100" s="8" t="s">
        <v>729</v>
      </c>
      <c r="E100" s="8" t="s">
        <v>743</v>
      </c>
      <c r="F100" s="1" t="s">
        <v>496</v>
      </c>
      <c r="G100" s="8" t="s">
        <v>784</v>
      </c>
      <c r="H100" s="1" t="s">
        <v>580</v>
      </c>
      <c r="I100" s="1" t="s">
        <v>494</v>
      </c>
      <c r="J100" s="6">
        <v>396</v>
      </c>
      <c r="K100" s="5">
        <v>44510</v>
      </c>
    </row>
    <row r="101" spans="1:11" ht="51.75">
      <c r="A101" s="4">
        <v>96</v>
      </c>
      <c r="B101" s="2" t="str">
        <f>HYPERLINK("https://my.zakupki.prom.ua/remote/dispatcher/state_purchase_view/31528706", "UA-2021-11-08-008665-b")</f>
        <v>UA-2021-11-08-008665-b</v>
      </c>
      <c r="C101" s="8" t="s">
        <v>861</v>
      </c>
      <c r="D101" s="8" t="s">
        <v>729</v>
      </c>
      <c r="E101" s="8" t="s">
        <v>743</v>
      </c>
      <c r="F101" s="1" t="s">
        <v>496</v>
      </c>
      <c r="G101" s="8" t="s">
        <v>741</v>
      </c>
      <c r="H101" s="1" t="s">
        <v>195</v>
      </c>
      <c r="I101" s="1" t="s">
        <v>479</v>
      </c>
      <c r="J101" s="6">
        <v>373.6</v>
      </c>
      <c r="K101" s="5">
        <v>44508</v>
      </c>
    </row>
    <row r="102" spans="1:11" ht="64.5">
      <c r="A102" s="4">
        <v>97</v>
      </c>
      <c r="B102" s="2" t="str">
        <f>HYPERLINK("https://my.zakupki.prom.ua/remote/dispatcher/state_purchase_view/31528303", "UA-2021-11-08-008432-b")</f>
        <v>UA-2021-11-08-008432-b</v>
      </c>
      <c r="C102" s="8" t="s">
        <v>706</v>
      </c>
      <c r="D102" s="8" t="s">
        <v>729</v>
      </c>
      <c r="E102" s="8" t="s">
        <v>743</v>
      </c>
      <c r="F102" s="1" t="s">
        <v>496</v>
      </c>
      <c r="G102" s="8" t="s">
        <v>763</v>
      </c>
      <c r="H102" s="1" t="s">
        <v>188</v>
      </c>
      <c r="I102" s="1" t="s">
        <v>257</v>
      </c>
      <c r="J102" s="6">
        <v>1281</v>
      </c>
      <c r="K102" s="5">
        <v>44508</v>
      </c>
    </row>
    <row r="103" spans="1:11" ht="115.5">
      <c r="A103" s="4">
        <v>98</v>
      </c>
      <c r="B103" s="2" t="str">
        <f>HYPERLINK("https://my.zakupki.prom.ua/remote/dispatcher/state_purchase_view/31275409", "UA-2021-11-01-001531-a")</f>
        <v>UA-2021-11-01-001531-a</v>
      </c>
      <c r="C103" s="8" t="s">
        <v>689</v>
      </c>
      <c r="D103" s="8" t="s">
        <v>729</v>
      </c>
      <c r="E103" s="8" t="s">
        <v>743</v>
      </c>
      <c r="F103" s="1" t="s">
        <v>496</v>
      </c>
      <c r="G103" s="8" t="s">
        <v>666</v>
      </c>
      <c r="H103" s="1" t="s">
        <v>197</v>
      </c>
      <c r="I103" s="1" t="s">
        <v>476</v>
      </c>
      <c r="J103" s="6">
        <v>1260</v>
      </c>
      <c r="K103" s="5">
        <v>44501</v>
      </c>
    </row>
    <row r="104" spans="1:11" ht="51.75">
      <c r="A104" s="4">
        <v>99</v>
      </c>
      <c r="B104" s="2" t="str">
        <f>HYPERLINK("https://my.zakupki.prom.ua/remote/dispatcher/state_purchase_view/31254502", "UA-2021-11-01-000817-a")</f>
        <v>UA-2021-11-01-000817-a</v>
      </c>
      <c r="C104" s="8" t="s">
        <v>868</v>
      </c>
      <c r="D104" s="8" t="s">
        <v>729</v>
      </c>
      <c r="E104" s="8" t="s">
        <v>743</v>
      </c>
      <c r="F104" s="1" t="s">
        <v>496</v>
      </c>
      <c r="G104" s="8" t="s">
        <v>789</v>
      </c>
      <c r="H104" s="1" t="s">
        <v>563</v>
      </c>
      <c r="I104" s="1" t="s">
        <v>488</v>
      </c>
      <c r="J104" s="6">
        <v>450</v>
      </c>
      <c r="K104" s="5">
        <v>44497</v>
      </c>
    </row>
    <row r="105" spans="1:11" ht="90">
      <c r="A105" s="4">
        <v>100</v>
      </c>
      <c r="B105" s="2" t="str">
        <f>HYPERLINK("https://my.zakupki.prom.ua/remote/dispatcher/state_purchase_view/31239502", "UA-2021-10-29-001710-a")</f>
        <v>UA-2021-10-29-001710-a</v>
      </c>
      <c r="C105" s="8" t="s">
        <v>28</v>
      </c>
      <c r="D105" s="8" t="s">
        <v>729</v>
      </c>
      <c r="E105" s="8" t="s">
        <v>743</v>
      </c>
      <c r="F105" s="1" t="s">
        <v>496</v>
      </c>
      <c r="G105" s="8" t="s">
        <v>744</v>
      </c>
      <c r="H105" s="1" t="s">
        <v>384</v>
      </c>
      <c r="I105" s="1" t="s">
        <v>493</v>
      </c>
      <c r="J105" s="6">
        <v>688</v>
      </c>
      <c r="K105" s="5">
        <v>44498</v>
      </c>
    </row>
    <row r="106" spans="1:11" ht="90">
      <c r="A106" s="4">
        <v>101</v>
      </c>
      <c r="B106" s="2" t="str">
        <f>HYPERLINK("https://my.zakupki.prom.ua/remote/dispatcher/state_purchase_view/31239267", "UA-2021-10-29-001616-a")</f>
        <v>UA-2021-10-29-001616-a</v>
      </c>
      <c r="C106" s="8" t="s">
        <v>28</v>
      </c>
      <c r="D106" s="8" t="s">
        <v>729</v>
      </c>
      <c r="E106" s="8" t="s">
        <v>743</v>
      </c>
      <c r="F106" s="1" t="s">
        <v>496</v>
      </c>
      <c r="G106" s="8" t="s">
        <v>744</v>
      </c>
      <c r="H106" s="1" t="s">
        <v>384</v>
      </c>
      <c r="I106" s="1" t="s">
        <v>492</v>
      </c>
      <c r="J106" s="6">
        <v>2900</v>
      </c>
      <c r="K106" s="5">
        <v>44498</v>
      </c>
    </row>
    <row r="107" spans="1:11" ht="51.75">
      <c r="A107" s="4">
        <v>102</v>
      </c>
      <c r="B107" s="2" t="str">
        <f>HYPERLINK("https://my.zakupki.prom.ua/remote/dispatcher/state_purchase_view/31220454", "UA-2021-10-28-008101-a")</f>
        <v>UA-2021-10-28-008101-a</v>
      </c>
      <c r="C107" s="8" t="s">
        <v>107</v>
      </c>
      <c r="D107" s="8" t="s">
        <v>729</v>
      </c>
      <c r="E107" s="8" t="s">
        <v>743</v>
      </c>
      <c r="F107" s="1" t="s">
        <v>496</v>
      </c>
      <c r="G107" s="8" t="s">
        <v>750</v>
      </c>
      <c r="H107" s="1" t="s">
        <v>462</v>
      </c>
      <c r="I107" s="1" t="s">
        <v>489</v>
      </c>
      <c r="J107" s="6">
        <v>1675</v>
      </c>
      <c r="K107" s="5">
        <v>44497</v>
      </c>
    </row>
    <row r="108" spans="1:11" ht="51.75">
      <c r="A108" s="4">
        <v>103</v>
      </c>
      <c r="B108" s="2" t="str">
        <f>HYPERLINK("https://my.zakupki.prom.ua/remote/dispatcher/state_purchase_view/31220030", "UA-2021-10-28-007910-a")</f>
        <v>UA-2021-10-28-007910-a</v>
      </c>
      <c r="C108" s="8" t="s">
        <v>90</v>
      </c>
      <c r="D108" s="8" t="s">
        <v>729</v>
      </c>
      <c r="E108" s="8" t="s">
        <v>743</v>
      </c>
      <c r="F108" s="1" t="s">
        <v>496</v>
      </c>
      <c r="G108" s="8" t="s">
        <v>739</v>
      </c>
      <c r="H108" s="1" t="s">
        <v>377</v>
      </c>
      <c r="I108" s="1" t="s">
        <v>491</v>
      </c>
      <c r="J108" s="6">
        <v>38000</v>
      </c>
      <c r="K108" s="5">
        <v>44497</v>
      </c>
    </row>
    <row r="109" spans="1:11" ht="39">
      <c r="A109" s="4">
        <v>104</v>
      </c>
      <c r="B109" s="2" t="str">
        <f>HYPERLINK("https://my.zakupki.prom.ua/remote/dispatcher/state_purchase_view/31218817", "UA-2021-10-28-007549-a")</f>
        <v>UA-2021-10-28-007549-a</v>
      </c>
      <c r="C109" s="8" t="s">
        <v>110</v>
      </c>
      <c r="D109" s="8" t="s">
        <v>729</v>
      </c>
      <c r="E109" s="8" t="s">
        <v>743</v>
      </c>
      <c r="F109" s="1" t="s">
        <v>496</v>
      </c>
      <c r="G109" s="8" t="s">
        <v>750</v>
      </c>
      <c r="H109" s="1" t="s">
        <v>462</v>
      </c>
      <c r="I109" s="1" t="s">
        <v>490</v>
      </c>
      <c r="J109" s="6">
        <v>40000</v>
      </c>
      <c r="K109" s="5">
        <v>44497</v>
      </c>
    </row>
    <row r="110" spans="1:11" ht="51.75">
      <c r="A110" s="4">
        <v>105</v>
      </c>
      <c r="B110" s="2" t="str">
        <f>HYPERLINK("https://my.zakupki.prom.ua/remote/dispatcher/state_purchase_view/31203650", "UA-2021-10-28-003244-a")</f>
        <v>UA-2021-10-28-003244-a</v>
      </c>
      <c r="C110" s="8" t="s">
        <v>134</v>
      </c>
      <c r="D110" s="8" t="s">
        <v>729</v>
      </c>
      <c r="E110" s="8" t="s">
        <v>743</v>
      </c>
      <c r="F110" s="1" t="s">
        <v>496</v>
      </c>
      <c r="G110" s="8" t="s">
        <v>784</v>
      </c>
      <c r="H110" s="1" t="s">
        <v>580</v>
      </c>
      <c r="I110" s="1" t="s">
        <v>487</v>
      </c>
      <c r="J110" s="6">
        <v>333</v>
      </c>
      <c r="K110" s="5">
        <v>44497</v>
      </c>
    </row>
    <row r="111" spans="1:11" ht="39">
      <c r="A111" s="4">
        <v>106</v>
      </c>
      <c r="B111" s="2" t="str">
        <f>HYPERLINK("https://my.zakupki.prom.ua/remote/dispatcher/state_purchase_view/31202627", "UA-2021-10-28-002913-a")</f>
        <v>UA-2021-10-28-002913-a</v>
      </c>
      <c r="C111" s="8" t="s">
        <v>685</v>
      </c>
      <c r="D111" s="8" t="s">
        <v>729</v>
      </c>
      <c r="E111" s="8" t="s">
        <v>743</v>
      </c>
      <c r="F111" s="1" t="s">
        <v>496</v>
      </c>
      <c r="G111" s="8" t="s">
        <v>750</v>
      </c>
      <c r="H111" s="1" t="s">
        <v>462</v>
      </c>
      <c r="I111" s="1" t="s">
        <v>485</v>
      </c>
      <c r="J111" s="6">
        <v>44942</v>
      </c>
      <c r="K111" s="5">
        <v>44497</v>
      </c>
    </row>
    <row r="112" spans="1:11" ht="51.75">
      <c r="A112" s="4">
        <v>107</v>
      </c>
      <c r="B112" s="2" t="str">
        <f>HYPERLINK("https://my.zakupki.prom.ua/remote/dispatcher/state_purchase_view/31160398", "UA-2021-10-27-003633-a")</f>
        <v>UA-2021-10-27-003633-a</v>
      </c>
      <c r="C112" s="8" t="s">
        <v>178</v>
      </c>
      <c r="D112" s="8" t="s">
        <v>729</v>
      </c>
      <c r="E112" s="8" t="s">
        <v>743</v>
      </c>
      <c r="F112" s="1" t="s">
        <v>496</v>
      </c>
      <c r="G112" s="8" t="s">
        <v>773</v>
      </c>
      <c r="H112" s="1" t="s">
        <v>336</v>
      </c>
      <c r="I112" s="1" t="s">
        <v>483</v>
      </c>
      <c r="J112" s="6">
        <v>14585.14</v>
      </c>
      <c r="K112" s="5">
        <v>44496</v>
      </c>
    </row>
    <row r="113" spans="1:11" ht="51.75">
      <c r="A113" s="4">
        <v>108</v>
      </c>
      <c r="B113" s="2" t="str">
        <f>HYPERLINK("https://my.zakupki.prom.ua/remote/dispatcher/state_purchase_view/31124554", "UA-2021-10-26-007107-b")</f>
        <v>UA-2021-10-26-007107-b</v>
      </c>
      <c r="C113" s="8" t="s">
        <v>864</v>
      </c>
      <c r="D113" s="8" t="s">
        <v>729</v>
      </c>
      <c r="E113" s="8" t="s">
        <v>743</v>
      </c>
      <c r="F113" s="1" t="s">
        <v>496</v>
      </c>
      <c r="G113" s="8" t="s">
        <v>784</v>
      </c>
      <c r="H113" s="1" t="s">
        <v>580</v>
      </c>
      <c r="I113" s="1" t="s">
        <v>482</v>
      </c>
      <c r="J113" s="6">
        <v>1014</v>
      </c>
      <c r="K113" s="5">
        <v>44495</v>
      </c>
    </row>
    <row r="114" spans="1:11" ht="51.75">
      <c r="A114" s="4">
        <v>109</v>
      </c>
      <c r="B114" s="2" t="str">
        <f>HYPERLINK("https://my.zakupki.prom.ua/remote/dispatcher/state_purchase_view/31106131", "UA-2021-10-26-001829-b")</f>
        <v>UA-2021-10-26-001829-b</v>
      </c>
      <c r="C114" s="8" t="s">
        <v>881</v>
      </c>
      <c r="D114" s="8" t="s">
        <v>729</v>
      </c>
      <c r="E114" s="8" t="s">
        <v>743</v>
      </c>
      <c r="F114" s="1" t="s">
        <v>496</v>
      </c>
      <c r="G114" s="8" t="s">
        <v>811</v>
      </c>
      <c r="H114" s="1" t="s">
        <v>339</v>
      </c>
      <c r="I114" s="1" t="s">
        <v>470</v>
      </c>
      <c r="J114" s="6">
        <v>9180</v>
      </c>
      <c r="K114" s="5">
        <v>44495</v>
      </c>
    </row>
    <row r="115" spans="1:11" ht="51.75">
      <c r="A115" s="4">
        <v>110</v>
      </c>
      <c r="B115" s="2" t="str">
        <f>HYPERLINK("https://my.zakupki.prom.ua/remote/dispatcher/state_purchase_view/31104016", "UA-2021-10-26-001241-b")</f>
        <v>UA-2021-10-26-001241-b</v>
      </c>
      <c r="C115" s="8" t="s">
        <v>77</v>
      </c>
      <c r="D115" s="8" t="s">
        <v>729</v>
      </c>
      <c r="E115" s="8" t="s">
        <v>743</v>
      </c>
      <c r="F115" s="1" t="s">
        <v>496</v>
      </c>
      <c r="G115" s="8" t="s">
        <v>811</v>
      </c>
      <c r="H115" s="1" t="s">
        <v>339</v>
      </c>
      <c r="I115" s="1" t="s">
        <v>463</v>
      </c>
      <c r="J115" s="6">
        <v>1473.6</v>
      </c>
      <c r="K115" s="5">
        <v>44495</v>
      </c>
    </row>
    <row r="116" spans="1:11" ht="51.75">
      <c r="A116" s="4">
        <v>111</v>
      </c>
      <c r="B116" s="2" t="str">
        <f>HYPERLINK("https://my.zakupki.prom.ua/remote/dispatcher/state_purchase_view/31103368", "UA-2021-10-26-001030-b")</f>
        <v>UA-2021-10-26-001030-b</v>
      </c>
      <c r="C116" s="8" t="s">
        <v>849</v>
      </c>
      <c r="D116" s="8" t="s">
        <v>729</v>
      </c>
      <c r="E116" s="8" t="s">
        <v>743</v>
      </c>
      <c r="F116" s="1" t="s">
        <v>496</v>
      </c>
      <c r="G116" s="8" t="s">
        <v>811</v>
      </c>
      <c r="H116" s="1" t="s">
        <v>339</v>
      </c>
      <c r="I116" s="1" t="s">
        <v>465</v>
      </c>
      <c r="J116" s="6">
        <v>15</v>
      </c>
      <c r="K116" s="5">
        <v>44495</v>
      </c>
    </row>
    <row r="117" spans="1:11" ht="51.75">
      <c r="A117" s="4">
        <v>112</v>
      </c>
      <c r="B117" s="2" t="str">
        <f>HYPERLINK("https://my.zakupki.prom.ua/remote/dispatcher/state_purchase_view/31102994", "UA-2021-10-26-000931-b")</f>
        <v>UA-2021-10-26-000931-b</v>
      </c>
      <c r="C117" s="8" t="s">
        <v>919</v>
      </c>
      <c r="D117" s="8" t="s">
        <v>729</v>
      </c>
      <c r="E117" s="8" t="s">
        <v>743</v>
      </c>
      <c r="F117" s="1" t="s">
        <v>496</v>
      </c>
      <c r="G117" s="8" t="s">
        <v>811</v>
      </c>
      <c r="H117" s="1" t="s">
        <v>339</v>
      </c>
      <c r="I117" s="1" t="s">
        <v>469</v>
      </c>
      <c r="J117" s="6">
        <v>66</v>
      </c>
      <c r="K117" s="5">
        <v>44495</v>
      </c>
    </row>
    <row r="118" spans="1:11" ht="51.75">
      <c r="A118" s="4">
        <v>113</v>
      </c>
      <c r="B118" s="2" t="str">
        <f>HYPERLINK("https://my.zakupki.prom.ua/remote/dispatcher/state_purchase_view/31102475", "UA-2021-10-26-000801-b")</f>
        <v>UA-2021-10-26-000801-b</v>
      </c>
      <c r="C118" s="8" t="s">
        <v>101</v>
      </c>
      <c r="D118" s="8" t="s">
        <v>729</v>
      </c>
      <c r="E118" s="8" t="s">
        <v>743</v>
      </c>
      <c r="F118" s="1" t="s">
        <v>496</v>
      </c>
      <c r="G118" s="8" t="s">
        <v>811</v>
      </c>
      <c r="H118" s="1" t="s">
        <v>339</v>
      </c>
      <c r="I118" s="1" t="s">
        <v>468</v>
      </c>
      <c r="J118" s="6">
        <v>1170</v>
      </c>
      <c r="K118" s="5">
        <v>44495</v>
      </c>
    </row>
    <row r="119" spans="1:11" ht="51.75">
      <c r="A119" s="4">
        <v>114</v>
      </c>
      <c r="B119" s="2" t="str">
        <f>HYPERLINK("https://my.zakupki.prom.ua/remote/dispatcher/state_purchase_view/31100471", "UA-2021-10-26-000209-b")</f>
        <v>UA-2021-10-26-000209-b</v>
      </c>
      <c r="C119" s="8" t="s">
        <v>913</v>
      </c>
      <c r="D119" s="8" t="s">
        <v>729</v>
      </c>
      <c r="E119" s="8" t="s">
        <v>743</v>
      </c>
      <c r="F119" s="1" t="s">
        <v>496</v>
      </c>
      <c r="G119" s="8" t="s">
        <v>811</v>
      </c>
      <c r="H119" s="1" t="s">
        <v>339</v>
      </c>
      <c r="I119" s="1" t="s">
        <v>471</v>
      </c>
      <c r="J119" s="6">
        <v>1572</v>
      </c>
      <c r="K119" s="5">
        <v>44495</v>
      </c>
    </row>
    <row r="120" spans="1:11" ht="39">
      <c r="A120" s="4">
        <v>115</v>
      </c>
      <c r="B120" s="2" t="str">
        <f>HYPERLINK("https://my.zakupki.prom.ua/remote/dispatcher/state_purchase_view/31055971", "UA-2021-10-25-000608-b")</f>
        <v>UA-2021-10-25-000608-b</v>
      </c>
      <c r="C120" s="8" t="s">
        <v>162</v>
      </c>
      <c r="D120" s="8" t="s">
        <v>729</v>
      </c>
      <c r="E120" s="8" t="s">
        <v>743</v>
      </c>
      <c r="F120" s="1" t="s">
        <v>496</v>
      </c>
      <c r="G120" s="8" t="s">
        <v>824</v>
      </c>
      <c r="H120" s="1" t="s">
        <v>389</v>
      </c>
      <c r="I120" s="1" t="s">
        <v>452</v>
      </c>
      <c r="J120" s="6">
        <v>159600</v>
      </c>
      <c r="K120" s="5">
        <v>44494</v>
      </c>
    </row>
    <row r="121" spans="1:11" ht="51.75">
      <c r="A121" s="4">
        <v>116</v>
      </c>
      <c r="B121" s="2" t="str">
        <f>HYPERLINK("https://my.zakupki.prom.ua/remote/dispatcher/state_purchase_view/31009659", "UA-2021-10-22-007888-b")</f>
        <v>UA-2021-10-22-007888-b</v>
      </c>
      <c r="C121" s="8" t="s">
        <v>708</v>
      </c>
      <c r="D121" s="8" t="s">
        <v>729</v>
      </c>
      <c r="E121" s="8" t="s">
        <v>743</v>
      </c>
      <c r="F121" s="1" t="s">
        <v>496</v>
      </c>
      <c r="G121" s="8" t="s">
        <v>793</v>
      </c>
      <c r="H121" s="1" t="s">
        <v>467</v>
      </c>
      <c r="I121" s="1" t="s">
        <v>480</v>
      </c>
      <c r="J121" s="6">
        <v>2185.06</v>
      </c>
      <c r="K121" s="5">
        <v>44491</v>
      </c>
    </row>
    <row r="122" spans="1:11" ht="64.5">
      <c r="A122" s="4">
        <v>117</v>
      </c>
      <c r="B122" s="2" t="str">
        <f>HYPERLINK("https://my.zakupki.prom.ua/remote/dispatcher/state_purchase_view/30992937", "UA-2021-10-22-002924-b")</f>
        <v>UA-2021-10-22-002924-b</v>
      </c>
      <c r="C122" s="8" t="s">
        <v>184</v>
      </c>
      <c r="D122" s="8" t="s">
        <v>729</v>
      </c>
      <c r="E122" s="8" t="s">
        <v>743</v>
      </c>
      <c r="F122" s="1" t="s">
        <v>496</v>
      </c>
      <c r="G122" s="8" t="s">
        <v>753</v>
      </c>
      <c r="H122" s="1" t="s">
        <v>189</v>
      </c>
      <c r="I122" s="1" t="s">
        <v>478</v>
      </c>
      <c r="J122" s="6">
        <v>71.069999999999993</v>
      </c>
      <c r="K122" s="5">
        <v>44491</v>
      </c>
    </row>
    <row r="123" spans="1:11" ht="179.25">
      <c r="A123" s="4">
        <v>118</v>
      </c>
      <c r="B123" s="2" t="str">
        <f>HYPERLINK("https://my.zakupki.prom.ua/remote/dispatcher/state_purchase_view/30962321", "UA-2021-10-21-008072-b")</f>
        <v>UA-2021-10-21-008072-b</v>
      </c>
      <c r="C123" s="8" t="s">
        <v>10</v>
      </c>
      <c r="D123" s="8" t="s">
        <v>729</v>
      </c>
      <c r="E123" s="8" t="s">
        <v>743</v>
      </c>
      <c r="F123" s="1" t="s">
        <v>496</v>
      </c>
      <c r="G123" s="8" t="s">
        <v>664</v>
      </c>
      <c r="H123" s="1" t="s">
        <v>562</v>
      </c>
      <c r="I123" s="1" t="s">
        <v>212</v>
      </c>
      <c r="J123" s="6">
        <v>1486.8</v>
      </c>
      <c r="K123" s="5">
        <v>44489</v>
      </c>
    </row>
    <row r="124" spans="1:11" ht="64.5">
      <c r="A124" s="4">
        <v>119</v>
      </c>
      <c r="B124" s="2" t="str">
        <f>HYPERLINK("https://my.zakupki.prom.ua/remote/dispatcher/state_purchase_view/30935575", "UA-2021-10-21-000259-b")</f>
        <v>UA-2021-10-21-000259-b</v>
      </c>
      <c r="C124" s="8" t="s">
        <v>148</v>
      </c>
      <c r="D124" s="8" t="s">
        <v>729</v>
      </c>
      <c r="E124" s="8" t="s">
        <v>743</v>
      </c>
      <c r="F124" s="1" t="s">
        <v>496</v>
      </c>
      <c r="G124" s="8" t="s">
        <v>780</v>
      </c>
      <c r="H124" s="1" t="s">
        <v>577</v>
      </c>
      <c r="I124" s="1" t="s">
        <v>474</v>
      </c>
      <c r="J124" s="6">
        <v>1174</v>
      </c>
      <c r="K124" s="5">
        <v>44488</v>
      </c>
    </row>
    <row r="125" spans="1:11" ht="51.75">
      <c r="A125" s="4">
        <v>120</v>
      </c>
      <c r="B125" s="2" t="str">
        <f>HYPERLINK("https://my.zakupki.prom.ua/remote/dispatcher/state_purchase_view/30922745", "UA-2021-10-20-010609-b")</f>
        <v>UA-2021-10-20-010609-b</v>
      </c>
      <c r="C125" s="8" t="s">
        <v>860</v>
      </c>
      <c r="D125" s="8" t="s">
        <v>729</v>
      </c>
      <c r="E125" s="8" t="s">
        <v>743</v>
      </c>
      <c r="F125" s="1" t="s">
        <v>496</v>
      </c>
      <c r="G125" s="8" t="s">
        <v>784</v>
      </c>
      <c r="H125" s="1" t="s">
        <v>580</v>
      </c>
      <c r="I125" s="1" t="s">
        <v>287</v>
      </c>
      <c r="J125" s="6">
        <v>1770</v>
      </c>
      <c r="K125" s="5">
        <v>44489</v>
      </c>
    </row>
    <row r="126" spans="1:11" ht="51.75">
      <c r="A126" s="4">
        <v>121</v>
      </c>
      <c r="B126" s="2" t="str">
        <f>HYPERLINK("https://my.zakupki.prom.ua/remote/dispatcher/state_purchase_view/30863704", "UA-2021-10-19-008640-c")</f>
        <v>UA-2021-10-19-008640-c</v>
      </c>
      <c r="C126" s="8" t="s">
        <v>865</v>
      </c>
      <c r="D126" s="8" t="s">
        <v>729</v>
      </c>
      <c r="E126" s="8" t="s">
        <v>743</v>
      </c>
      <c r="F126" s="1" t="s">
        <v>496</v>
      </c>
      <c r="G126" s="8" t="s">
        <v>784</v>
      </c>
      <c r="H126" s="1" t="s">
        <v>580</v>
      </c>
      <c r="I126" s="1" t="s">
        <v>472</v>
      </c>
      <c r="J126" s="6">
        <v>668</v>
      </c>
      <c r="K126" s="5">
        <v>44488</v>
      </c>
    </row>
    <row r="127" spans="1:11" ht="39">
      <c r="A127" s="4">
        <v>122</v>
      </c>
      <c r="B127" s="2" t="str">
        <f>HYPERLINK("https://my.zakupki.prom.ua/remote/dispatcher/state_purchase_view/30820758", "UA-2021-10-18-008770-c")</f>
        <v>UA-2021-10-18-008770-c</v>
      </c>
      <c r="C127" s="8" t="s">
        <v>677</v>
      </c>
      <c r="D127" s="8" t="s">
        <v>729</v>
      </c>
      <c r="E127" s="8" t="s">
        <v>743</v>
      </c>
      <c r="F127" s="1" t="s">
        <v>496</v>
      </c>
      <c r="G127" s="8" t="s">
        <v>663</v>
      </c>
      <c r="H127" s="1" t="s">
        <v>362</v>
      </c>
      <c r="I127" s="1" t="s">
        <v>466</v>
      </c>
      <c r="J127" s="6">
        <v>45500</v>
      </c>
      <c r="K127" s="5">
        <v>44487</v>
      </c>
    </row>
    <row r="128" spans="1:11" ht="64.5">
      <c r="A128" s="4">
        <v>123</v>
      </c>
      <c r="B128" s="2" t="str">
        <f>HYPERLINK("https://my.zakupki.prom.ua/remote/dispatcher/state_purchase_view/30772831", "UA-2021-10-13-008338-b")</f>
        <v>UA-2021-10-13-008338-b</v>
      </c>
      <c r="C128" s="8" t="s">
        <v>891</v>
      </c>
      <c r="D128" s="8" t="s">
        <v>729</v>
      </c>
      <c r="E128" s="8" t="s">
        <v>743</v>
      </c>
      <c r="F128" s="1" t="s">
        <v>496</v>
      </c>
      <c r="G128" s="8" t="s">
        <v>811</v>
      </c>
      <c r="H128" s="1" t="s">
        <v>339</v>
      </c>
      <c r="I128" s="1" t="s">
        <v>454</v>
      </c>
      <c r="J128" s="6">
        <v>6117</v>
      </c>
      <c r="K128" s="5">
        <v>44482</v>
      </c>
    </row>
    <row r="129" spans="1:11" ht="51.75">
      <c r="A129" s="4">
        <v>124</v>
      </c>
      <c r="B129" s="2" t="str">
        <f>HYPERLINK("https://my.zakupki.prom.ua/remote/dispatcher/state_purchase_view/30771810", "UA-2021-10-13-008078-b")</f>
        <v>UA-2021-10-13-008078-b</v>
      </c>
      <c r="C129" s="8" t="s">
        <v>72</v>
      </c>
      <c r="D129" s="8" t="s">
        <v>729</v>
      </c>
      <c r="E129" s="8" t="s">
        <v>743</v>
      </c>
      <c r="F129" s="1" t="s">
        <v>496</v>
      </c>
      <c r="G129" s="8" t="s">
        <v>811</v>
      </c>
      <c r="H129" s="1" t="s">
        <v>339</v>
      </c>
      <c r="I129" s="1" t="s">
        <v>456</v>
      </c>
      <c r="J129" s="6">
        <v>870</v>
      </c>
      <c r="K129" s="5">
        <v>44482</v>
      </c>
    </row>
    <row r="130" spans="1:11" ht="51.75">
      <c r="A130" s="4">
        <v>125</v>
      </c>
      <c r="B130" s="2" t="str">
        <f>HYPERLINK("https://my.zakupki.prom.ua/remote/dispatcher/state_purchase_view/30769963", "UA-2021-10-13-007498-b")</f>
        <v>UA-2021-10-13-007498-b</v>
      </c>
      <c r="C130" s="8" t="s">
        <v>45</v>
      </c>
      <c r="D130" s="8" t="s">
        <v>729</v>
      </c>
      <c r="E130" s="8" t="s">
        <v>743</v>
      </c>
      <c r="F130" s="1" t="s">
        <v>496</v>
      </c>
      <c r="G130" s="8" t="s">
        <v>811</v>
      </c>
      <c r="H130" s="1" t="s">
        <v>339</v>
      </c>
      <c r="I130" s="1" t="s">
        <v>451</v>
      </c>
      <c r="J130" s="6">
        <v>4918.8</v>
      </c>
      <c r="K130" s="5">
        <v>44482</v>
      </c>
    </row>
    <row r="131" spans="1:11" ht="51.75">
      <c r="A131" s="4">
        <v>126</v>
      </c>
      <c r="B131" s="2" t="str">
        <f>HYPERLINK("https://my.zakupki.prom.ua/remote/dispatcher/state_purchase_view/30767759", "UA-2021-10-13-006829-b")</f>
        <v>UA-2021-10-13-006829-b</v>
      </c>
      <c r="C131" s="8" t="s">
        <v>921</v>
      </c>
      <c r="D131" s="8" t="s">
        <v>729</v>
      </c>
      <c r="E131" s="8" t="s">
        <v>743</v>
      </c>
      <c r="F131" s="1" t="s">
        <v>496</v>
      </c>
      <c r="G131" s="8" t="s">
        <v>811</v>
      </c>
      <c r="H131" s="1" t="s">
        <v>339</v>
      </c>
      <c r="I131" s="1" t="s">
        <v>458</v>
      </c>
      <c r="J131" s="6">
        <v>729</v>
      </c>
      <c r="K131" s="5">
        <v>44482</v>
      </c>
    </row>
    <row r="132" spans="1:11" ht="51.75">
      <c r="A132" s="4">
        <v>127</v>
      </c>
      <c r="B132" s="2" t="str">
        <f>HYPERLINK("https://my.zakupki.prom.ua/remote/dispatcher/state_purchase_view/30759765", "UA-2021-10-13-004590-b")</f>
        <v>UA-2021-10-13-004590-b</v>
      </c>
      <c r="C132" s="8" t="s">
        <v>700</v>
      </c>
      <c r="D132" s="8" t="s">
        <v>729</v>
      </c>
      <c r="E132" s="8" t="s">
        <v>743</v>
      </c>
      <c r="F132" s="1" t="s">
        <v>496</v>
      </c>
      <c r="G132" s="8" t="s">
        <v>811</v>
      </c>
      <c r="H132" s="1" t="s">
        <v>339</v>
      </c>
      <c r="I132" s="1" t="s">
        <v>459</v>
      </c>
      <c r="J132" s="6">
        <v>1491</v>
      </c>
      <c r="K132" s="5">
        <v>44482</v>
      </c>
    </row>
    <row r="133" spans="1:11" ht="51.75">
      <c r="A133" s="4">
        <v>128</v>
      </c>
      <c r="B133" s="2" t="str">
        <f>HYPERLINK("https://my.zakupki.prom.ua/remote/dispatcher/state_purchase_view/30759226", "UA-2021-10-13-004357-b")</f>
        <v>UA-2021-10-13-004357-b</v>
      </c>
      <c r="C133" s="8" t="s">
        <v>912</v>
      </c>
      <c r="D133" s="8" t="s">
        <v>729</v>
      </c>
      <c r="E133" s="8" t="s">
        <v>743</v>
      </c>
      <c r="F133" s="1" t="s">
        <v>496</v>
      </c>
      <c r="G133" s="8" t="s">
        <v>811</v>
      </c>
      <c r="H133" s="1" t="s">
        <v>339</v>
      </c>
      <c r="I133" s="1" t="s">
        <v>460</v>
      </c>
      <c r="J133" s="6">
        <v>5151</v>
      </c>
      <c r="K133" s="5">
        <v>44482</v>
      </c>
    </row>
    <row r="134" spans="1:11" ht="77.25">
      <c r="A134" s="4">
        <v>129</v>
      </c>
      <c r="B134" s="2" t="str">
        <f>HYPERLINK("https://my.zakupki.prom.ua/remote/dispatcher/state_purchase_view/30756594", "UA-2021-10-13-003598-b")</f>
        <v>UA-2021-10-13-003598-b</v>
      </c>
      <c r="C134" s="8" t="s">
        <v>85</v>
      </c>
      <c r="D134" s="8" t="s">
        <v>729</v>
      </c>
      <c r="E134" s="8" t="s">
        <v>743</v>
      </c>
      <c r="F134" s="1" t="s">
        <v>496</v>
      </c>
      <c r="G134" s="8" t="s">
        <v>811</v>
      </c>
      <c r="H134" s="1" t="s">
        <v>339</v>
      </c>
      <c r="I134" s="1" t="s">
        <v>457</v>
      </c>
      <c r="J134" s="6">
        <v>11220</v>
      </c>
      <c r="K134" s="5">
        <v>44482</v>
      </c>
    </row>
    <row r="135" spans="1:11" ht="39">
      <c r="A135" s="4">
        <v>130</v>
      </c>
      <c r="B135" s="2" t="str">
        <f>HYPERLINK("https://my.zakupki.prom.ua/remote/dispatcher/state_purchase_view/30749015", "UA-2021-10-13-001412-b")</f>
        <v>UA-2021-10-13-001412-b</v>
      </c>
      <c r="C135" s="8" t="s">
        <v>704</v>
      </c>
      <c r="D135" s="8" t="s">
        <v>729</v>
      </c>
      <c r="E135" s="8" t="s">
        <v>743</v>
      </c>
      <c r="F135" s="1" t="s">
        <v>496</v>
      </c>
      <c r="G135" s="8" t="s">
        <v>760</v>
      </c>
      <c r="H135" s="1" t="s">
        <v>443</v>
      </c>
      <c r="I135" s="1" t="s">
        <v>614</v>
      </c>
      <c r="J135" s="6">
        <v>1950</v>
      </c>
      <c r="K135" s="5">
        <v>44482</v>
      </c>
    </row>
    <row r="136" spans="1:11" ht="51.75">
      <c r="A136" s="4">
        <v>131</v>
      </c>
      <c r="B136" s="2" t="str">
        <f>HYPERLINK("https://my.zakupki.prom.ua/remote/dispatcher/state_purchase_view/30696847", "UA-2021-10-12-000522-b")</f>
        <v>UA-2021-10-12-000522-b</v>
      </c>
      <c r="C136" s="8" t="s">
        <v>678</v>
      </c>
      <c r="D136" s="8" t="s">
        <v>729</v>
      </c>
      <c r="E136" s="8" t="s">
        <v>743</v>
      </c>
      <c r="F136" s="1" t="s">
        <v>496</v>
      </c>
      <c r="G136" s="8" t="s">
        <v>784</v>
      </c>
      <c r="H136" s="1" t="s">
        <v>580</v>
      </c>
      <c r="I136" s="1" t="s">
        <v>449</v>
      </c>
      <c r="J136" s="6">
        <v>2780</v>
      </c>
      <c r="K136" s="5">
        <v>44481</v>
      </c>
    </row>
    <row r="137" spans="1:11" ht="64.5">
      <c r="A137" s="4">
        <v>132</v>
      </c>
      <c r="B137" s="2" t="str">
        <f>HYPERLINK("https://my.zakupki.prom.ua/remote/dispatcher/state_purchase_view/30629357", "UA-2021-10-08-007346-b")</f>
        <v>UA-2021-10-08-007346-b</v>
      </c>
      <c r="C137" s="8" t="s">
        <v>871</v>
      </c>
      <c r="D137" s="8" t="s">
        <v>729</v>
      </c>
      <c r="E137" s="8" t="s">
        <v>743</v>
      </c>
      <c r="F137" s="1" t="s">
        <v>496</v>
      </c>
      <c r="G137" s="8" t="s">
        <v>807</v>
      </c>
      <c r="H137" s="1" t="s">
        <v>556</v>
      </c>
      <c r="I137" s="1" t="s">
        <v>444</v>
      </c>
      <c r="J137" s="6">
        <v>4008</v>
      </c>
      <c r="K137" s="5">
        <v>44477</v>
      </c>
    </row>
    <row r="138" spans="1:11" ht="39">
      <c r="A138" s="4">
        <v>133</v>
      </c>
      <c r="B138" s="2" t="str">
        <f>HYPERLINK("https://my.zakupki.prom.ua/remote/dispatcher/state_purchase_view/30609257", "UA-2021-10-08-001526-b")</f>
        <v>UA-2021-10-08-001526-b</v>
      </c>
      <c r="C138" s="8" t="s">
        <v>681</v>
      </c>
      <c r="D138" s="8" t="s">
        <v>729</v>
      </c>
      <c r="E138" s="8" t="s">
        <v>743</v>
      </c>
      <c r="F138" s="1" t="s">
        <v>496</v>
      </c>
      <c r="G138" s="8" t="s">
        <v>775</v>
      </c>
      <c r="H138" s="1" t="s">
        <v>375</v>
      </c>
      <c r="I138" s="1" t="s">
        <v>446</v>
      </c>
      <c r="J138" s="6">
        <v>2287</v>
      </c>
      <c r="K138" s="5">
        <v>44475</v>
      </c>
    </row>
    <row r="139" spans="1:11" ht="51.75">
      <c r="A139" s="4">
        <v>134</v>
      </c>
      <c r="B139" s="2" t="str">
        <f>HYPERLINK("https://my.zakupki.prom.ua/remote/dispatcher/state_purchase_view/30558130", "UA-2021-10-07-000089-b")</f>
        <v>UA-2021-10-07-000089-b</v>
      </c>
      <c r="C139" s="8" t="s">
        <v>676</v>
      </c>
      <c r="D139" s="8" t="s">
        <v>729</v>
      </c>
      <c r="E139" s="8" t="s">
        <v>743</v>
      </c>
      <c r="F139" s="1" t="s">
        <v>496</v>
      </c>
      <c r="G139" s="8" t="s">
        <v>667</v>
      </c>
      <c r="H139" s="1" t="s">
        <v>340</v>
      </c>
      <c r="I139" s="1" t="s">
        <v>442</v>
      </c>
      <c r="J139" s="6">
        <v>4000</v>
      </c>
      <c r="K139" s="5">
        <v>44476</v>
      </c>
    </row>
    <row r="140" spans="1:11" ht="51.75">
      <c r="A140" s="4">
        <v>135</v>
      </c>
      <c r="B140" s="2" t="str">
        <f>HYPERLINK("https://my.zakupki.prom.ua/remote/dispatcher/state_purchase_view/30533534", "UA-2021-10-06-007243-b")</f>
        <v>UA-2021-10-06-007243-b</v>
      </c>
      <c r="C140" s="8" t="s">
        <v>867</v>
      </c>
      <c r="D140" s="8" t="s">
        <v>729</v>
      </c>
      <c r="E140" s="8" t="s">
        <v>743</v>
      </c>
      <c r="F140" s="1" t="s">
        <v>496</v>
      </c>
      <c r="G140" s="8" t="s">
        <v>784</v>
      </c>
      <c r="H140" s="1" t="s">
        <v>580</v>
      </c>
      <c r="I140" s="1" t="s">
        <v>447</v>
      </c>
      <c r="J140" s="6">
        <v>1614</v>
      </c>
      <c r="K140" s="5">
        <v>44475</v>
      </c>
    </row>
    <row r="141" spans="1:11" ht="39">
      <c r="A141" s="4">
        <v>136</v>
      </c>
      <c r="B141" s="2" t="str">
        <f>HYPERLINK("https://my.zakupki.prom.ua/remote/dispatcher/state_purchase_view/30385825", "UA-2021-09-30-007164-b")</f>
        <v>UA-2021-09-30-007164-b</v>
      </c>
      <c r="C141" s="8" t="s">
        <v>704</v>
      </c>
      <c r="D141" s="8" t="s">
        <v>729</v>
      </c>
      <c r="E141" s="8" t="s">
        <v>743</v>
      </c>
      <c r="F141" s="1" t="s">
        <v>496</v>
      </c>
      <c r="G141" s="8" t="s">
        <v>760</v>
      </c>
      <c r="H141" s="1" t="s">
        <v>443</v>
      </c>
      <c r="I141" s="1" t="s">
        <v>427</v>
      </c>
      <c r="J141" s="6">
        <v>1950</v>
      </c>
      <c r="K141" s="5">
        <v>44469</v>
      </c>
    </row>
    <row r="142" spans="1:11" ht="64.5">
      <c r="A142" s="4">
        <v>137</v>
      </c>
      <c r="B142" s="2" t="str">
        <f>HYPERLINK("https://my.zakupki.prom.ua/remote/dispatcher/state_purchase_view/30314702", "UA-2021-09-28-009643-b")</f>
        <v>UA-2021-09-28-009643-b</v>
      </c>
      <c r="C142" s="8" t="s">
        <v>148</v>
      </c>
      <c r="D142" s="8" t="s">
        <v>729</v>
      </c>
      <c r="E142" s="8" t="s">
        <v>743</v>
      </c>
      <c r="F142" s="1" t="s">
        <v>496</v>
      </c>
      <c r="G142" s="8" t="s">
        <v>780</v>
      </c>
      <c r="H142" s="1" t="s">
        <v>577</v>
      </c>
      <c r="I142" s="1" t="s">
        <v>441</v>
      </c>
      <c r="J142" s="6">
        <v>6862</v>
      </c>
      <c r="K142" s="5">
        <v>44467</v>
      </c>
    </row>
    <row r="143" spans="1:11" ht="64.5">
      <c r="A143" s="4">
        <v>138</v>
      </c>
      <c r="B143" s="2" t="str">
        <f>HYPERLINK("https://my.zakupki.prom.ua/remote/dispatcher/state_purchase_view/30273571", "UA-2021-09-27-010407-b")</f>
        <v>UA-2021-09-27-010407-b</v>
      </c>
      <c r="C143" s="8" t="s">
        <v>670</v>
      </c>
      <c r="D143" s="8" t="s">
        <v>729</v>
      </c>
      <c r="E143" s="8" t="s">
        <v>743</v>
      </c>
      <c r="F143" s="1" t="s">
        <v>496</v>
      </c>
      <c r="G143" s="8" t="s">
        <v>780</v>
      </c>
      <c r="H143" s="1" t="s">
        <v>577</v>
      </c>
      <c r="I143" s="1" t="s">
        <v>440</v>
      </c>
      <c r="J143" s="6">
        <v>1300</v>
      </c>
      <c r="K143" s="5">
        <v>44466</v>
      </c>
    </row>
    <row r="144" spans="1:11" ht="51.75">
      <c r="A144" s="4">
        <v>139</v>
      </c>
      <c r="B144" s="2" t="str">
        <f>HYPERLINK("https://my.zakupki.prom.ua/remote/dispatcher/state_purchase_view/30236394", "UA-2021-09-27-000216-b")</f>
        <v>UA-2021-09-27-000216-b</v>
      </c>
      <c r="C144" s="8" t="s">
        <v>674</v>
      </c>
      <c r="D144" s="8" t="s">
        <v>729</v>
      </c>
      <c r="E144" s="8" t="s">
        <v>743</v>
      </c>
      <c r="F144" s="1" t="s">
        <v>496</v>
      </c>
      <c r="G144" s="8" t="s">
        <v>784</v>
      </c>
      <c r="H144" s="1" t="s">
        <v>580</v>
      </c>
      <c r="I144" s="1" t="s">
        <v>439</v>
      </c>
      <c r="J144" s="6">
        <v>450</v>
      </c>
      <c r="K144" s="5">
        <v>44466</v>
      </c>
    </row>
    <row r="145" spans="1:11" ht="51.75">
      <c r="A145" s="4">
        <v>140</v>
      </c>
      <c r="B145" s="2" t="str">
        <f>HYPERLINK("https://my.zakupki.prom.ua/remote/dispatcher/state_purchase_view/30236191", "UA-2021-09-27-000156-b")</f>
        <v>UA-2021-09-27-000156-b</v>
      </c>
      <c r="C145" s="8" t="s">
        <v>671</v>
      </c>
      <c r="D145" s="8" t="s">
        <v>729</v>
      </c>
      <c r="E145" s="8" t="s">
        <v>743</v>
      </c>
      <c r="F145" s="1" t="s">
        <v>496</v>
      </c>
      <c r="G145" s="8" t="s">
        <v>784</v>
      </c>
      <c r="H145" s="1" t="s">
        <v>580</v>
      </c>
      <c r="I145" s="1" t="s">
        <v>437</v>
      </c>
      <c r="J145" s="6">
        <v>4650</v>
      </c>
      <c r="K145" s="5">
        <v>44466</v>
      </c>
    </row>
    <row r="146" spans="1:11" ht="51.75">
      <c r="A146" s="4">
        <v>141</v>
      </c>
      <c r="B146" s="2" t="str">
        <f>HYPERLINK("https://my.zakupki.prom.ua/remote/dispatcher/state_purchase_view/30196821", "UA-2021-09-24-002368-b")</f>
        <v>UA-2021-09-24-002368-b</v>
      </c>
      <c r="C146" s="8" t="s">
        <v>708</v>
      </c>
      <c r="D146" s="8" t="s">
        <v>729</v>
      </c>
      <c r="E146" s="8" t="s">
        <v>743</v>
      </c>
      <c r="F146" s="1" t="s">
        <v>496</v>
      </c>
      <c r="G146" s="8" t="s">
        <v>793</v>
      </c>
      <c r="H146" s="1" t="s">
        <v>467</v>
      </c>
      <c r="I146" s="1" t="s">
        <v>436</v>
      </c>
      <c r="J146" s="6">
        <v>1977.84</v>
      </c>
      <c r="K146" s="5">
        <v>44463</v>
      </c>
    </row>
    <row r="147" spans="1:11" ht="51.75">
      <c r="A147" s="4">
        <v>142</v>
      </c>
      <c r="B147" s="2" t="str">
        <f>HYPERLINK("https://my.zakupki.prom.ua/remote/dispatcher/state_purchase_view/30064877", "UA-2021-09-21-007235-b")</f>
        <v>UA-2021-09-21-007235-b</v>
      </c>
      <c r="C147" s="8" t="s">
        <v>716</v>
      </c>
      <c r="D147" s="8" t="s">
        <v>729</v>
      </c>
      <c r="E147" s="8" t="s">
        <v>743</v>
      </c>
      <c r="F147" s="1" t="s">
        <v>496</v>
      </c>
      <c r="G147" s="8" t="s">
        <v>793</v>
      </c>
      <c r="H147" s="1" t="s">
        <v>467</v>
      </c>
      <c r="I147" s="1" t="s">
        <v>435</v>
      </c>
      <c r="J147" s="6">
        <v>1793.05</v>
      </c>
      <c r="K147" s="5">
        <v>44460</v>
      </c>
    </row>
    <row r="148" spans="1:11" ht="39">
      <c r="A148" s="4">
        <v>143</v>
      </c>
      <c r="B148" s="2" t="str">
        <f>HYPERLINK("https://my.zakupki.prom.ua/remote/dispatcher/state_purchase_view/29961246", "UA-2021-09-17-003645-b")</f>
        <v>UA-2021-09-17-003645-b</v>
      </c>
      <c r="C148" s="8" t="s">
        <v>697</v>
      </c>
      <c r="D148" s="8" t="s">
        <v>729</v>
      </c>
      <c r="E148" s="8" t="s">
        <v>743</v>
      </c>
      <c r="F148" s="1" t="s">
        <v>496</v>
      </c>
      <c r="G148" s="8" t="s">
        <v>822</v>
      </c>
      <c r="H148" s="1" t="s">
        <v>352</v>
      </c>
      <c r="I148" s="1" t="s">
        <v>431</v>
      </c>
      <c r="J148" s="6">
        <v>3900</v>
      </c>
      <c r="K148" s="5">
        <v>44456</v>
      </c>
    </row>
    <row r="149" spans="1:11" ht="64.5">
      <c r="A149" s="4">
        <v>144</v>
      </c>
      <c r="B149" s="2" t="str">
        <f>HYPERLINK("https://my.zakupki.prom.ua/remote/dispatcher/state_purchase_view/29936960", "UA-2021-09-16-009734-b")</f>
        <v>UA-2021-09-16-009734-b</v>
      </c>
      <c r="C149" s="8" t="s">
        <v>669</v>
      </c>
      <c r="D149" s="8" t="s">
        <v>729</v>
      </c>
      <c r="E149" s="8" t="s">
        <v>743</v>
      </c>
      <c r="F149" s="1" t="s">
        <v>496</v>
      </c>
      <c r="G149" s="8" t="s">
        <v>788</v>
      </c>
      <c r="H149" s="1" t="s">
        <v>316</v>
      </c>
      <c r="I149" s="1" t="s">
        <v>434</v>
      </c>
      <c r="J149" s="6">
        <v>1336.8</v>
      </c>
      <c r="K149" s="5">
        <v>44455</v>
      </c>
    </row>
    <row r="150" spans="1:11" ht="51.75">
      <c r="A150" s="4">
        <v>145</v>
      </c>
      <c r="B150" s="2" t="str">
        <f>HYPERLINK("https://my.zakupki.prom.ua/remote/dispatcher/state_purchase_view/29879922", "UA-2021-09-15-006660-b")</f>
        <v>UA-2021-09-15-006660-b</v>
      </c>
      <c r="C150" s="8" t="s">
        <v>702</v>
      </c>
      <c r="D150" s="8" t="s">
        <v>729</v>
      </c>
      <c r="E150" s="8" t="s">
        <v>743</v>
      </c>
      <c r="F150" s="1" t="s">
        <v>496</v>
      </c>
      <c r="G150" s="8" t="s">
        <v>784</v>
      </c>
      <c r="H150" s="1" t="s">
        <v>580</v>
      </c>
      <c r="I150" s="1" t="s">
        <v>433</v>
      </c>
      <c r="J150" s="6">
        <v>6440</v>
      </c>
      <c r="K150" s="5">
        <v>44454</v>
      </c>
    </row>
    <row r="151" spans="1:11" ht="51.75">
      <c r="A151" s="4">
        <v>146</v>
      </c>
      <c r="B151" s="2" t="str">
        <f>HYPERLINK("https://my.zakupki.prom.ua/remote/dispatcher/state_purchase_view/29857465", "UA-2021-09-15-000243-b")</f>
        <v>UA-2021-09-15-000243-b</v>
      </c>
      <c r="C151" s="8" t="s">
        <v>713</v>
      </c>
      <c r="D151" s="8" t="s">
        <v>729</v>
      </c>
      <c r="E151" s="8" t="s">
        <v>743</v>
      </c>
      <c r="F151" s="1" t="s">
        <v>496</v>
      </c>
      <c r="G151" s="8" t="s">
        <v>788</v>
      </c>
      <c r="H151" s="1" t="s">
        <v>316</v>
      </c>
      <c r="I151" s="1" t="s">
        <v>430</v>
      </c>
      <c r="J151" s="6">
        <v>2016</v>
      </c>
      <c r="K151" s="5">
        <v>44454</v>
      </c>
    </row>
    <row r="152" spans="1:11" ht="51.75">
      <c r="A152" s="4">
        <v>147</v>
      </c>
      <c r="B152" s="2" t="str">
        <f>HYPERLINK("https://my.zakupki.prom.ua/remote/dispatcher/state_purchase_view/29767131", "UA-2021-09-13-000118-b")</f>
        <v>UA-2021-09-13-000118-b</v>
      </c>
      <c r="C152" s="8" t="s">
        <v>675</v>
      </c>
      <c r="D152" s="8" t="s">
        <v>729</v>
      </c>
      <c r="E152" s="8" t="s">
        <v>743</v>
      </c>
      <c r="F152" s="1" t="s">
        <v>496</v>
      </c>
      <c r="G152" s="8" t="s">
        <v>784</v>
      </c>
      <c r="H152" s="1" t="s">
        <v>580</v>
      </c>
      <c r="I152" s="1" t="s">
        <v>429</v>
      </c>
      <c r="J152" s="6">
        <v>4835</v>
      </c>
      <c r="K152" s="5">
        <v>44452</v>
      </c>
    </row>
    <row r="153" spans="1:11" ht="64.5">
      <c r="A153" s="4">
        <v>148</v>
      </c>
      <c r="B153" s="2" t="str">
        <f>HYPERLINK("https://my.zakupki.prom.ua/remote/dispatcher/state_purchase_view/29729414", "UA-2021-09-10-001941-c")</f>
        <v>UA-2021-09-10-001941-c</v>
      </c>
      <c r="C153" s="8" t="s">
        <v>925</v>
      </c>
      <c r="D153" s="8" t="s">
        <v>729</v>
      </c>
      <c r="E153" s="8" t="s">
        <v>743</v>
      </c>
      <c r="F153" s="1" t="s">
        <v>496</v>
      </c>
      <c r="G153" s="8" t="s">
        <v>761</v>
      </c>
      <c r="H153" s="1" t="s">
        <v>453</v>
      </c>
      <c r="I153" s="1" t="s">
        <v>427</v>
      </c>
      <c r="J153" s="6">
        <v>74</v>
      </c>
      <c r="K153" s="5">
        <v>44448</v>
      </c>
    </row>
    <row r="154" spans="1:11" ht="64.5">
      <c r="A154" s="4">
        <v>149</v>
      </c>
      <c r="B154" s="2" t="str">
        <f>HYPERLINK("https://my.zakupki.prom.ua/remote/dispatcher/state_purchase_view/29709904", "UA-2021-09-09-009854-c")</f>
        <v>UA-2021-09-09-009854-c</v>
      </c>
      <c r="C154" s="8" t="s">
        <v>165</v>
      </c>
      <c r="D154" s="8" t="s">
        <v>729</v>
      </c>
      <c r="E154" s="8" t="s">
        <v>743</v>
      </c>
      <c r="F154" s="1" t="s">
        <v>496</v>
      </c>
      <c r="G154" s="8" t="s">
        <v>734</v>
      </c>
      <c r="H154" s="1" t="s">
        <v>584</v>
      </c>
      <c r="I154" s="1" t="s">
        <v>615</v>
      </c>
      <c r="J154" s="6">
        <v>8994.16</v>
      </c>
      <c r="K154" s="5">
        <v>44448</v>
      </c>
    </row>
    <row r="155" spans="1:11" ht="77.25">
      <c r="A155" s="4">
        <v>150</v>
      </c>
      <c r="B155" s="2" t="str">
        <f>HYPERLINK("https://my.zakupki.prom.ua/remote/dispatcher/state_purchase_view/29658621", "UA-2021-09-08-008184-c")</f>
        <v>UA-2021-09-08-008184-c</v>
      </c>
      <c r="C155" s="8" t="s">
        <v>181</v>
      </c>
      <c r="D155" s="8" t="s">
        <v>729</v>
      </c>
      <c r="E155" s="8" t="s">
        <v>743</v>
      </c>
      <c r="F155" s="1" t="s">
        <v>496</v>
      </c>
      <c r="G155" s="8" t="s">
        <v>753</v>
      </c>
      <c r="H155" s="1" t="s">
        <v>189</v>
      </c>
      <c r="I155" s="1" t="s">
        <v>422</v>
      </c>
      <c r="J155" s="6">
        <v>445.72</v>
      </c>
      <c r="K155" s="5">
        <v>44447</v>
      </c>
    </row>
    <row r="156" spans="1:11" ht="64.5">
      <c r="A156" s="4">
        <v>151</v>
      </c>
      <c r="B156" s="2" t="str">
        <f>HYPERLINK("https://my.zakupki.prom.ua/remote/dispatcher/state_purchase_view/29657465", "UA-2021-09-08-007813-c")</f>
        <v>UA-2021-09-08-007813-c</v>
      </c>
      <c r="C156" s="8" t="s">
        <v>183</v>
      </c>
      <c r="D156" s="8" t="s">
        <v>729</v>
      </c>
      <c r="E156" s="8" t="s">
        <v>743</v>
      </c>
      <c r="F156" s="1" t="s">
        <v>496</v>
      </c>
      <c r="G156" s="8" t="s">
        <v>753</v>
      </c>
      <c r="H156" s="1" t="s">
        <v>189</v>
      </c>
      <c r="I156" s="1" t="s">
        <v>426</v>
      </c>
      <c r="J156" s="6">
        <v>213.19</v>
      </c>
      <c r="K156" s="5">
        <v>44447</v>
      </c>
    </row>
    <row r="157" spans="1:11" ht="51.75">
      <c r="A157" s="4">
        <v>152</v>
      </c>
      <c r="B157" s="2" t="str">
        <f>HYPERLINK("https://my.zakupki.prom.ua/remote/dispatcher/state_purchase_view/29644712", "UA-2021-09-08-004021-c")</f>
        <v>UA-2021-09-08-004021-c</v>
      </c>
      <c r="C157" s="8" t="s">
        <v>106</v>
      </c>
      <c r="D157" s="8" t="s">
        <v>729</v>
      </c>
      <c r="E157" s="8" t="s">
        <v>743</v>
      </c>
      <c r="F157" s="1" t="s">
        <v>496</v>
      </c>
      <c r="G157" s="8" t="s">
        <v>750</v>
      </c>
      <c r="H157" s="1" t="s">
        <v>462</v>
      </c>
      <c r="I157" s="1" t="s">
        <v>425</v>
      </c>
      <c r="J157" s="6">
        <v>10000</v>
      </c>
      <c r="K157" s="5">
        <v>44447</v>
      </c>
    </row>
    <row r="158" spans="1:11" ht="39">
      <c r="A158" s="4">
        <v>153</v>
      </c>
      <c r="B158" s="2" t="str">
        <f>HYPERLINK("https://my.zakupki.prom.ua/remote/dispatcher/state_purchase_view/29631440", "UA-2021-09-08-000188-c")</f>
        <v>UA-2021-09-08-000188-c</v>
      </c>
      <c r="C158" s="8" t="s">
        <v>149</v>
      </c>
      <c r="D158" s="8" t="s">
        <v>729</v>
      </c>
      <c r="E158" s="8" t="s">
        <v>743</v>
      </c>
      <c r="F158" s="1" t="s">
        <v>496</v>
      </c>
      <c r="G158" s="8" t="s">
        <v>822</v>
      </c>
      <c r="H158" s="1" t="s">
        <v>352</v>
      </c>
      <c r="I158" s="1" t="s">
        <v>424</v>
      </c>
      <c r="J158" s="6">
        <v>27300</v>
      </c>
      <c r="K158" s="5">
        <v>44447</v>
      </c>
    </row>
    <row r="159" spans="1:11" ht="64.5">
      <c r="A159" s="4">
        <v>154</v>
      </c>
      <c r="B159" s="2" t="str">
        <f>HYPERLINK("https://my.zakupki.prom.ua/remote/dispatcher/state_purchase_view/29568735", "UA-2021-09-06-006523-c")</f>
        <v>UA-2021-09-06-006523-c</v>
      </c>
      <c r="C159" s="8" t="s">
        <v>927</v>
      </c>
      <c r="D159" s="8" t="s">
        <v>729</v>
      </c>
      <c r="E159" s="8" t="s">
        <v>743</v>
      </c>
      <c r="F159" s="1" t="s">
        <v>496</v>
      </c>
      <c r="G159" s="8" t="s">
        <v>798</v>
      </c>
      <c r="H159" s="1" t="s">
        <v>544</v>
      </c>
      <c r="I159" s="1" t="s">
        <v>774</v>
      </c>
      <c r="J159" s="6">
        <v>3540</v>
      </c>
      <c r="K159" s="5">
        <v>44442</v>
      </c>
    </row>
    <row r="160" spans="1:11" ht="51.75">
      <c r="A160" s="4">
        <v>155</v>
      </c>
      <c r="B160" s="2" t="str">
        <f>HYPERLINK("https://my.zakupki.prom.ua/remote/dispatcher/state_purchase_view/29550920", "UA-2021-09-06-001375-c")</f>
        <v>UA-2021-09-06-001375-c</v>
      </c>
      <c r="C160" s="8" t="s">
        <v>700</v>
      </c>
      <c r="D160" s="8" t="s">
        <v>729</v>
      </c>
      <c r="E160" s="8" t="s">
        <v>743</v>
      </c>
      <c r="F160" s="1" t="s">
        <v>496</v>
      </c>
      <c r="G160" s="8" t="s">
        <v>783</v>
      </c>
      <c r="H160" s="1" t="s">
        <v>565</v>
      </c>
      <c r="I160" s="1" t="s">
        <v>421</v>
      </c>
      <c r="J160" s="6">
        <v>5818.68</v>
      </c>
      <c r="K160" s="5">
        <v>44445</v>
      </c>
    </row>
    <row r="161" spans="1:11" ht="51.75">
      <c r="A161" s="4">
        <v>156</v>
      </c>
      <c r="B161" s="2" t="str">
        <f>HYPERLINK("https://my.zakupki.prom.ua/remote/dispatcher/state_purchase_view/29550172", "UA-2021-09-06-001156-c")</f>
        <v>UA-2021-09-06-001156-c</v>
      </c>
      <c r="C161" s="8" t="s">
        <v>696</v>
      </c>
      <c r="D161" s="8" t="s">
        <v>729</v>
      </c>
      <c r="E161" s="8" t="s">
        <v>743</v>
      </c>
      <c r="F161" s="1" t="s">
        <v>496</v>
      </c>
      <c r="G161" s="8" t="s">
        <v>783</v>
      </c>
      <c r="H161" s="1" t="s">
        <v>565</v>
      </c>
      <c r="I161" s="1" t="s">
        <v>415</v>
      </c>
      <c r="J161" s="6">
        <v>10991.04</v>
      </c>
      <c r="K161" s="5">
        <v>44445</v>
      </c>
    </row>
    <row r="162" spans="1:11" ht="51.75">
      <c r="A162" s="4">
        <v>157</v>
      </c>
      <c r="B162" s="2" t="str">
        <f>HYPERLINK("https://my.zakupki.prom.ua/remote/dispatcher/state_purchase_view/29549133", "UA-2021-09-06-000849-c")</f>
        <v>UA-2021-09-06-000849-c</v>
      </c>
      <c r="C162" s="8" t="s">
        <v>101</v>
      </c>
      <c r="D162" s="8" t="s">
        <v>729</v>
      </c>
      <c r="E162" s="8" t="s">
        <v>743</v>
      </c>
      <c r="F162" s="1" t="s">
        <v>496</v>
      </c>
      <c r="G162" s="8" t="s">
        <v>783</v>
      </c>
      <c r="H162" s="1" t="s">
        <v>565</v>
      </c>
      <c r="I162" s="1" t="s">
        <v>419</v>
      </c>
      <c r="J162" s="6">
        <v>1449.96</v>
      </c>
      <c r="K162" s="5">
        <v>44445</v>
      </c>
    </row>
    <row r="163" spans="1:11" ht="51.75">
      <c r="A163" s="4">
        <v>158</v>
      </c>
      <c r="B163" s="2" t="str">
        <f>HYPERLINK("https://my.zakupki.prom.ua/remote/dispatcher/state_purchase_view/29548750", "UA-2021-09-06-000779-c")</f>
        <v>UA-2021-09-06-000779-c</v>
      </c>
      <c r="C163" s="8" t="s">
        <v>69</v>
      </c>
      <c r="D163" s="8" t="s">
        <v>729</v>
      </c>
      <c r="E163" s="8" t="s">
        <v>743</v>
      </c>
      <c r="F163" s="1" t="s">
        <v>496</v>
      </c>
      <c r="G163" s="8" t="s">
        <v>783</v>
      </c>
      <c r="H163" s="1" t="s">
        <v>565</v>
      </c>
      <c r="I163" s="1" t="s">
        <v>420</v>
      </c>
      <c r="J163" s="6">
        <v>4800</v>
      </c>
      <c r="K163" s="5">
        <v>44445</v>
      </c>
    </row>
    <row r="164" spans="1:11" ht="51.75">
      <c r="A164" s="4">
        <v>159</v>
      </c>
      <c r="B164" s="2" t="str">
        <f>HYPERLINK("https://my.zakupki.prom.ua/remote/dispatcher/state_purchase_view/29548273", "UA-2021-09-06-000629-c")</f>
        <v>UA-2021-09-06-000629-c</v>
      </c>
      <c r="C164" s="8" t="s">
        <v>78</v>
      </c>
      <c r="D164" s="8" t="s">
        <v>729</v>
      </c>
      <c r="E164" s="8" t="s">
        <v>743</v>
      </c>
      <c r="F164" s="1" t="s">
        <v>496</v>
      </c>
      <c r="G164" s="8" t="s">
        <v>783</v>
      </c>
      <c r="H164" s="1" t="s">
        <v>565</v>
      </c>
      <c r="I164" s="1" t="s">
        <v>418</v>
      </c>
      <c r="J164" s="6">
        <v>780</v>
      </c>
      <c r="K164" s="5">
        <v>44445</v>
      </c>
    </row>
    <row r="165" spans="1:11" ht="51.75">
      <c r="A165" s="4">
        <v>160</v>
      </c>
      <c r="B165" s="2" t="str">
        <f>HYPERLINK("https://my.zakupki.prom.ua/remote/dispatcher/state_purchase_view/29547840", "UA-2021-09-06-000515-c")</f>
        <v>UA-2021-09-06-000515-c</v>
      </c>
      <c r="C165" s="8" t="s">
        <v>854</v>
      </c>
      <c r="D165" s="8" t="s">
        <v>729</v>
      </c>
      <c r="E165" s="8" t="s">
        <v>743</v>
      </c>
      <c r="F165" s="1" t="s">
        <v>496</v>
      </c>
      <c r="G165" s="8" t="s">
        <v>783</v>
      </c>
      <c r="H165" s="1" t="s">
        <v>565</v>
      </c>
      <c r="I165" s="1" t="s">
        <v>416</v>
      </c>
      <c r="J165" s="6">
        <v>1244.76</v>
      </c>
      <c r="K165" s="5">
        <v>44445</v>
      </c>
    </row>
    <row r="166" spans="1:11" ht="51.75">
      <c r="A166" s="4">
        <v>161</v>
      </c>
      <c r="B166" s="2" t="str">
        <f>HYPERLINK("https://my.zakupki.prom.ua/remote/dispatcher/state_purchase_view/29436198", "UA-2021-09-01-002639-a")</f>
        <v>UA-2021-09-01-002639-a</v>
      </c>
      <c r="C166" s="8" t="s">
        <v>33</v>
      </c>
      <c r="D166" s="8" t="s">
        <v>729</v>
      </c>
      <c r="E166" s="8" t="s">
        <v>743</v>
      </c>
      <c r="F166" s="1" t="s">
        <v>496</v>
      </c>
      <c r="G166" s="8" t="s">
        <v>817</v>
      </c>
      <c r="H166" s="1" t="s">
        <v>385</v>
      </c>
      <c r="I166" s="1" t="s">
        <v>414</v>
      </c>
      <c r="J166" s="6">
        <v>2128</v>
      </c>
      <c r="K166" s="5">
        <v>44438</v>
      </c>
    </row>
    <row r="167" spans="1:11" ht="51.75">
      <c r="A167" s="4">
        <v>162</v>
      </c>
      <c r="B167" s="2" t="str">
        <f>HYPERLINK("https://my.zakupki.prom.ua/remote/dispatcher/state_purchase_view/29412215", "UA-2021-08-31-004359-a")</f>
        <v>UA-2021-08-31-004359-a</v>
      </c>
      <c r="C167" s="8" t="s">
        <v>906</v>
      </c>
      <c r="D167" s="8" t="s">
        <v>729</v>
      </c>
      <c r="E167" s="8" t="s">
        <v>743</v>
      </c>
      <c r="F167" s="1" t="s">
        <v>496</v>
      </c>
      <c r="G167" s="8" t="s">
        <v>811</v>
      </c>
      <c r="H167" s="1" t="s">
        <v>339</v>
      </c>
      <c r="I167" s="1" t="s">
        <v>403</v>
      </c>
      <c r="J167" s="6">
        <v>3678</v>
      </c>
      <c r="K167" s="5">
        <v>44439</v>
      </c>
    </row>
    <row r="168" spans="1:11" ht="39">
      <c r="A168" s="4">
        <v>163</v>
      </c>
      <c r="B168" s="2" t="str">
        <f>HYPERLINK("https://my.zakupki.prom.ua/remote/dispatcher/state_purchase_view/29399592", "UA-2021-08-31-000769-a")</f>
        <v>UA-2021-08-31-000769-a</v>
      </c>
      <c r="C168" s="8" t="s">
        <v>96</v>
      </c>
      <c r="D168" s="8" t="s">
        <v>729</v>
      </c>
      <c r="E168" s="8" t="s">
        <v>743</v>
      </c>
      <c r="F168" s="1" t="s">
        <v>496</v>
      </c>
      <c r="G168" s="8" t="s">
        <v>732</v>
      </c>
      <c r="H168" s="1" t="s">
        <v>391</v>
      </c>
      <c r="I168" s="1" t="s">
        <v>392</v>
      </c>
      <c r="J168" s="6">
        <v>600</v>
      </c>
      <c r="K168" s="5">
        <v>44439</v>
      </c>
    </row>
    <row r="169" spans="1:11" ht="39">
      <c r="A169" s="4">
        <v>164</v>
      </c>
      <c r="B169" s="2" t="str">
        <f>HYPERLINK("https://my.zakupki.prom.ua/remote/dispatcher/state_purchase_view/29399286", "UA-2021-08-31-000694-a")</f>
        <v>UA-2021-08-31-000694-a</v>
      </c>
      <c r="C169" s="8" t="s">
        <v>105</v>
      </c>
      <c r="D169" s="8" t="s">
        <v>729</v>
      </c>
      <c r="E169" s="8" t="s">
        <v>743</v>
      </c>
      <c r="F169" s="1" t="s">
        <v>496</v>
      </c>
      <c r="G169" s="8" t="s">
        <v>732</v>
      </c>
      <c r="H169" s="1" t="s">
        <v>391</v>
      </c>
      <c r="I169" s="1" t="s">
        <v>390</v>
      </c>
      <c r="J169" s="6">
        <v>1025</v>
      </c>
      <c r="K169" s="5">
        <v>44439</v>
      </c>
    </row>
    <row r="170" spans="1:11" ht="51.75">
      <c r="A170" s="4">
        <v>165</v>
      </c>
      <c r="B170" s="2" t="str">
        <f>HYPERLINK("https://my.zakupki.prom.ua/remote/dispatcher/state_purchase_view/29398888", "UA-2021-08-31-000569-a")</f>
        <v>UA-2021-08-31-000569-a</v>
      </c>
      <c r="C170" s="8" t="s">
        <v>70</v>
      </c>
      <c r="D170" s="8" t="s">
        <v>729</v>
      </c>
      <c r="E170" s="8" t="s">
        <v>743</v>
      </c>
      <c r="F170" s="1" t="s">
        <v>496</v>
      </c>
      <c r="G170" s="8" t="s">
        <v>811</v>
      </c>
      <c r="H170" s="1" t="s">
        <v>339</v>
      </c>
      <c r="I170" s="1" t="s">
        <v>484</v>
      </c>
      <c r="J170" s="6">
        <v>3372</v>
      </c>
      <c r="K170" s="5">
        <v>44439</v>
      </c>
    </row>
    <row r="171" spans="1:11" ht="51.75">
      <c r="A171" s="4">
        <v>166</v>
      </c>
      <c r="B171" s="2" t="str">
        <f>HYPERLINK("https://my.zakupki.prom.ua/remote/dispatcher/state_purchase_view/29398469", "UA-2021-08-31-000433-a")</f>
        <v>UA-2021-08-31-000433-a</v>
      </c>
      <c r="C171" s="8" t="s">
        <v>882</v>
      </c>
      <c r="D171" s="8" t="s">
        <v>729</v>
      </c>
      <c r="E171" s="8" t="s">
        <v>743</v>
      </c>
      <c r="F171" s="1" t="s">
        <v>496</v>
      </c>
      <c r="G171" s="8" t="s">
        <v>811</v>
      </c>
      <c r="H171" s="1" t="s">
        <v>339</v>
      </c>
      <c r="I171" s="1" t="s">
        <v>410</v>
      </c>
      <c r="J171" s="6">
        <v>1440</v>
      </c>
      <c r="K171" s="5">
        <v>44439</v>
      </c>
    </row>
    <row r="172" spans="1:11" ht="77.25">
      <c r="A172" s="4">
        <v>167</v>
      </c>
      <c r="B172" s="2" t="str">
        <f>HYPERLINK("https://my.zakupki.prom.ua/remote/dispatcher/state_purchase_view/29398000", "UA-2021-08-31-000276-a")</f>
        <v>UA-2021-08-31-000276-a</v>
      </c>
      <c r="C172" s="8" t="s">
        <v>82</v>
      </c>
      <c r="D172" s="8" t="s">
        <v>729</v>
      </c>
      <c r="E172" s="8" t="s">
        <v>743</v>
      </c>
      <c r="F172" s="1" t="s">
        <v>496</v>
      </c>
      <c r="G172" s="8" t="s">
        <v>811</v>
      </c>
      <c r="H172" s="1" t="s">
        <v>339</v>
      </c>
      <c r="I172" s="1" t="s">
        <v>408</v>
      </c>
      <c r="J172" s="6">
        <v>5358</v>
      </c>
      <c r="K172" s="5">
        <v>44439</v>
      </c>
    </row>
    <row r="173" spans="1:11" ht="51.75">
      <c r="A173" s="4">
        <v>168</v>
      </c>
      <c r="B173" s="2" t="str">
        <f>HYPERLINK("https://my.zakupki.prom.ua/remote/dispatcher/state_purchase_view/29397797", "UA-2021-08-31-000247-a")</f>
        <v>UA-2021-08-31-000247-a</v>
      </c>
      <c r="C173" s="8" t="s">
        <v>35</v>
      </c>
      <c r="D173" s="8" t="s">
        <v>729</v>
      </c>
      <c r="E173" s="8" t="s">
        <v>743</v>
      </c>
      <c r="F173" s="1" t="s">
        <v>496</v>
      </c>
      <c r="G173" s="8" t="s">
        <v>811</v>
      </c>
      <c r="H173" s="1" t="s">
        <v>339</v>
      </c>
      <c r="I173" s="1" t="s">
        <v>411</v>
      </c>
      <c r="J173" s="6">
        <v>612</v>
      </c>
      <c r="K173" s="5">
        <v>44439</v>
      </c>
    </row>
    <row r="174" spans="1:11" ht="51.75">
      <c r="A174" s="4">
        <v>169</v>
      </c>
      <c r="B174" s="2" t="str">
        <f>HYPERLINK("https://my.zakupki.prom.ua/remote/dispatcher/state_purchase_view/29393310", "UA-2021-08-30-008059-a")</f>
        <v>UA-2021-08-30-008059-a</v>
      </c>
      <c r="C174" s="8" t="s">
        <v>904</v>
      </c>
      <c r="D174" s="8" t="s">
        <v>729</v>
      </c>
      <c r="E174" s="8" t="s">
        <v>743</v>
      </c>
      <c r="F174" s="1" t="s">
        <v>496</v>
      </c>
      <c r="G174" s="8" t="s">
        <v>811</v>
      </c>
      <c r="H174" s="1" t="s">
        <v>339</v>
      </c>
      <c r="I174" s="1" t="s">
        <v>405</v>
      </c>
      <c r="J174" s="6">
        <v>870</v>
      </c>
      <c r="K174" s="5">
        <v>44438</v>
      </c>
    </row>
    <row r="175" spans="1:11" ht="51.75">
      <c r="A175" s="4">
        <v>170</v>
      </c>
      <c r="B175" s="2" t="str">
        <f>HYPERLINK("https://my.zakupki.prom.ua/remote/dispatcher/state_purchase_view/29377036", "UA-2021-08-30-003179-a")</f>
        <v>UA-2021-08-30-003179-a</v>
      </c>
      <c r="C175" s="8" t="s">
        <v>154</v>
      </c>
      <c r="D175" s="8" t="s">
        <v>729</v>
      </c>
      <c r="E175" s="8" t="s">
        <v>743</v>
      </c>
      <c r="F175" s="1" t="s">
        <v>496</v>
      </c>
      <c r="G175" s="8" t="s">
        <v>745</v>
      </c>
      <c r="H175" s="1" t="s">
        <v>399</v>
      </c>
      <c r="I175" s="1" t="s">
        <v>397</v>
      </c>
      <c r="J175" s="6">
        <v>6393.13</v>
      </c>
      <c r="K175" s="5">
        <v>44438</v>
      </c>
    </row>
    <row r="176" spans="1:11" ht="39">
      <c r="A176" s="4">
        <v>171</v>
      </c>
      <c r="B176" s="2" t="str">
        <f>HYPERLINK("https://my.zakupki.prom.ua/remote/dispatcher/state_purchase_view/29375456", "UA-2021-08-30-002706-a")</f>
        <v>UA-2021-08-30-002706-a</v>
      </c>
      <c r="C176" s="8" t="s">
        <v>157</v>
      </c>
      <c r="D176" s="8" t="s">
        <v>729</v>
      </c>
      <c r="E176" s="8" t="s">
        <v>743</v>
      </c>
      <c r="F176" s="1" t="s">
        <v>496</v>
      </c>
      <c r="G176" s="8" t="s">
        <v>745</v>
      </c>
      <c r="H176" s="1" t="s">
        <v>399</v>
      </c>
      <c r="I176" s="1" t="s">
        <v>394</v>
      </c>
      <c r="J176" s="6">
        <v>1505.03</v>
      </c>
      <c r="K176" s="5">
        <v>44438</v>
      </c>
    </row>
    <row r="177" spans="1:11" ht="51.75">
      <c r="A177" s="4">
        <v>172</v>
      </c>
      <c r="B177" s="2" t="str">
        <f>HYPERLINK("https://my.zakupki.prom.ua/remote/dispatcher/state_purchase_view/29374726", "UA-2021-08-30-002469-a")</f>
        <v>UA-2021-08-30-002469-a</v>
      </c>
      <c r="C177" s="8" t="s">
        <v>63</v>
      </c>
      <c r="D177" s="8" t="s">
        <v>729</v>
      </c>
      <c r="E177" s="8" t="s">
        <v>743</v>
      </c>
      <c r="F177" s="1" t="s">
        <v>496</v>
      </c>
      <c r="G177" s="8" t="s">
        <v>745</v>
      </c>
      <c r="H177" s="1" t="s">
        <v>399</v>
      </c>
      <c r="I177" s="1" t="s">
        <v>393</v>
      </c>
      <c r="J177" s="6">
        <v>1292.04</v>
      </c>
      <c r="K177" s="5">
        <v>44438</v>
      </c>
    </row>
    <row r="178" spans="1:11" ht="39">
      <c r="A178" s="4">
        <v>173</v>
      </c>
      <c r="B178" s="2" t="str">
        <f>HYPERLINK("https://my.zakupki.prom.ua/remote/dispatcher/state_purchase_view/29373934", "UA-2021-08-30-002210-a")</f>
        <v>UA-2021-08-30-002210-a</v>
      </c>
      <c r="C178" s="8" t="s">
        <v>62</v>
      </c>
      <c r="D178" s="8" t="s">
        <v>729</v>
      </c>
      <c r="E178" s="8" t="s">
        <v>743</v>
      </c>
      <c r="F178" s="1" t="s">
        <v>496</v>
      </c>
      <c r="G178" s="8" t="s">
        <v>745</v>
      </c>
      <c r="H178" s="1" t="s">
        <v>399</v>
      </c>
      <c r="I178" s="1" t="s">
        <v>395</v>
      </c>
      <c r="J178" s="6">
        <v>335.02</v>
      </c>
      <c r="K178" s="5">
        <v>44438</v>
      </c>
    </row>
    <row r="179" spans="1:11" ht="39">
      <c r="A179" s="4">
        <v>174</v>
      </c>
      <c r="B179" s="2" t="str">
        <f>HYPERLINK("https://my.zakupki.prom.ua/remote/dispatcher/state_purchase_view/29373079", "UA-2021-08-30-001908-a")</f>
        <v>UA-2021-08-30-001908-a</v>
      </c>
      <c r="C179" s="8" t="s">
        <v>58</v>
      </c>
      <c r="D179" s="8" t="s">
        <v>729</v>
      </c>
      <c r="E179" s="8" t="s">
        <v>743</v>
      </c>
      <c r="F179" s="1" t="s">
        <v>496</v>
      </c>
      <c r="G179" s="8" t="s">
        <v>745</v>
      </c>
      <c r="H179" s="1" t="s">
        <v>399</v>
      </c>
      <c r="I179" s="1" t="s">
        <v>396</v>
      </c>
      <c r="J179" s="6">
        <v>798</v>
      </c>
      <c r="K179" s="5">
        <v>44438</v>
      </c>
    </row>
    <row r="180" spans="1:11" ht="51.75">
      <c r="A180" s="4">
        <v>175</v>
      </c>
      <c r="B180" s="2" t="str">
        <f>HYPERLINK("https://my.zakupki.prom.ua/remote/dispatcher/state_purchase_view/29370572", "UA-2021-08-30-001128-a")</f>
        <v>UA-2021-08-30-001128-a</v>
      </c>
      <c r="C180" s="8" t="s">
        <v>32</v>
      </c>
      <c r="D180" s="8" t="s">
        <v>729</v>
      </c>
      <c r="E180" s="8" t="s">
        <v>743</v>
      </c>
      <c r="F180" s="1" t="s">
        <v>496</v>
      </c>
      <c r="G180" s="8" t="s">
        <v>745</v>
      </c>
      <c r="H180" s="1" t="s">
        <v>399</v>
      </c>
      <c r="I180" s="1" t="s">
        <v>398</v>
      </c>
      <c r="J180" s="6">
        <v>8867.6200000000008</v>
      </c>
      <c r="K180" s="5">
        <v>44438</v>
      </c>
    </row>
    <row r="181" spans="1:11" ht="39">
      <c r="A181" s="4">
        <v>176</v>
      </c>
      <c r="B181" s="2" t="str">
        <f>HYPERLINK("https://my.zakupki.prom.ua/remote/dispatcher/state_purchase_view/29369360", "UA-2021-08-30-000760-a")</f>
        <v>UA-2021-08-30-000760-a</v>
      </c>
      <c r="C181" s="8" t="s">
        <v>30</v>
      </c>
      <c r="D181" s="8" t="s">
        <v>729</v>
      </c>
      <c r="E181" s="8" t="s">
        <v>743</v>
      </c>
      <c r="F181" s="1" t="s">
        <v>496</v>
      </c>
      <c r="G181" s="8" t="s">
        <v>745</v>
      </c>
      <c r="H181" s="1" t="s">
        <v>399</v>
      </c>
      <c r="I181" s="1" t="s">
        <v>400</v>
      </c>
      <c r="J181" s="6">
        <v>949.8</v>
      </c>
      <c r="K181" s="5">
        <v>44438</v>
      </c>
    </row>
    <row r="182" spans="1:11" ht="39">
      <c r="A182" s="4">
        <v>177</v>
      </c>
      <c r="B182" s="2" t="str">
        <f>HYPERLINK("https://my.zakupki.prom.ua/remote/dispatcher/state_purchase_view/29369174", "UA-2021-08-30-000669-a")</f>
        <v>UA-2021-08-30-000669-a</v>
      </c>
      <c r="C182" s="8" t="s">
        <v>31</v>
      </c>
      <c r="D182" s="8" t="s">
        <v>729</v>
      </c>
      <c r="E182" s="8" t="s">
        <v>743</v>
      </c>
      <c r="F182" s="1" t="s">
        <v>496</v>
      </c>
      <c r="G182" s="8" t="s">
        <v>745</v>
      </c>
      <c r="H182" s="1" t="s">
        <v>399</v>
      </c>
      <c r="I182" s="1" t="s">
        <v>401</v>
      </c>
      <c r="J182" s="6">
        <v>115.02</v>
      </c>
      <c r="K182" s="5">
        <v>44438</v>
      </c>
    </row>
    <row r="183" spans="1:11" ht="51.75">
      <c r="A183" s="4">
        <v>178</v>
      </c>
      <c r="B183" s="2" t="str">
        <f>HYPERLINK("https://my.zakupki.prom.ua/remote/dispatcher/state_purchase_view/29331401", "UA-2021-08-27-011470-a")</f>
        <v>UA-2021-08-27-011470-a</v>
      </c>
      <c r="C183" s="8" t="s">
        <v>94</v>
      </c>
      <c r="D183" s="8" t="s">
        <v>729</v>
      </c>
      <c r="E183" s="8" t="s">
        <v>743</v>
      </c>
      <c r="F183" s="1" t="s">
        <v>496</v>
      </c>
      <c r="G183" s="8" t="s">
        <v>784</v>
      </c>
      <c r="H183" s="1" t="s">
        <v>580</v>
      </c>
      <c r="I183" s="1" t="s">
        <v>386</v>
      </c>
      <c r="J183" s="6">
        <v>592</v>
      </c>
      <c r="K183" s="5">
        <v>44282</v>
      </c>
    </row>
    <row r="184" spans="1:11" ht="51.75">
      <c r="A184" s="4">
        <v>179</v>
      </c>
      <c r="B184" s="2" t="str">
        <f>HYPERLINK("https://my.zakupki.prom.ua/remote/dispatcher/state_purchase_view/29289830", "UA-2021-08-26-011828-a")</f>
        <v>UA-2021-08-26-011828-a</v>
      </c>
      <c r="C184" s="8" t="s">
        <v>146</v>
      </c>
      <c r="D184" s="8" t="s">
        <v>729</v>
      </c>
      <c r="E184" s="8" t="s">
        <v>743</v>
      </c>
      <c r="F184" s="1" t="s">
        <v>496</v>
      </c>
      <c r="G184" s="8" t="s">
        <v>726</v>
      </c>
      <c r="H184" s="1" t="s">
        <v>353</v>
      </c>
      <c r="I184" s="1" t="s">
        <v>387</v>
      </c>
      <c r="J184" s="6">
        <v>940</v>
      </c>
      <c r="K184" s="5">
        <v>44433</v>
      </c>
    </row>
    <row r="185" spans="1:11" ht="51.75">
      <c r="A185" s="4">
        <v>180</v>
      </c>
      <c r="B185" s="2" t="str">
        <f>HYPERLINK("https://my.zakupki.prom.ua/remote/dispatcher/state_purchase_view/29289439", "UA-2021-08-26-011657-a")</f>
        <v>UA-2021-08-26-011657-a</v>
      </c>
      <c r="C185" s="8" t="s">
        <v>854</v>
      </c>
      <c r="D185" s="8" t="s">
        <v>729</v>
      </c>
      <c r="E185" s="8" t="s">
        <v>743</v>
      </c>
      <c r="F185" s="1" t="s">
        <v>496</v>
      </c>
      <c r="G185" s="8" t="s">
        <v>784</v>
      </c>
      <c r="H185" s="1" t="s">
        <v>580</v>
      </c>
      <c r="I185" s="1" t="s">
        <v>383</v>
      </c>
      <c r="J185" s="6">
        <v>3080</v>
      </c>
      <c r="K185" s="5">
        <v>44433</v>
      </c>
    </row>
    <row r="186" spans="1:11" ht="39">
      <c r="A186" s="4">
        <v>181</v>
      </c>
      <c r="B186" s="2" t="str">
        <f>HYPERLINK("https://my.zakupki.prom.ua/remote/dispatcher/state_purchase_view/29237651", "UA-2021-08-25-001350-a")</f>
        <v>UA-2021-08-25-001350-a</v>
      </c>
      <c r="C186" s="8" t="s">
        <v>52</v>
      </c>
      <c r="D186" s="8" t="s">
        <v>729</v>
      </c>
      <c r="E186" s="8" t="s">
        <v>743</v>
      </c>
      <c r="F186" s="1" t="s">
        <v>496</v>
      </c>
      <c r="G186" s="8" t="s">
        <v>776</v>
      </c>
      <c r="H186" s="1" t="s">
        <v>312</v>
      </c>
      <c r="I186" s="1" t="s">
        <v>278</v>
      </c>
      <c r="J186" s="6">
        <v>170</v>
      </c>
      <c r="K186" s="5">
        <v>44433</v>
      </c>
    </row>
    <row r="187" spans="1:11" ht="39">
      <c r="A187" s="4">
        <v>182</v>
      </c>
      <c r="B187" s="2" t="str">
        <f>HYPERLINK("https://my.zakupki.prom.ua/remote/dispatcher/state_purchase_view/29209221", "UA-2021-08-20-006313-a")</f>
        <v>UA-2021-08-20-006313-a</v>
      </c>
      <c r="C187" s="8" t="s">
        <v>857</v>
      </c>
      <c r="D187" s="8" t="s">
        <v>729</v>
      </c>
      <c r="E187" s="8" t="s">
        <v>743</v>
      </c>
      <c r="F187" s="1" t="s">
        <v>496</v>
      </c>
      <c r="G187" s="8" t="s">
        <v>776</v>
      </c>
      <c r="H187" s="1" t="s">
        <v>312</v>
      </c>
      <c r="I187" s="1" t="s">
        <v>380</v>
      </c>
      <c r="J187" s="6">
        <v>95</v>
      </c>
      <c r="K187" s="5">
        <v>44428</v>
      </c>
    </row>
    <row r="188" spans="1:11" ht="39">
      <c r="A188" s="4">
        <v>183</v>
      </c>
      <c r="B188" s="2" t="str">
        <f>HYPERLINK("https://my.zakupki.prom.ua/remote/dispatcher/state_purchase_view/29208708", "UA-2021-08-20-006140-a")</f>
        <v>UA-2021-08-20-006140-a</v>
      </c>
      <c r="C188" s="8" t="s">
        <v>127</v>
      </c>
      <c r="D188" s="8" t="s">
        <v>729</v>
      </c>
      <c r="E188" s="8" t="s">
        <v>743</v>
      </c>
      <c r="F188" s="1" t="s">
        <v>496</v>
      </c>
      <c r="G188" s="8" t="s">
        <v>776</v>
      </c>
      <c r="H188" s="1" t="s">
        <v>312</v>
      </c>
      <c r="I188" s="1" t="s">
        <v>381</v>
      </c>
      <c r="J188" s="6">
        <v>612.5</v>
      </c>
      <c r="K188" s="5">
        <v>44428</v>
      </c>
    </row>
    <row r="189" spans="1:11" ht="64.5">
      <c r="A189" s="4">
        <v>184</v>
      </c>
      <c r="B189" s="2" t="str">
        <f>HYPERLINK("https://my.zakupki.prom.ua/remote/dispatcher/state_purchase_view/29208277", "UA-2021-08-20-006032-a")</f>
        <v>UA-2021-08-20-006032-a</v>
      </c>
      <c r="C189" s="8" t="s">
        <v>87</v>
      </c>
      <c r="D189" s="8" t="s">
        <v>729</v>
      </c>
      <c r="E189" s="8" t="s">
        <v>743</v>
      </c>
      <c r="F189" s="1" t="s">
        <v>496</v>
      </c>
      <c r="G189" s="8" t="s">
        <v>776</v>
      </c>
      <c r="H189" s="1" t="s">
        <v>312</v>
      </c>
      <c r="I189" s="1" t="s">
        <v>376</v>
      </c>
      <c r="J189" s="6">
        <v>415</v>
      </c>
      <c r="K189" s="5">
        <v>44428</v>
      </c>
    </row>
    <row r="190" spans="1:11" ht="39">
      <c r="A190" s="4">
        <v>185</v>
      </c>
      <c r="B190" s="2" t="str">
        <f>HYPERLINK("https://my.zakupki.prom.ua/remote/dispatcher/state_purchase_view/29202712", "UA-2021-08-20-004440-a")</f>
        <v>UA-2021-08-20-004440-a</v>
      </c>
      <c r="C190" s="8" t="s">
        <v>121</v>
      </c>
      <c r="D190" s="8" t="s">
        <v>729</v>
      </c>
      <c r="E190" s="8" t="s">
        <v>743</v>
      </c>
      <c r="F190" s="1" t="s">
        <v>496</v>
      </c>
      <c r="G190" s="8" t="s">
        <v>776</v>
      </c>
      <c r="H190" s="1" t="s">
        <v>312</v>
      </c>
      <c r="I190" s="1" t="s">
        <v>374</v>
      </c>
      <c r="J190" s="6">
        <v>354</v>
      </c>
      <c r="K190" s="5">
        <v>44428</v>
      </c>
    </row>
    <row r="191" spans="1:11" ht="39">
      <c r="A191" s="4">
        <v>186</v>
      </c>
      <c r="B191" s="2" t="str">
        <f>HYPERLINK("https://my.zakupki.prom.ua/remote/dispatcher/state_purchase_view/29201694", "UA-2021-08-20-004114-a")</f>
        <v>UA-2021-08-20-004114-a</v>
      </c>
      <c r="C191" s="8" t="s">
        <v>111</v>
      </c>
      <c r="D191" s="8" t="s">
        <v>729</v>
      </c>
      <c r="E191" s="8" t="s">
        <v>743</v>
      </c>
      <c r="F191" s="1" t="s">
        <v>496</v>
      </c>
      <c r="G191" s="8" t="s">
        <v>776</v>
      </c>
      <c r="H191" s="1" t="s">
        <v>312</v>
      </c>
      <c r="I191" s="1" t="s">
        <v>942</v>
      </c>
      <c r="J191" s="6">
        <v>1452</v>
      </c>
      <c r="K191" s="5">
        <v>44428</v>
      </c>
    </row>
    <row r="192" spans="1:11" ht="39">
      <c r="A192" s="4">
        <v>187</v>
      </c>
      <c r="B192" s="2" t="str">
        <f>HYPERLINK("https://my.zakupki.prom.ua/remote/dispatcher/state_purchase_view/29201047", "UA-2021-08-20-003942-a")</f>
        <v>UA-2021-08-20-003942-a</v>
      </c>
      <c r="C192" s="8" t="s">
        <v>133</v>
      </c>
      <c r="D192" s="8" t="s">
        <v>729</v>
      </c>
      <c r="E192" s="8" t="s">
        <v>743</v>
      </c>
      <c r="F192" s="1" t="s">
        <v>496</v>
      </c>
      <c r="G192" s="8" t="s">
        <v>776</v>
      </c>
      <c r="H192" s="1" t="s">
        <v>312</v>
      </c>
      <c r="I192" s="1" t="s">
        <v>379</v>
      </c>
      <c r="J192" s="6">
        <v>344.1</v>
      </c>
      <c r="K192" s="5">
        <v>44428</v>
      </c>
    </row>
    <row r="193" spans="1:11" ht="51.75">
      <c r="A193" s="4">
        <v>188</v>
      </c>
      <c r="B193" s="2" t="str">
        <f>HYPERLINK("https://my.zakupki.prom.ua/remote/dispatcher/state_purchase_view/29190863", "UA-2021-08-20-000727-a")</f>
        <v>UA-2021-08-20-000727-a</v>
      </c>
      <c r="C193" s="8" t="s">
        <v>867</v>
      </c>
      <c r="D193" s="8" t="s">
        <v>729</v>
      </c>
      <c r="E193" s="8" t="s">
        <v>743</v>
      </c>
      <c r="F193" s="1" t="s">
        <v>496</v>
      </c>
      <c r="G193" s="8" t="s">
        <v>784</v>
      </c>
      <c r="H193" s="1" t="s">
        <v>580</v>
      </c>
      <c r="I193" s="1" t="s">
        <v>371</v>
      </c>
      <c r="J193" s="6">
        <v>6170</v>
      </c>
      <c r="K193" s="5">
        <v>44428</v>
      </c>
    </row>
    <row r="194" spans="1:11" ht="51.75">
      <c r="A194" s="4">
        <v>189</v>
      </c>
      <c r="B194" s="2" t="str">
        <f>HYPERLINK("https://my.zakupki.prom.ua/remote/dispatcher/state_purchase_view/29190387", "UA-2021-08-20-000537-a")</f>
        <v>UA-2021-08-20-000537-a</v>
      </c>
      <c r="C194" s="8" t="s">
        <v>858</v>
      </c>
      <c r="D194" s="8" t="s">
        <v>729</v>
      </c>
      <c r="E194" s="8" t="s">
        <v>743</v>
      </c>
      <c r="F194" s="1" t="s">
        <v>496</v>
      </c>
      <c r="G194" s="8" t="s">
        <v>784</v>
      </c>
      <c r="H194" s="1" t="s">
        <v>580</v>
      </c>
      <c r="I194" s="1" t="s">
        <v>372</v>
      </c>
      <c r="J194" s="6">
        <v>949</v>
      </c>
      <c r="K194" s="5">
        <v>44428</v>
      </c>
    </row>
    <row r="195" spans="1:11" ht="64.5">
      <c r="A195" s="4">
        <v>190</v>
      </c>
      <c r="B195" s="2" t="str">
        <f>HYPERLINK("https://my.zakupki.prom.ua/remote/dispatcher/state_purchase_view/29152897", "UA-2021-08-19-001618-a")</f>
        <v>UA-2021-08-19-001618-a</v>
      </c>
      <c r="C195" s="8" t="s">
        <v>152</v>
      </c>
      <c r="D195" s="8" t="s">
        <v>729</v>
      </c>
      <c r="E195" s="8" t="s">
        <v>743</v>
      </c>
      <c r="F195" s="1" t="s">
        <v>496</v>
      </c>
      <c r="G195" s="8" t="s">
        <v>801</v>
      </c>
      <c r="H195" s="1" t="s">
        <v>193</v>
      </c>
      <c r="I195" s="1" t="s">
        <v>941</v>
      </c>
      <c r="J195" s="6">
        <v>4497.5</v>
      </c>
      <c r="K195" s="5">
        <v>44427</v>
      </c>
    </row>
    <row r="196" spans="1:11" ht="39">
      <c r="A196" s="4">
        <v>191</v>
      </c>
      <c r="B196" s="2" t="str">
        <f>HYPERLINK("https://my.zakupki.prom.ua/remote/dispatcher/state_purchase_view/29040606", "UA-2021-08-16-002848-a")</f>
        <v>UA-2021-08-16-002848-a</v>
      </c>
      <c r="C196" s="8" t="s">
        <v>4</v>
      </c>
      <c r="D196" s="8" t="s">
        <v>729</v>
      </c>
      <c r="E196" s="8" t="s">
        <v>743</v>
      </c>
      <c r="F196" s="1" t="s">
        <v>496</v>
      </c>
      <c r="G196" s="8" t="s">
        <v>718</v>
      </c>
      <c r="H196" s="1" t="s">
        <v>404</v>
      </c>
      <c r="I196" s="1" t="s">
        <v>370</v>
      </c>
      <c r="J196" s="6">
        <v>795</v>
      </c>
      <c r="K196" s="5">
        <v>44424</v>
      </c>
    </row>
    <row r="197" spans="1:11" ht="64.5">
      <c r="A197" s="4">
        <v>192</v>
      </c>
      <c r="B197" s="2" t="str">
        <f>HYPERLINK("https://my.zakupki.prom.ua/remote/dispatcher/state_purchase_view/28954204", "UA-2021-08-12-000750-a")</f>
        <v>UA-2021-08-12-000750-a</v>
      </c>
      <c r="C197" s="8" t="s">
        <v>60</v>
      </c>
      <c r="D197" s="8" t="s">
        <v>729</v>
      </c>
      <c r="E197" s="8" t="s">
        <v>743</v>
      </c>
      <c r="F197" s="1" t="s">
        <v>496</v>
      </c>
      <c r="G197" s="8" t="s">
        <v>797</v>
      </c>
      <c r="H197" s="1" t="s">
        <v>586</v>
      </c>
      <c r="I197" s="1" t="s">
        <v>369</v>
      </c>
      <c r="J197" s="6">
        <v>25080</v>
      </c>
      <c r="K197" s="5">
        <v>44420</v>
      </c>
    </row>
    <row r="198" spans="1:11" ht="51.75">
      <c r="A198" s="4">
        <v>193</v>
      </c>
      <c r="B198" s="2" t="str">
        <f>HYPERLINK("https://my.zakupki.prom.ua/remote/dispatcher/state_purchase_view/28860204", "UA-2021-08-09-007941-a")</f>
        <v>UA-2021-08-09-007941-a</v>
      </c>
      <c r="C198" s="8" t="s">
        <v>131</v>
      </c>
      <c r="D198" s="8" t="s">
        <v>729</v>
      </c>
      <c r="E198" s="8" t="s">
        <v>743</v>
      </c>
      <c r="F198" s="1" t="s">
        <v>496</v>
      </c>
      <c r="G198" s="8" t="s">
        <v>811</v>
      </c>
      <c r="H198" s="1" t="s">
        <v>339</v>
      </c>
      <c r="I198" s="1" t="s">
        <v>368</v>
      </c>
      <c r="J198" s="6">
        <v>45</v>
      </c>
      <c r="K198" s="5">
        <v>44414</v>
      </c>
    </row>
    <row r="199" spans="1:11" ht="51.75">
      <c r="A199" s="4">
        <v>194</v>
      </c>
      <c r="B199" s="2" t="str">
        <f>HYPERLINK("https://my.zakupki.prom.ua/remote/dispatcher/state_purchase_view/28859819", "UA-2021-08-09-007823-a")</f>
        <v>UA-2021-08-09-007823-a</v>
      </c>
      <c r="C199" s="8" t="s">
        <v>911</v>
      </c>
      <c r="D199" s="8" t="s">
        <v>729</v>
      </c>
      <c r="E199" s="8" t="s">
        <v>743</v>
      </c>
      <c r="F199" s="1" t="s">
        <v>496</v>
      </c>
      <c r="G199" s="8" t="s">
        <v>811</v>
      </c>
      <c r="H199" s="1" t="s">
        <v>339</v>
      </c>
      <c r="I199" s="1" t="s">
        <v>367</v>
      </c>
      <c r="J199" s="6">
        <v>120</v>
      </c>
      <c r="K199" s="5">
        <v>44414</v>
      </c>
    </row>
    <row r="200" spans="1:11" ht="51.75">
      <c r="A200" s="4">
        <v>195</v>
      </c>
      <c r="B200" s="2" t="str">
        <f>HYPERLINK("https://my.zakupki.prom.ua/remote/dispatcher/state_purchase_view/28859345", "UA-2021-08-09-007616-a")</f>
        <v>UA-2021-08-09-007616-a</v>
      </c>
      <c r="C200" s="8" t="s">
        <v>854</v>
      </c>
      <c r="D200" s="8" t="s">
        <v>729</v>
      </c>
      <c r="E200" s="8" t="s">
        <v>743</v>
      </c>
      <c r="F200" s="1" t="s">
        <v>496</v>
      </c>
      <c r="G200" s="8" t="s">
        <v>811</v>
      </c>
      <c r="H200" s="1" t="s">
        <v>339</v>
      </c>
      <c r="I200" s="1" t="s">
        <v>366</v>
      </c>
      <c r="J200" s="6">
        <v>522</v>
      </c>
      <c r="K200" s="5">
        <v>44414</v>
      </c>
    </row>
    <row r="201" spans="1:11" ht="51.75">
      <c r="A201" s="4">
        <v>196</v>
      </c>
      <c r="B201" s="2" t="str">
        <f>HYPERLINK("https://my.zakupki.prom.ua/remote/dispatcher/state_purchase_view/28858336", "UA-2021-08-09-007277-a")</f>
        <v>UA-2021-08-09-007277-a</v>
      </c>
      <c r="C201" s="8" t="s">
        <v>892</v>
      </c>
      <c r="D201" s="8" t="s">
        <v>729</v>
      </c>
      <c r="E201" s="8" t="s">
        <v>743</v>
      </c>
      <c r="F201" s="1" t="s">
        <v>496</v>
      </c>
      <c r="G201" s="8" t="s">
        <v>811</v>
      </c>
      <c r="H201" s="1" t="s">
        <v>339</v>
      </c>
      <c r="I201" s="1" t="s">
        <v>364</v>
      </c>
      <c r="J201" s="6">
        <v>2421</v>
      </c>
      <c r="K201" s="5">
        <v>44414</v>
      </c>
    </row>
    <row r="202" spans="1:11" ht="51.75">
      <c r="A202" s="4">
        <v>197</v>
      </c>
      <c r="B202" s="2" t="str">
        <f>HYPERLINK("https://my.zakupki.prom.ua/remote/dispatcher/state_purchase_view/28857748", "UA-2021-08-09-007074-a")</f>
        <v>UA-2021-08-09-007074-a</v>
      </c>
      <c r="C202" s="8" t="s">
        <v>66</v>
      </c>
      <c r="D202" s="8" t="s">
        <v>729</v>
      </c>
      <c r="E202" s="8" t="s">
        <v>743</v>
      </c>
      <c r="F202" s="1" t="s">
        <v>496</v>
      </c>
      <c r="G202" s="8" t="s">
        <v>811</v>
      </c>
      <c r="H202" s="1" t="s">
        <v>339</v>
      </c>
      <c r="I202" s="1" t="s">
        <v>365</v>
      </c>
      <c r="J202" s="6">
        <v>149.4</v>
      </c>
      <c r="K202" s="5">
        <v>44414</v>
      </c>
    </row>
    <row r="203" spans="1:11" ht="51.75">
      <c r="A203" s="4">
        <v>198</v>
      </c>
      <c r="B203" s="2" t="str">
        <f>HYPERLINK("https://my.zakupki.prom.ua/remote/dispatcher/state_purchase_view/28857192", "UA-2021-08-09-006877-a")</f>
        <v>UA-2021-08-09-006877-a</v>
      </c>
      <c r="C203" s="8" t="s">
        <v>40</v>
      </c>
      <c r="D203" s="8" t="s">
        <v>729</v>
      </c>
      <c r="E203" s="8" t="s">
        <v>743</v>
      </c>
      <c r="F203" s="1" t="s">
        <v>496</v>
      </c>
      <c r="G203" s="8" t="s">
        <v>811</v>
      </c>
      <c r="H203" s="1" t="s">
        <v>339</v>
      </c>
      <c r="I203" s="1" t="s">
        <v>363</v>
      </c>
      <c r="J203" s="6">
        <v>1470</v>
      </c>
      <c r="K203" s="5">
        <v>44414</v>
      </c>
    </row>
    <row r="204" spans="1:11" ht="51.75">
      <c r="A204" s="4">
        <v>199</v>
      </c>
      <c r="B204" s="2" t="str">
        <f>HYPERLINK("https://my.zakupki.prom.ua/remote/dispatcher/state_purchase_view/28856622", "UA-2021-08-09-006658-a")</f>
        <v>UA-2021-08-09-006658-a</v>
      </c>
      <c r="C204" s="8" t="s">
        <v>57</v>
      </c>
      <c r="D204" s="8" t="s">
        <v>729</v>
      </c>
      <c r="E204" s="8" t="s">
        <v>743</v>
      </c>
      <c r="F204" s="1" t="s">
        <v>496</v>
      </c>
      <c r="G204" s="8" t="s">
        <v>811</v>
      </c>
      <c r="H204" s="1" t="s">
        <v>339</v>
      </c>
      <c r="I204" s="1" t="s">
        <v>361</v>
      </c>
      <c r="J204" s="6">
        <v>378</v>
      </c>
      <c r="K204" s="5">
        <v>44414</v>
      </c>
    </row>
    <row r="205" spans="1:11" ht="51.75">
      <c r="A205" s="4">
        <v>200</v>
      </c>
      <c r="B205" s="2" t="str">
        <f>HYPERLINK("https://my.zakupki.prom.ua/remote/dispatcher/state_purchase_view/28855927", "UA-2021-08-09-006437-a")</f>
        <v>UA-2021-08-09-006437-a</v>
      </c>
      <c r="C205" s="8" t="s">
        <v>45</v>
      </c>
      <c r="D205" s="8" t="s">
        <v>729</v>
      </c>
      <c r="E205" s="8" t="s">
        <v>743</v>
      </c>
      <c r="F205" s="1" t="s">
        <v>496</v>
      </c>
      <c r="G205" s="8" t="s">
        <v>811</v>
      </c>
      <c r="H205" s="1" t="s">
        <v>339</v>
      </c>
      <c r="I205" s="1" t="s">
        <v>360</v>
      </c>
      <c r="J205" s="6">
        <v>3714.3</v>
      </c>
      <c r="K205" s="5">
        <v>44414</v>
      </c>
    </row>
    <row r="206" spans="1:11" ht="51.75">
      <c r="A206" s="4">
        <v>201</v>
      </c>
      <c r="B206" s="2" t="str">
        <f>HYPERLINK("https://my.zakupki.prom.ua/remote/dispatcher/state_purchase_view/28819001", "UA-2021-08-06-006930-a")</f>
        <v>UA-2021-08-06-006930-a</v>
      </c>
      <c r="C206" s="8" t="s">
        <v>837</v>
      </c>
      <c r="D206" s="8" t="s">
        <v>729</v>
      </c>
      <c r="E206" s="8" t="s">
        <v>743</v>
      </c>
      <c r="F206" s="1" t="s">
        <v>496</v>
      </c>
      <c r="G206" s="8" t="s">
        <v>786</v>
      </c>
      <c r="H206" s="1" t="s">
        <v>194</v>
      </c>
      <c r="I206" s="1" t="s">
        <v>358</v>
      </c>
      <c r="J206" s="6">
        <v>8780</v>
      </c>
      <c r="K206" s="5">
        <v>44414</v>
      </c>
    </row>
    <row r="207" spans="1:11" ht="51.75">
      <c r="A207" s="4">
        <v>202</v>
      </c>
      <c r="B207" s="2" t="str">
        <f>HYPERLINK("https://my.zakupki.prom.ua/remote/dispatcher/state_purchase_view/28779129", "UA-2021-08-05-007071-a")</f>
        <v>UA-2021-08-05-007071-a</v>
      </c>
      <c r="C207" s="8" t="s">
        <v>840</v>
      </c>
      <c r="D207" s="8" t="s">
        <v>729</v>
      </c>
      <c r="E207" s="8" t="s">
        <v>743</v>
      </c>
      <c r="F207" s="1" t="s">
        <v>496</v>
      </c>
      <c r="G207" s="8" t="s">
        <v>750</v>
      </c>
      <c r="H207" s="1" t="s">
        <v>462</v>
      </c>
      <c r="I207" s="1" t="s">
        <v>357</v>
      </c>
      <c r="J207" s="6">
        <v>30003.3</v>
      </c>
      <c r="K207" s="5">
        <v>44413</v>
      </c>
    </row>
    <row r="208" spans="1:11" ht="51.75">
      <c r="A208" s="4">
        <v>203</v>
      </c>
      <c r="B208" s="2" t="str">
        <f>HYPERLINK("https://my.zakupki.prom.ua/remote/dispatcher/state_purchase_view/28766769", "UA-2021-08-05-002632-a")</f>
        <v>UA-2021-08-05-002632-a</v>
      </c>
      <c r="C208" s="8" t="s">
        <v>887</v>
      </c>
      <c r="D208" s="8" t="s">
        <v>729</v>
      </c>
      <c r="E208" s="8" t="s">
        <v>743</v>
      </c>
      <c r="F208" s="1" t="s">
        <v>496</v>
      </c>
      <c r="G208" s="8" t="s">
        <v>784</v>
      </c>
      <c r="H208" s="1" t="s">
        <v>580</v>
      </c>
      <c r="I208" s="1" t="s">
        <v>359</v>
      </c>
      <c r="J208" s="6">
        <v>524</v>
      </c>
      <c r="K208" s="5">
        <v>44413</v>
      </c>
    </row>
    <row r="209" spans="1:11" ht="51.75">
      <c r="A209" s="4">
        <v>204</v>
      </c>
      <c r="B209" s="2" t="str">
        <f>HYPERLINK("https://my.zakupki.prom.ua/remote/dispatcher/state_purchase_view/28623305", "UA-2021-07-30-000455-b")</f>
        <v>UA-2021-07-30-000455-b</v>
      </c>
      <c r="C209" s="8" t="s">
        <v>838</v>
      </c>
      <c r="D209" s="8" t="s">
        <v>729</v>
      </c>
      <c r="E209" s="8" t="s">
        <v>743</v>
      </c>
      <c r="F209" s="1" t="s">
        <v>496</v>
      </c>
      <c r="G209" s="8" t="s">
        <v>793</v>
      </c>
      <c r="H209" s="1" t="s">
        <v>467</v>
      </c>
      <c r="I209" s="1" t="s">
        <v>356</v>
      </c>
      <c r="J209" s="6">
        <v>2301</v>
      </c>
      <c r="K209" s="5">
        <v>44406</v>
      </c>
    </row>
    <row r="210" spans="1:11" ht="51.75">
      <c r="A210" s="4">
        <v>205</v>
      </c>
      <c r="B210" s="2" t="str">
        <f>HYPERLINK("https://my.zakupki.prom.ua/remote/dispatcher/state_purchase_view/28617485", "UA-2021-07-29-008835-b")</f>
        <v>UA-2021-07-29-008835-b</v>
      </c>
      <c r="C210" s="8" t="s">
        <v>846</v>
      </c>
      <c r="D210" s="8" t="s">
        <v>729</v>
      </c>
      <c r="E210" s="8" t="s">
        <v>743</v>
      </c>
      <c r="F210" s="1" t="s">
        <v>496</v>
      </c>
      <c r="G210" s="8" t="s">
        <v>784</v>
      </c>
      <c r="H210" s="1" t="s">
        <v>580</v>
      </c>
      <c r="I210" s="1" t="s">
        <v>354</v>
      </c>
      <c r="J210" s="6">
        <v>700</v>
      </c>
      <c r="K210" s="5">
        <v>44406</v>
      </c>
    </row>
    <row r="211" spans="1:11" ht="39">
      <c r="A211" s="4">
        <v>206</v>
      </c>
      <c r="B211" s="2" t="str">
        <f>HYPERLINK("https://my.zakupki.prom.ua/remote/dispatcher/state_purchase_view/28617056", "UA-2021-07-29-008701-b")</f>
        <v>UA-2021-07-29-008701-b</v>
      </c>
      <c r="C211" s="8" t="s">
        <v>839</v>
      </c>
      <c r="D211" s="8" t="s">
        <v>729</v>
      </c>
      <c r="E211" s="8" t="s">
        <v>743</v>
      </c>
      <c r="F211" s="1" t="s">
        <v>496</v>
      </c>
      <c r="G211" s="8" t="s">
        <v>660</v>
      </c>
      <c r="H211" s="1" t="s">
        <v>378</v>
      </c>
      <c r="I211" s="1" t="s">
        <v>350</v>
      </c>
      <c r="J211" s="6">
        <v>12024</v>
      </c>
      <c r="K211" s="5">
        <v>44406</v>
      </c>
    </row>
    <row r="212" spans="1:11" ht="51.75">
      <c r="A212" s="4">
        <v>207</v>
      </c>
      <c r="B212" s="2" t="str">
        <f>HYPERLINK("https://my.zakupki.prom.ua/remote/dispatcher/state_purchase_view/28597531", "UA-2021-07-29-001600-b")</f>
        <v>UA-2021-07-29-001600-b</v>
      </c>
      <c r="C212" s="8" t="s">
        <v>888</v>
      </c>
      <c r="D212" s="8" t="s">
        <v>729</v>
      </c>
      <c r="E212" s="8" t="s">
        <v>743</v>
      </c>
      <c r="F212" s="1" t="s">
        <v>496</v>
      </c>
      <c r="G212" s="8" t="s">
        <v>784</v>
      </c>
      <c r="H212" s="1" t="s">
        <v>580</v>
      </c>
      <c r="I212" s="1" t="s">
        <v>351</v>
      </c>
      <c r="J212" s="6">
        <v>616</v>
      </c>
      <c r="K212" s="5">
        <v>44406</v>
      </c>
    </row>
    <row r="213" spans="1:11" ht="51.75">
      <c r="A213" s="4">
        <v>208</v>
      </c>
      <c r="B213" s="2" t="str">
        <f>HYPERLINK("https://my.zakupki.prom.ua/remote/dispatcher/state_purchase_view/28596887", "UA-2021-07-29-001376-b")</f>
        <v>UA-2021-07-29-001376-b</v>
      </c>
      <c r="C213" s="8" t="s">
        <v>140</v>
      </c>
      <c r="D213" s="8" t="s">
        <v>729</v>
      </c>
      <c r="E213" s="8" t="s">
        <v>743</v>
      </c>
      <c r="F213" s="1" t="s">
        <v>496</v>
      </c>
      <c r="G213" s="8" t="s">
        <v>784</v>
      </c>
      <c r="H213" s="1" t="s">
        <v>580</v>
      </c>
      <c r="I213" s="1" t="s">
        <v>355</v>
      </c>
      <c r="J213" s="6">
        <v>320</v>
      </c>
      <c r="K213" s="5">
        <v>44406</v>
      </c>
    </row>
    <row r="214" spans="1:11" ht="51.75">
      <c r="A214" s="4">
        <v>209</v>
      </c>
      <c r="B214" s="2" t="str">
        <f>HYPERLINK("https://my.zakupki.prom.ua/remote/dispatcher/state_purchase_view/28562512", "UA-2021-07-28-000580-b")</f>
        <v>UA-2021-07-28-000580-b</v>
      </c>
      <c r="C214" s="8" t="s">
        <v>692</v>
      </c>
      <c r="D214" s="8" t="s">
        <v>729</v>
      </c>
      <c r="E214" s="8" t="s">
        <v>743</v>
      </c>
      <c r="F214" s="1" t="s">
        <v>496</v>
      </c>
      <c r="G214" s="8" t="s">
        <v>783</v>
      </c>
      <c r="H214" s="1" t="s">
        <v>565</v>
      </c>
      <c r="I214" s="1" t="s">
        <v>347</v>
      </c>
      <c r="J214" s="6">
        <v>1709.88</v>
      </c>
      <c r="K214" s="5">
        <v>44404</v>
      </c>
    </row>
    <row r="215" spans="1:11" ht="51.75">
      <c r="A215" s="4">
        <v>210</v>
      </c>
      <c r="B215" s="2" t="str">
        <f>HYPERLINK("https://my.zakupki.prom.ua/remote/dispatcher/state_purchase_view/28548820", "UA-2021-07-27-008005-b")</f>
        <v>UA-2021-07-27-008005-b</v>
      </c>
      <c r="C215" s="8" t="s">
        <v>21</v>
      </c>
      <c r="D215" s="8" t="s">
        <v>729</v>
      </c>
      <c r="E215" s="8" t="s">
        <v>743</v>
      </c>
      <c r="F215" s="1" t="s">
        <v>496</v>
      </c>
      <c r="G215" s="8" t="s">
        <v>783</v>
      </c>
      <c r="H215" s="1" t="s">
        <v>565</v>
      </c>
      <c r="I215" s="1" t="s">
        <v>348</v>
      </c>
      <c r="J215" s="6">
        <v>8670.1200000000008</v>
      </c>
      <c r="K215" s="5">
        <v>44404</v>
      </c>
    </row>
    <row r="216" spans="1:11" ht="51.75">
      <c r="A216" s="4">
        <v>211</v>
      </c>
      <c r="B216" s="2" t="str">
        <f>HYPERLINK("https://my.zakupki.prom.ua/remote/dispatcher/state_purchase_view/28547379", "UA-2021-07-27-007477-b")</f>
        <v>UA-2021-07-27-007477-b</v>
      </c>
      <c r="C216" s="8" t="s">
        <v>854</v>
      </c>
      <c r="D216" s="8" t="s">
        <v>729</v>
      </c>
      <c r="E216" s="8" t="s">
        <v>743</v>
      </c>
      <c r="F216" s="1" t="s">
        <v>496</v>
      </c>
      <c r="G216" s="8" t="s">
        <v>783</v>
      </c>
      <c r="H216" s="1" t="s">
        <v>565</v>
      </c>
      <c r="I216" s="1" t="s">
        <v>346</v>
      </c>
      <c r="J216" s="6">
        <v>5106.4799999999996</v>
      </c>
      <c r="K216" s="5">
        <v>44404</v>
      </c>
    </row>
    <row r="217" spans="1:11" ht="51.75">
      <c r="A217" s="4">
        <v>212</v>
      </c>
      <c r="B217" s="2" t="str">
        <f>HYPERLINK("https://my.zakupki.prom.ua/remote/dispatcher/state_purchase_view/28546507", "UA-2021-07-27-007100-b")</f>
        <v>UA-2021-07-27-007100-b</v>
      </c>
      <c r="C217" s="8" t="s">
        <v>700</v>
      </c>
      <c r="D217" s="8" t="s">
        <v>729</v>
      </c>
      <c r="E217" s="8" t="s">
        <v>743</v>
      </c>
      <c r="F217" s="1" t="s">
        <v>496</v>
      </c>
      <c r="G217" s="8" t="s">
        <v>783</v>
      </c>
      <c r="H217" s="1" t="s">
        <v>565</v>
      </c>
      <c r="I217" s="1" t="s">
        <v>344</v>
      </c>
      <c r="J217" s="6">
        <v>1741.44</v>
      </c>
      <c r="K217" s="5">
        <v>44404</v>
      </c>
    </row>
    <row r="218" spans="1:11" ht="51.75">
      <c r="A218" s="4">
        <v>213</v>
      </c>
      <c r="B218" s="2" t="str">
        <f>HYPERLINK("https://my.zakupki.prom.ua/remote/dispatcher/state_purchase_view/28545679", "UA-2021-07-27-006812-b")</f>
        <v>UA-2021-07-27-006812-b</v>
      </c>
      <c r="C218" s="8" t="s">
        <v>694</v>
      </c>
      <c r="D218" s="8" t="s">
        <v>729</v>
      </c>
      <c r="E218" s="8" t="s">
        <v>743</v>
      </c>
      <c r="F218" s="1" t="s">
        <v>496</v>
      </c>
      <c r="G218" s="8" t="s">
        <v>783</v>
      </c>
      <c r="H218" s="1" t="s">
        <v>565</v>
      </c>
      <c r="I218" s="1" t="s">
        <v>345</v>
      </c>
      <c r="J218" s="6">
        <v>12423.96</v>
      </c>
      <c r="K218" s="5">
        <v>44404</v>
      </c>
    </row>
    <row r="219" spans="1:11" ht="51.75">
      <c r="A219" s="4">
        <v>214</v>
      </c>
      <c r="B219" s="2" t="str">
        <f>HYPERLINK("https://my.zakupki.prom.ua/remote/dispatcher/state_purchase_view/28544948", "UA-2021-07-27-006555-b")</f>
        <v>UA-2021-07-27-006555-b</v>
      </c>
      <c r="C219" s="8" t="s">
        <v>22</v>
      </c>
      <c r="D219" s="8" t="s">
        <v>729</v>
      </c>
      <c r="E219" s="8" t="s">
        <v>743</v>
      </c>
      <c r="F219" s="1" t="s">
        <v>496</v>
      </c>
      <c r="G219" s="8" t="s">
        <v>783</v>
      </c>
      <c r="H219" s="1" t="s">
        <v>565</v>
      </c>
      <c r="I219" s="1" t="s">
        <v>343</v>
      </c>
      <c r="J219" s="6">
        <v>1768.2</v>
      </c>
      <c r="K219" s="5">
        <v>44404</v>
      </c>
    </row>
    <row r="220" spans="1:11" ht="64.5">
      <c r="A220" s="4">
        <v>215</v>
      </c>
      <c r="B220" s="2" t="str">
        <f>HYPERLINK("https://my.zakupki.prom.ua/remote/dispatcher/state_purchase_view/28483445", "UA-2021-07-23-007766-b")</f>
        <v>UA-2021-07-23-007766-b</v>
      </c>
      <c r="C220" s="8" t="s">
        <v>148</v>
      </c>
      <c r="D220" s="8" t="s">
        <v>729</v>
      </c>
      <c r="E220" s="8" t="s">
        <v>743</v>
      </c>
      <c r="F220" s="1" t="s">
        <v>496</v>
      </c>
      <c r="G220" s="8" t="s">
        <v>780</v>
      </c>
      <c r="H220" s="1" t="s">
        <v>577</v>
      </c>
      <c r="I220" s="1" t="s">
        <v>342</v>
      </c>
      <c r="J220" s="6">
        <v>3112.04</v>
      </c>
      <c r="K220" s="5">
        <v>44399</v>
      </c>
    </row>
    <row r="221" spans="1:11" ht="51.75">
      <c r="A221" s="4">
        <v>216</v>
      </c>
      <c r="B221" s="2" t="str">
        <f>HYPERLINK("https://my.zakupki.prom.ua/remote/dispatcher/state_purchase_view/28473071", "UA-2021-07-23-004705-b")</f>
        <v>UA-2021-07-23-004705-b</v>
      </c>
      <c r="C221" s="8" t="s">
        <v>37</v>
      </c>
      <c r="D221" s="8" t="s">
        <v>729</v>
      </c>
      <c r="E221" s="8" t="s">
        <v>743</v>
      </c>
      <c r="F221" s="1" t="s">
        <v>496</v>
      </c>
      <c r="G221" s="8" t="s">
        <v>795</v>
      </c>
      <c r="H221" s="1" t="s">
        <v>553</v>
      </c>
      <c r="I221" s="1" t="s">
        <v>333</v>
      </c>
      <c r="J221" s="6">
        <v>12050</v>
      </c>
      <c r="K221" s="5">
        <v>44400</v>
      </c>
    </row>
    <row r="222" spans="1:11" ht="51.75">
      <c r="A222" s="4">
        <v>217</v>
      </c>
      <c r="B222" s="2" t="str">
        <f>HYPERLINK("https://my.zakupki.prom.ua/remote/dispatcher/state_purchase_view/28465324", "UA-2021-07-23-002513-b")</f>
        <v>UA-2021-07-23-002513-b</v>
      </c>
      <c r="C222" s="8" t="s">
        <v>866</v>
      </c>
      <c r="D222" s="8" t="s">
        <v>729</v>
      </c>
      <c r="E222" s="8" t="s">
        <v>743</v>
      </c>
      <c r="F222" s="1" t="s">
        <v>496</v>
      </c>
      <c r="G222" s="8" t="s">
        <v>784</v>
      </c>
      <c r="H222" s="1" t="s">
        <v>580</v>
      </c>
      <c r="I222" s="1" t="s">
        <v>341</v>
      </c>
      <c r="J222" s="6">
        <v>3498</v>
      </c>
      <c r="K222" s="5">
        <v>44400</v>
      </c>
    </row>
    <row r="223" spans="1:11" ht="51.75">
      <c r="A223" s="4">
        <v>218</v>
      </c>
      <c r="B223" s="2" t="str">
        <f>HYPERLINK("https://my.zakupki.prom.ua/remote/dispatcher/state_purchase_view/28408575", "UA-2021-07-21-006640-b")</f>
        <v>UA-2021-07-21-006640-b</v>
      </c>
      <c r="C223" s="8" t="s">
        <v>854</v>
      </c>
      <c r="D223" s="8" t="s">
        <v>729</v>
      </c>
      <c r="E223" s="8" t="s">
        <v>743</v>
      </c>
      <c r="F223" s="1" t="s">
        <v>496</v>
      </c>
      <c r="G223" s="8" t="s">
        <v>784</v>
      </c>
      <c r="H223" s="1" t="s">
        <v>580</v>
      </c>
      <c r="I223" s="1" t="s">
        <v>334</v>
      </c>
      <c r="J223" s="6">
        <v>294</v>
      </c>
      <c r="K223" s="5">
        <v>44398</v>
      </c>
    </row>
    <row r="224" spans="1:11" ht="64.5">
      <c r="A224" s="4">
        <v>219</v>
      </c>
      <c r="B224" s="2" t="str">
        <f>HYPERLINK("https://my.zakupki.prom.ua/remote/dispatcher/state_purchase_view/28396502", "UA-2021-07-21-003214-b")</f>
        <v>UA-2021-07-21-003214-b</v>
      </c>
      <c r="C224" s="8" t="s">
        <v>177</v>
      </c>
      <c r="D224" s="8" t="s">
        <v>729</v>
      </c>
      <c r="E224" s="8" t="s">
        <v>743</v>
      </c>
      <c r="F224" s="1" t="s">
        <v>496</v>
      </c>
      <c r="G224" s="8" t="s">
        <v>665</v>
      </c>
      <c r="H224" s="1" t="s">
        <v>538</v>
      </c>
      <c r="I224" s="1" t="s">
        <v>190</v>
      </c>
      <c r="J224" s="6">
        <v>2908.08</v>
      </c>
      <c r="K224" s="5">
        <v>44398</v>
      </c>
    </row>
    <row r="225" spans="1:11" ht="51.75">
      <c r="A225" s="4">
        <v>220</v>
      </c>
      <c r="B225" s="2" t="str">
        <f>HYPERLINK("https://my.zakupki.prom.ua/remote/dispatcher/state_purchase_view/28392947", "UA-2021-07-21-002172-b")</f>
        <v>UA-2021-07-21-002172-b</v>
      </c>
      <c r="C225" s="8" t="s">
        <v>863</v>
      </c>
      <c r="D225" s="8" t="s">
        <v>729</v>
      </c>
      <c r="E225" s="8" t="s">
        <v>743</v>
      </c>
      <c r="F225" s="1" t="s">
        <v>496</v>
      </c>
      <c r="G225" s="8" t="s">
        <v>784</v>
      </c>
      <c r="H225" s="1" t="s">
        <v>580</v>
      </c>
      <c r="I225" s="1" t="s">
        <v>338</v>
      </c>
      <c r="J225" s="6">
        <v>2660</v>
      </c>
      <c r="K225" s="5">
        <v>44398</v>
      </c>
    </row>
    <row r="226" spans="1:11" ht="51.75">
      <c r="A226" s="4">
        <v>221</v>
      </c>
      <c r="B226" s="2" t="str">
        <f>HYPERLINK("https://my.zakupki.prom.ua/remote/dispatcher/state_purchase_view/28387811", "UA-2021-07-21-000761-b")</f>
        <v>UA-2021-07-21-000761-b</v>
      </c>
      <c r="C226" s="8" t="s">
        <v>924</v>
      </c>
      <c r="D226" s="8" t="s">
        <v>729</v>
      </c>
      <c r="E226" s="8" t="s">
        <v>743</v>
      </c>
      <c r="F226" s="1" t="s">
        <v>496</v>
      </c>
      <c r="G226" s="8" t="s">
        <v>800</v>
      </c>
      <c r="H226" s="1" t="s">
        <v>507</v>
      </c>
      <c r="I226" s="1" t="s">
        <v>833</v>
      </c>
      <c r="J226" s="6">
        <v>1800</v>
      </c>
      <c r="K226" s="5">
        <v>44398</v>
      </c>
    </row>
    <row r="227" spans="1:11" ht="51.75">
      <c r="A227" s="4">
        <v>222</v>
      </c>
      <c r="B227" s="2" t="str">
        <f>HYPERLINK("https://my.zakupki.prom.ua/remote/dispatcher/state_purchase_view/28315420", "UA-2021-07-19-000597-b")</f>
        <v>UA-2021-07-19-000597-b</v>
      </c>
      <c r="C227" s="8" t="s">
        <v>44</v>
      </c>
      <c r="D227" s="8" t="s">
        <v>729</v>
      </c>
      <c r="E227" s="8" t="s">
        <v>743</v>
      </c>
      <c r="F227" s="1" t="s">
        <v>496</v>
      </c>
      <c r="G227" s="8" t="s">
        <v>784</v>
      </c>
      <c r="H227" s="1" t="s">
        <v>580</v>
      </c>
      <c r="I227" s="1" t="s">
        <v>335</v>
      </c>
      <c r="J227" s="6">
        <v>13380</v>
      </c>
      <c r="K227" s="5">
        <v>44396</v>
      </c>
    </row>
    <row r="228" spans="1:11" ht="51.75">
      <c r="A228" s="4">
        <v>223</v>
      </c>
      <c r="B228" s="2" t="str">
        <f>HYPERLINK("https://my.zakupki.prom.ua/remote/dispatcher/state_purchase_view/28230546", "UA-2021-07-14-006612-c")</f>
        <v>UA-2021-07-14-006612-c</v>
      </c>
      <c r="C228" s="8" t="s">
        <v>888</v>
      </c>
      <c r="D228" s="8" t="s">
        <v>729</v>
      </c>
      <c r="E228" s="8" t="s">
        <v>743</v>
      </c>
      <c r="F228" s="1" t="s">
        <v>496</v>
      </c>
      <c r="G228" s="8" t="s">
        <v>784</v>
      </c>
      <c r="H228" s="1" t="s">
        <v>580</v>
      </c>
      <c r="I228" s="1" t="s">
        <v>334</v>
      </c>
      <c r="J228" s="6">
        <v>77</v>
      </c>
      <c r="K228" s="5">
        <v>44391</v>
      </c>
    </row>
    <row r="229" spans="1:11" ht="51.75">
      <c r="A229" s="4">
        <v>224</v>
      </c>
      <c r="B229" s="2" t="str">
        <f>HYPERLINK("https://my.zakupki.prom.ua/remote/dispatcher/state_purchase_view/28229976", "UA-2021-07-14-006494-c")</f>
        <v>UA-2021-07-14-006494-c</v>
      </c>
      <c r="C229" s="8" t="s">
        <v>858</v>
      </c>
      <c r="D229" s="8" t="s">
        <v>729</v>
      </c>
      <c r="E229" s="8" t="s">
        <v>743</v>
      </c>
      <c r="F229" s="1" t="s">
        <v>496</v>
      </c>
      <c r="G229" s="8" t="s">
        <v>784</v>
      </c>
      <c r="H229" s="1" t="s">
        <v>580</v>
      </c>
      <c r="I229" s="1" t="s">
        <v>332</v>
      </c>
      <c r="J229" s="6">
        <v>730</v>
      </c>
      <c r="K229" s="5">
        <v>44391</v>
      </c>
    </row>
    <row r="230" spans="1:11" ht="51.75">
      <c r="A230" s="4">
        <v>225</v>
      </c>
      <c r="B230" s="2" t="str">
        <f>HYPERLINK("https://my.zakupki.prom.ua/remote/dispatcher/state_purchase_view/28228708", "UA-2021-07-14-006096-c")</f>
        <v>UA-2021-07-14-006096-c</v>
      </c>
      <c r="C230" s="8" t="s">
        <v>904</v>
      </c>
      <c r="D230" s="8" t="s">
        <v>729</v>
      </c>
      <c r="E230" s="8" t="s">
        <v>743</v>
      </c>
      <c r="F230" s="1" t="s">
        <v>496</v>
      </c>
      <c r="G230" s="8" t="s">
        <v>811</v>
      </c>
      <c r="H230" s="1" t="s">
        <v>339</v>
      </c>
      <c r="I230" s="1" t="s">
        <v>328</v>
      </c>
      <c r="J230" s="6">
        <v>1410</v>
      </c>
      <c r="K230" s="5">
        <v>44390</v>
      </c>
    </row>
    <row r="231" spans="1:11" ht="51.75">
      <c r="A231" s="4">
        <v>226</v>
      </c>
      <c r="B231" s="2" t="str">
        <f>HYPERLINK("https://my.zakupki.prom.ua/remote/dispatcher/state_purchase_view/28221325", "UA-2021-07-14-004076-c")</f>
        <v>UA-2021-07-14-004076-c</v>
      </c>
      <c r="C231" s="8" t="s">
        <v>176</v>
      </c>
      <c r="D231" s="8" t="s">
        <v>729</v>
      </c>
      <c r="E231" s="8" t="s">
        <v>743</v>
      </c>
      <c r="F231" s="1" t="s">
        <v>496</v>
      </c>
      <c r="G231" s="8" t="s">
        <v>753</v>
      </c>
      <c r="H231" s="1" t="s">
        <v>189</v>
      </c>
      <c r="I231" s="1" t="s">
        <v>329</v>
      </c>
      <c r="J231" s="6">
        <v>6774</v>
      </c>
      <c r="K231" s="5">
        <v>44391</v>
      </c>
    </row>
    <row r="232" spans="1:11" ht="51.75">
      <c r="A232" s="4">
        <v>227</v>
      </c>
      <c r="B232" s="2" t="str">
        <f>HYPERLINK("https://my.zakupki.prom.ua/remote/dispatcher/state_purchase_view/28188820", "UA-2021-07-13-005367-c")</f>
        <v>UA-2021-07-13-005367-c</v>
      </c>
      <c r="C232" s="8" t="s">
        <v>65</v>
      </c>
      <c r="D232" s="8" t="s">
        <v>729</v>
      </c>
      <c r="E232" s="8" t="s">
        <v>743</v>
      </c>
      <c r="F232" s="1" t="s">
        <v>496</v>
      </c>
      <c r="G232" s="8" t="s">
        <v>784</v>
      </c>
      <c r="H232" s="1" t="s">
        <v>580</v>
      </c>
      <c r="I232" s="1" t="s">
        <v>327</v>
      </c>
      <c r="J232" s="6">
        <v>4410</v>
      </c>
      <c r="K232" s="5">
        <v>44390</v>
      </c>
    </row>
    <row r="233" spans="1:11" ht="51.75">
      <c r="A233" s="4">
        <v>228</v>
      </c>
      <c r="B233" s="2" t="str">
        <f>HYPERLINK("https://my.zakupki.prom.ua/remote/dispatcher/state_purchase_view/28172197", "UA-2021-07-13-000638-c")</f>
        <v>UA-2021-07-13-000638-c</v>
      </c>
      <c r="C233" s="8" t="s">
        <v>693</v>
      </c>
      <c r="D233" s="8" t="s">
        <v>729</v>
      </c>
      <c r="E233" s="8" t="s">
        <v>743</v>
      </c>
      <c r="F233" s="1" t="s">
        <v>496</v>
      </c>
      <c r="G233" s="8" t="s">
        <v>783</v>
      </c>
      <c r="H233" s="1" t="s">
        <v>565</v>
      </c>
      <c r="I233" s="1" t="s">
        <v>320</v>
      </c>
      <c r="J233" s="6">
        <v>7948.2</v>
      </c>
      <c r="K233" s="5">
        <v>44389</v>
      </c>
    </row>
    <row r="234" spans="1:11" ht="77.25">
      <c r="A234" s="4">
        <v>229</v>
      </c>
      <c r="B234" s="2" t="str">
        <f>HYPERLINK("https://my.zakupki.prom.ua/remote/dispatcher/state_purchase_view/28171818", "UA-2021-07-13-000518-c")</f>
        <v>UA-2021-07-13-000518-c</v>
      </c>
      <c r="C234" s="8" t="s">
        <v>167</v>
      </c>
      <c r="D234" s="8" t="s">
        <v>729</v>
      </c>
      <c r="E234" s="8" t="s">
        <v>743</v>
      </c>
      <c r="F234" s="1" t="s">
        <v>496</v>
      </c>
      <c r="G234" s="8" t="s">
        <v>753</v>
      </c>
      <c r="H234" s="1" t="s">
        <v>189</v>
      </c>
      <c r="I234" s="1" t="s">
        <v>814</v>
      </c>
      <c r="J234" s="6">
        <v>8064</v>
      </c>
      <c r="K234" s="5">
        <v>44386</v>
      </c>
    </row>
    <row r="235" spans="1:11" ht="77.25">
      <c r="A235" s="4">
        <v>230</v>
      </c>
      <c r="B235" s="2" t="str">
        <f>HYPERLINK("https://my.zakupki.prom.ua/remote/dispatcher/state_purchase_view/28171556", "UA-2021-07-13-000448-c")</f>
        <v>UA-2021-07-13-000448-c</v>
      </c>
      <c r="C235" s="8" t="s">
        <v>173</v>
      </c>
      <c r="D235" s="8" t="s">
        <v>729</v>
      </c>
      <c r="E235" s="8" t="s">
        <v>743</v>
      </c>
      <c r="F235" s="1" t="s">
        <v>496</v>
      </c>
      <c r="G235" s="8" t="s">
        <v>753</v>
      </c>
      <c r="H235" s="1" t="s">
        <v>189</v>
      </c>
      <c r="I235" s="1" t="s">
        <v>271</v>
      </c>
      <c r="J235" s="6">
        <v>2285.3000000000002</v>
      </c>
      <c r="K235" s="5">
        <v>44386</v>
      </c>
    </row>
    <row r="236" spans="1:11" ht="77.25">
      <c r="A236" s="4">
        <v>231</v>
      </c>
      <c r="B236" s="2" t="str">
        <f>HYPERLINK("https://my.zakupki.prom.ua/remote/dispatcher/state_purchase_view/28171126", "UA-2021-07-13-000332-c")</f>
        <v>UA-2021-07-13-000332-c</v>
      </c>
      <c r="C236" s="8" t="s">
        <v>168</v>
      </c>
      <c r="D236" s="8" t="s">
        <v>729</v>
      </c>
      <c r="E236" s="8" t="s">
        <v>743</v>
      </c>
      <c r="F236" s="1" t="s">
        <v>496</v>
      </c>
      <c r="G236" s="8" t="s">
        <v>753</v>
      </c>
      <c r="H236" s="1" t="s">
        <v>189</v>
      </c>
      <c r="I236" s="1" t="s">
        <v>815</v>
      </c>
      <c r="J236" s="6">
        <v>8064</v>
      </c>
      <c r="K236" s="5">
        <v>44386</v>
      </c>
    </row>
    <row r="237" spans="1:11" ht="77.25">
      <c r="A237" s="4">
        <v>232</v>
      </c>
      <c r="B237" s="2" t="str">
        <f>HYPERLINK("https://my.zakupki.prom.ua/remote/dispatcher/state_purchase_view/28170931", "UA-2021-07-13-000269-c")</f>
        <v>UA-2021-07-13-000269-c</v>
      </c>
      <c r="C237" s="8" t="s">
        <v>174</v>
      </c>
      <c r="D237" s="8" t="s">
        <v>729</v>
      </c>
      <c r="E237" s="8" t="s">
        <v>743</v>
      </c>
      <c r="F237" s="1" t="s">
        <v>496</v>
      </c>
      <c r="G237" s="8" t="s">
        <v>753</v>
      </c>
      <c r="H237" s="1" t="s">
        <v>189</v>
      </c>
      <c r="I237" s="1" t="s">
        <v>272</v>
      </c>
      <c r="J237" s="6">
        <v>2285.3000000000002</v>
      </c>
      <c r="K237" s="5">
        <v>44386</v>
      </c>
    </row>
    <row r="238" spans="1:11" ht="77.25">
      <c r="A238" s="4">
        <v>233</v>
      </c>
      <c r="B238" s="2" t="str">
        <f>HYPERLINK("https://my.zakupki.prom.ua/remote/dispatcher/state_purchase_view/28162536", "UA-2021-07-12-008143-c")</f>
        <v>UA-2021-07-12-008143-c</v>
      </c>
      <c r="C238" s="8" t="s">
        <v>167</v>
      </c>
      <c r="D238" s="8" t="s">
        <v>729</v>
      </c>
      <c r="E238" s="8" t="s">
        <v>743</v>
      </c>
      <c r="F238" s="1" t="s">
        <v>496</v>
      </c>
      <c r="G238" s="8" t="s">
        <v>753</v>
      </c>
      <c r="H238" s="1" t="s">
        <v>189</v>
      </c>
      <c r="I238" s="1" t="s">
        <v>816</v>
      </c>
      <c r="J238" s="6">
        <v>8064</v>
      </c>
      <c r="K238" s="5">
        <v>44386</v>
      </c>
    </row>
    <row r="239" spans="1:11" ht="77.25">
      <c r="A239" s="4">
        <v>234</v>
      </c>
      <c r="B239" s="2" t="str">
        <f>HYPERLINK("https://my.zakupki.prom.ua/remote/dispatcher/state_purchase_view/28161765", "UA-2021-07-12-007911-c")</f>
        <v>UA-2021-07-12-007911-c</v>
      </c>
      <c r="C239" s="8" t="s">
        <v>173</v>
      </c>
      <c r="D239" s="8" t="s">
        <v>729</v>
      </c>
      <c r="E239" s="8" t="s">
        <v>743</v>
      </c>
      <c r="F239" s="1" t="s">
        <v>496</v>
      </c>
      <c r="G239" s="8" t="s">
        <v>753</v>
      </c>
      <c r="H239" s="1" t="s">
        <v>189</v>
      </c>
      <c r="I239" s="1" t="s">
        <v>273</v>
      </c>
      <c r="J239" s="6">
        <v>2285.3000000000002</v>
      </c>
      <c r="K239" s="5">
        <v>44386</v>
      </c>
    </row>
    <row r="240" spans="1:11" ht="77.25">
      <c r="A240" s="4">
        <v>235</v>
      </c>
      <c r="B240" s="2" t="str">
        <f>HYPERLINK("https://my.zakupki.prom.ua/remote/dispatcher/state_purchase_view/28160118", "UA-2021-07-12-007538-c")</f>
        <v>UA-2021-07-12-007538-c</v>
      </c>
      <c r="C240" s="8" t="s">
        <v>169</v>
      </c>
      <c r="D240" s="8" t="s">
        <v>729</v>
      </c>
      <c r="E240" s="8" t="s">
        <v>743</v>
      </c>
      <c r="F240" s="1" t="s">
        <v>496</v>
      </c>
      <c r="G240" s="8" t="s">
        <v>753</v>
      </c>
      <c r="H240" s="1" t="s">
        <v>189</v>
      </c>
      <c r="I240" s="1" t="s">
        <v>812</v>
      </c>
      <c r="J240" s="6">
        <v>8064</v>
      </c>
      <c r="K240" s="5">
        <v>44386</v>
      </c>
    </row>
    <row r="241" spans="1:11" ht="77.25">
      <c r="A241" s="4">
        <v>236</v>
      </c>
      <c r="B241" s="2" t="str">
        <f>HYPERLINK("https://my.zakupki.prom.ua/remote/dispatcher/state_purchase_view/28159435", "UA-2021-07-12-007316-c")</f>
        <v>UA-2021-07-12-007316-c</v>
      </c>
      <c r="C241" s="8" t="s">
        <v>175</v>
      </c>
      <c r="D241" s="8" t="s">
        <v>729</v>
      </c>
      <c r="E241" s="8" t="s">
        <v>743</v>
      </c>
      <c r="F241" s="1" t="s">
        <v>496</v>
      </c>
      <c r="G241" s="8" t="s">
        <v>753</v>
      </c>
      <c r="H241" s="1" t="s">
        <v>189</v>
      </c>
      <c r="I241" s="1" t="s">
        <v>274</v>
      </c>
      <c r="J241" s="6">
        <v>2285.3000000000002</v>
      </c>
      <c r="K241" s="5">
        <v>44386</v>
      </c>
    </row>
    <row r="242" spans="1:11" ht="77.25">
      <c r="A242" s="4">
        <v>237</v>
      </c>
      <c r="B242" s="2" t="str">
        <f>HYPERLINK("https://my.zakupki.prom.ua/remote/dispatcher/state_purchase_view/28158042", "UA-2021-07-12-006894-c")</f>
        <v>UA-2021-07-12-006894-c</v>
      </c>
      <c r="C242" s="8" t="s">
        <v>166</v>
      </c>
      <c r="D242" s="8" t="s">
        <v>729</v>
      </c>
      <c r="E242" s="8" t="s">
        <v>743</v>
      </c>
      <c r="F242" s="1" t="s">
        <v>496</v>
      </c>
      <c r="G242" s="8" t="s">
        <v>753</v>
      </c>
      <c r="H242" s="1" t="s">
        <v>189</v>
      </c>
      <c r="I242" s="1" t="s">
        <v>813</v>
      </c>
      <c r="J242" s="6">
        <v>8064</v>
      </c>
      <c r="K242" s="5">
        <v>44386</v>
      </c>
    </row>
    <row r="243" spans="1:11" ht="77.25">
      <c r="A243" s="4">
        <v>238</v>
      </c>
      <c r="B243" s="2" t="str">
        <f>HYPERLINK("https://my.zakupki.prom.ua/remote/dispatcher/state_purchase_view/28156544", "UA-2021-07-12-006488-c")</f>
        <v>UA-2021-07-12-006488-c</v>
      </c>
      <c r="C243" s="8" t="s">
        <v>171</v>
      </c>
      <c r="D243" s="8" t="s">
        <v>729</v>
      </c>
      <c r="E243" s="8" t="s">
        <v>743</v>
      </c>
      <c r="F243" s="1" t="s">
        <v>496</v>
      </c>
      <c r="G243" s="8" t="s">
        <v>753</v>
      </c>
      <c r="H243" s="1" t="s">
        <v>189</v>
      </c>
      <c r="I243" s="1" t="s">
        <v>270</v>
      </c>
      <c r="J243" s="6">
        <v>2285.3000000000002</v>
      </c>
      <c r="K243" s="5">
        <v>44386</v>
      </c>
    </row>
    <row r="244" spans="1:11" ht="51.75">
      <c r="A244" s="4">
        <v>239</v>
      </c>
      <c r="B244" s="2" t="str">
        <f>HYPERLINK("https://my.zakupki.prom.ua/remote/dispatcher/state_purchase_view/28151304", "UA-2021-07-12-004952-c")</f>
        <v>UA-2021-07-12-004952-c</v>
      </c>
      <c r="C244" s="8" t="s">
        <v>42</v>
      </c>
      <c r="D244" s="8" t="s">
        <v>729</v>
      </c>
      <c r="E244" s="8" t="s">
        <v>743</v>
      </c>
      <c r="F244" s="1" t="s">
        <v>496</v>
      </c>
      <c r="G244" s="8" t="s">
        <v>783</v>
      </c>
      <c r="H244" s="1" t="s">
        <v>565</v>
      </c>
      <c r="I244" s="1" t="s">
        <v>319</v>
      </c>
      <c r="J244" s="6">
        <v>1610.76</v>
      </c>
      <c r="K244" s="5">
        <v>44389</v>
      </c>
    </row>
    <row r="245" spans="1:11" ht="51.75">
      <c r="A245" s="4">
        <v>240</v>
      </c>
      <c r="B245" s="2" t="str">
        <f>HYPERLINK("https://my.zakupki.prom.ua/remote/dispatcher/state_purchase_view/28145017", "UA-2021-07-12-003196-c")</f>
        <v>UA-2021-07-12-003196-c</v>
      </c>
      <c r="C245" s="8" t="s">
        <v>36</v>
      </c>
      <c r="D245" s="8" t="s">
        <v>729</v>
      </c>
      <c r="E245" s="8" t="s">
        <v>743</v>
      </c>
      <c r="F245" s="1" t="s">
        <v>496</v>
      </c>
      <c r="G245" s="8" t="s">
        <v>783</v>
      </c>
      <c r="H245" s="1" t="s">
        <v>565</v>
      </c>
      <c r="I245" s="1" t="s">
        <v>303</v>
      </c>
      <c r="J245" s="6">
        <v>2594.16</v>
      </c>
      <c r="K245" s="5">
        <v>44389</v>
      </c>
    </row>
    <row r="246" spans="1:11" ht="51.75">
      <c r="A246" s="4">
        <v>241</v>
      </c>
      <c r="B246" s="2" t="str">
        <f>HYPERLINK("https://my.zakupki.prom.ua/remote/dispatcher/state_purchase_view/28144543", "UA-2021-07-12-003049-c")</f>
        <v>UA-2021-07-12-003049-c</v>
      </c>
      <c r="C246" s="8" t="s">
        <v>851</v>
      </c>
      <c r="D246" s="8" t="s">
        <v>729</v>
      </c>
      <c r="E246" s="8" t="s">
        <v>743</v>
      </c>
      <c r="F246" s="1" t="s">
        <v>496</v>
      </c>
      <c r="G246" s="8" t="s">
        <v>783</v>
      </c>
      <c r="H246" s="1" t="s">
        <v>565</v>
      </c>
      <c r="I246" s="1" t="s">
        <v>304</v>
      </c>
      <c r="J246" s="6">
        <v>1040.04</v>
      </c>
      <c r="K246" s="5">
        <v>44389</v>
      </c>
    </row>
    <row r="247" spans="1:11" ht="51.75">
      <c r="A247" s="4">
        <v>242</v>
      </c>
      <c r="B247" s="2" t="str">
        <f>HYPERLINK("https://my.zakupki.prom.ua/remote/dispatcher/state_purchase_view/28144003", "UA-2021-07-12-002917-c")</f>
        <v>UA-2021-07-12-002917-c</v>
      </c>
      <c r="C247" s="8" t="s">
        <v>700</v>
      </c>
      <c r="D247" s="8" t="s">
        <v>729</v>
      </c>
      <c r="E247" s="8" t="s">
        <v>743</v>
      </c>
      <c r="F247" s="1" t="s">
        <v>496</v>
      </c>
      <c r="G247" s="8" t="s">
        <v>783</v>
      </c>
      <c r="H247" s="1" t="s">
        <v>565</v>
      </c>
      <c r="I247" s="1" t="s">
        <v>305</v>
      </c>
      <c r="J247" s="6">
        <v>929.04</v>
      </c>
      <c r="K247" s="5">
        <v>44389</v>
      </c>
    </row>
    <row r="248" spans="1:11" ht="51.75">
      <c r="A248" s="4">
        <v>243</v>
      </c>
      <c r="B248" s="2" t="str">
        <f>HYPERLINK("https://my.zakupki.prom.ua/remote/dispatcher/state_purchase_view/28143462", "UA-2021-07-12-002735-c")</f>
        <v>UA-2021-07-12-002735-c</v>
      </c>
      <c r="C248" s="8" t="s">
        <v>20</v>
      </c>
      <c r="D248" s="8" t="s">
        <v>729</v>
      </c>
      <c r="E248" s="8" t="s">
        <v>743</v>
      </c>
      <c r="F248" s="1" t="s">
        <v>496</v>
      </c>
      <c r="G248" s="8" t="s">
        <v>783</v>
      </c>
      <c r="H248" s="1" t="s">
        <v>565</v>
      </c>
      <c r="I248" s="1" t="s">
        <v>306</v>
      </c>
      <c r="J248" s="6">
        <v>660</v>
      </c>
      <c r="K248" s="5">
        <v>44389</v>
      </c>
    </row>
    <row r="249" spans="1:11" ht="51.75">
      <c r="A249" s="4">
        <v>244</v>
      </c>
      <c r="B249" s="2" t="str">
        <f>HYPERLINK("https://my.zakupki.prom.ua/remote/dispatcher/state_purchase_view/28142739", "UA-2021-07-12-002507-c")</f>
        <v>UA-2021-07-12-002507-c</v>
      </c>
      <c r="C249" s="8" t="s">
        <v>74</v>
      </c>
      <c r="D249" s="8" t="s">
        <v>729</v>
      </c>
      <c r="E249" s="8" t="s">
        <v>743</v>
      </c>
      <c r="F249" s="1" t="s">
        <v>496</v>
      </c>
      <c r="G249" s="8" t="s">
        <v>783</v>
      </c>
      <c r="H249" s="1" t="s">
        <v>565</v>
      </c>
      <c r="I249" s="1" t="s">
        <v>307</v>
      </c>
      <c r="J249" s="6">
        <v>1749.96</v>
      </c>
      <c r="K249" s="5">
        <v>44389</v>
      </c>
    </row>
    <row r="250" spans="1:11" ht="77.25">
      <c r="A250" s="4">
        <v>245</v>
      </c>
      <c r="B250" s="2" t="str">
        <f>HYPERLINK("https://my.zakupki.prom.ua/remote/dispatcher/state_purchase_view/28137315", "UA-2021-07-12-000963-c")</f>
        <v>UA-2021-07-12-000963-c</v>
      </c>
      <c r="C250" s="8" t="s">
        <v>885</v>
      </c>
      <c r="D250" s="8" t="s">
        <v>729</v>
      </c>
      <c r="E250" s="8" t="s">
        <v>743</v>
      </c>
      <c r="F250" s="1" t="s">
        <v>496</v>
      </c>
      <c r="G250" s="8" t="s">
        <v>811</v>
      </c>
      <c r="H250" s="1" t="s">
        <v>339</v>
      </c>
      <c r="I250" s="1" t="s">
        <v>325</v>
      </c>
      <c r="J250" s="6">
        <v>5406</v>
      </c>
      <c r="K250" s="5">
        <v>44389</v>
      </c>
    </row>
    <row r="251" spans="1:11" ht="51.75">
      <c r="A251" s="4">
        <v>246</v>
      </c>
      <c r="B251" s="2" t="str">
        <f>HYPERLINK("https://my.zakupki.prom.ua/remote/dispatcher/state_purchase_view/28136635", "UA-2021-07-12-000746-c")</f>
        <v>UA-2021-07-12-000746-c</v>
      </c>
      <c r="C251" s="8" t="s">
        <v>38</v>
      </c>
      <c r="D251" s="8" t="s">
        <v>729</v>
      </c>
      <c r="E251" s="8" t="s">
        <v>743</v>
      </c>
      <c r="F251" s="1" t="s">
        <v>496</v>
      </c>
      <c r="G251" s="8" t="s">
        <v>811</v>
      </c>
      <c r="H251" s="1" t="s">
        <v>339</v>
      </c>
      <c r="I251" s="1" t="s">
        <v>311</v>
      </c>
      <c r="J251" s="6">
        <v>1150.8</v>
      </c>
      <c r="K251" s="5">
        <v>44389</v>
      </c>
    </row>
    <row r="252" spans="1:11" ht="51.75">
      <c r="A252" s="4">
        <v>247</v>
      </c>
      <c r="B252" s="2" t="str">
        <f>HYPERLINK("https://my.zakupki.prom.ua/remote/dispatcher/state_purchase_view/28136183", "UA-2021-07-12-000639-c")</f>
        <v>UA-2021-07-12-000639-c</v>
      </c>
      <c r="C252" s="8" t="s">
        <v>904</v>
      </c>
      <c r="D252" s="8" t="s">
        <v>729</v>
      </c>
      <c r="E252" s="8" t="s">
        <v>743</v>
      </c>
      <c r="F252" s="1" t="s">
        <v>496</v>
      </c>
      <c r="G252" s="8" t="s">
        <v>811</v>
      </c>
      <c r="H252" s="1" t="s">
        <v>339</v>
      </c>
      <c r="I252" s="1" t="s">
        <v>309</v>
      </c>
      <c r="J252" s="6">
        <v>2815.63</v>
      </c>
      <c r="K252" s="5">
        <v>44389</v>
      </c>
    </row>
    <row r="253" spans="1:11" ht="64.5">
      <c r="A253" s="4">
        <v>248</v>
      </c>
      <c r="B253" s="2" t="str">
        <f>HYPERLINK("https://my.zakupki.prom.ua/remote/dispatcher/state_purchase_view/28118923", "UA-2021-07-09-006560-c")</f>
        <v>UA-2021-07-09-006560-c</v>
      </c>
      <c r="C253" s="8" t="s">
        <v>81</v>
      </c>
      <c r="D253" s="8" t="s">
        <v>729</v>
      </c>
      <c r="E253" s="8" t="s">
        <v>743</v>
      </c>
      <c r="F253" s="1" t="s">
        <v>496</v>
      </c>
      <c r="G253" s="8" t="s">
        <v>811</v>
      </c>
      <c r="H253" s="1" t="s">
        <v>339</v>
      </c>
      <c r="I253" s="1" t="s">
        <v>321</v>
      </c>
      <c r="J253" s="6">
        <v>1470</v>
      </c>
      <c r="K253" s="5">
        <v>44386</v>
      </c>
    </row>
    <row r="254" spans="1:11" ht="51.75">
      <c r="A254" s="4">
        <v>249</v>
      </c>
      <c r="B254" s="2" t="str">
        <f>HYPERLINK("https://my.zakupki.prom.ua/remote/dispatcher/state_purchase_view/28118084", "UA-2021-07-09-006360-c")</f>
        <v>UA-2021-07-09-006360-c</v>
      </c>
      <c r="C254" s="8" t="s">
        <v>101</v>
      </c>
      <c r="D254" s="8" t="s">
        <v>729</v>
      </c>
      <c r="E254" s="8" t="s">
        <v>743</v>
      </c>
      <c r="F254" s="1" t="s">
        <v>496</v>
      </c>
      <c r="G254" s="8" t="s">
        <v>811</v>
      </c>
      <c r="H254" s="1" t="s">
        <v>339</v>
      </c>
      <c r="I254" s="1" t="s">
        <v>321</v>
      </c>
      <c r="J254" s="6">
        <v>840</v>
      </c>
      <c r="K254" s="5">
        <v>44386</v>
      </c>
    </row>
    <row r="255" spans="1:11" ht="51.75">
      <c r="A255" s="4">
        <v>250</v>
      </c>
      <c r="B255" s="2" t="str">
        <f>HYPERLINK("https://my.zakupki.prom.ua/remote/dispatcher/state_purchase_view/28117737", "UA-2021-07-09-006288-c")</f>
        <v>UA-2021-07-09-006288-c</v>
      </c>
      <c r="C255" s="8" t="s">
        <v>73</v>
      </c>
      <c r="D255" s="8" t="s">
        <v>729</v>
      </c>
      <c r="E255" s="8" t="s">
        <v>743</v>
      </c>
      <c r="F255" s="1" t="s">
        <v>496</v>
      </c>
      <c r="G255" s="8" t="s">
        <v>811</v>
      </c>
      <c r="H255" s="1" t="s">
        <v>339</v>
      </c>
      <c r="I255" s="1" t="s">
        <v>324</v>
      </c>
      <c r="J255" s="6">
        <v>1947</v>
      </c>
      <c r="K255" s="5">
        <v>44386</v>
      </c>
    </row>
    <row r="256" spans="1:11" ht="51.75">
      <c r="A256" s="4">
        <v>251</v>
      </c>
      <c r="B256" s="2" t="str">
        <f>HYPERLINK("https://my.zakupki.prom.ua/remote/dispatcher/state_purchase_view/28116576", "UA-2021-07-09-005939-c")</f>
        <v>UA-2021-07-09-005939-c</v>
      </c>
      <c r="C256" s="8" t="s">
        <v>57</v>
      </c>
      <c r="D256" s="8" t="s">
        <v>729</v>
      </c>
      <c r="E256" s="8" t="s">
        <v>743</v>
      </c>
      <c r="F256" s="1" t="s">
        <v>496</v>
      </c>
      <c r="G256" s="8" t="s">
        <v>811</v>
      </c>
      <c r="H256" s="1" t="s">
        <v>339</v>
      </c>
      <c r="I256" s="1" t="s">
        <v>310</v>
      </c>
      <c r="J256" s="6">
        <v>616.79999999999995</v>
      </c>
      <c r="K256" s="5">
        <v>44386</v>
      </c>
    </row>
    <row r="257" spans="1:11" ht="90">
      <c r="A257" s="4">
        <v>252</v>
      </c>
      <c r="B257" s="2" t="str">
        <f>HYPERLINK("https://my.zakupki.prom.ua/remote/dispatcher/state_purchase_view/28102732", "UA-2021-07-09-002043-c")</f>
        <v>UA-2021-07-09-002043-c</v>
      </c>
      <c r="C257" s="8" t="s">
        <v>926</v>
      </c>
      <c r="D257" s="8" t="s">
        <v>729</v>
      </c>
      <c r="E257" s="8" t="s">
        <v>743</v>
      </c>
      <c r="F257" s="1" t="s">
        <v>496</v>
      </c>
      <c r="G257" s="8" t="s">
        <v>738</v>
      </c>
      <c r="H257" s="1" t="s">
        <v>455</v>
      </c>
      <c r="I257" s="1" t="s">
        <v>326</v>
      </c>
      <c r="J257" s="6">
        <v>15300</v>
      </c>
      <c r="K257" s="5">
        <v>44386</v>
      </c>
    </row>
    <row r="258" spans="1:11" ht="51.75">
      <c r="A258" s="4">
        <v>253</v>
      </c>
      <c r="B258" s="2" t="str">
        <f>HYPERLINK("https://my.zakupki.prom.ua/remote/dispatcher/state_purchase_view/28086266", "UA-2021-07-08-008640-c")</f>
        <v>UA-2021-07-08-008640-c</v>
      </c>
      <c r="C258" s="8" t="s">
        <v>873</v>
      </c>
      <c r="D258" s="8" t="s">
        <v>729</v>
      </c>
      <c r="E258" s="8" t="s">
        <v>743</v>
      </c>
      <c r="F258" s="1" t="s">
        <v>496</v>
      </c>
      <c r="G258" s="8" t="s">
        <v>788</v>
      </c>
      <c r="H258" s="1" t="s">
        <v>316</v>
      </c>
      <c r="I258" s="1" t="s">
        <v>318</v>
      </c>
      <c r="J258" s="6">
        <v>318</v>
      </c>
      <c r="K258" s="5">
        <v>44385</v>
      </c>
    </row>
    <row r="259" spans="1:11" ht="51.75">
      <c r="A259" s="4">
        <v>254</v>
      </c>
      <c r="B259" s="2" t="str">
        <f>HYPERLINK("https://my.zakupki.prom.ua/remote/dispatcher/state_purchase_view/28085578", "UA-2021-07-08-008458-c")</f>
        <v>UA-2021-07-08-008458-c</v>
      </c>
      <c r="C259" s="8" t="s">
        <v>879</v>
      </c>
      <c r="D259" s="8" t="s">
        <v>729</v>
      </c>
      <c r="E259" s="8" t="s">
        <v>743</v>
      </c>
      <c r="F259" s="1" t="s">
        <v>496</v>
      </c>
      <c r="G259" s="8" t="s">
        <v>788</v>
      </c>
      <c r="H259" s="1" t="s">
        <v>316</v>
      </c>
      <c r="I259" s="1" t="s">
        <v>313</v>
      </c>
      <c r="J259" s="6">
        <v>9072</v>
      </c>
      <c r="K259" s="5">
        <v>44385</v>
      </c>
    </row>
    <row r="260" spans="1:11" ht="39">
      <c r="A260" s="4">
        <v>255</v>
      </c>
      <c r="B260" s="2" t="str">
        <f>HYPERLINK("https://my.zakupki.prom.ua/remote/dispatcher/state_purchase_view/28085032", "UA-2021-07-08-008296-c")</f>
        <v>UA-2021-07-08-008296-c</v>
      </c>
      <c r="C260" s="8" t="s">
        <v>3</v>
      </c>
      <c r="D260" s="8" t="s">
        <v>729</v>
      </c>
      <c r="E260" s="8" t="s">
        <v>743</v>
      </c>
      <c r="F260" s="1" t="s">
        <v>496</v>
      </c>
      <c r="G260" s="8" t="s">
        <v>829</v>
      </c>
      <c r="H260" s="1" t="s">
        <v>409</v>
      </c>
      <c r="I260" s="1" t="s">
        <v>294</v>
      </c>
      <c r="J260" s="6">
        <v>526</v>
      </c>
      <c r="K260" s="5">
        <v>44385</v>
      </c>
    </row>
    <row r="261" spans="1:11" ht="39">
      <c r="A261" s="4">
        <v>256</v>
      </c>
      <c r="B261" s="2" t="str">
        <f>HYPERLINK("https://my.zakupki.prom.ua/remote/dispatcher/state_purchase_view/28062455", "UA-2021-07-08-001912-c")</f>
        <v>UA-2021-07-08-001912-c</v>
      </c>
      <c r="C261" s="8" t="s">
        <v>114</v>
      </c>
      <c r="D261" s="8" t="s">
        <v>729</v>
      </c>
      <c r="E261" s="8" t="s">
        <v>743</v>
      </c>
      <c r="F261" s="1" t="s">
        <v>496</v>
      </c>
      <c r="G261" s="8" t="s">
        <v>776</v>
      </c>
      <c r="H261" s="1" t="s">
        <v>312</v>
      </c>
      <c r="I261" s="1" t="s">
        <v>299</v>
      </c>
      <c r="J261" s="6">
        <v>322</v>
      </c>
      <c r="K261" s="5">
        <v>44385</v>
      </c>
    </row>
    <row r="262" spans="1:11" ht="51.75">
      <c r="A262" s="4">
        <v>257</v>
      </c>
      <c r="B262" s="2" t="str">
        <f>HYPERLINK("https://my.zakupki.prom.ua/remote/dispatcher/state_purchase_view/28061957", "UA-2021-07-08-001753-c")</f>
        <v>UA-2021-07-08-001753-c</v>
      </c>
      <c r="C262" s="8" t="s">
        <v>161</v>
      </c>
      <c r="D262" s="8" t="s">
        <v>729</v>
      </c>
      <c r="E262" s="8" t="s">
        <v>743</v>
      </c>
      <c r="F262" s="1" t="s">
        <v>496</v>
      </c>
      <c r="G262" s="8" t="s">
        <v>776</v>
      </c>
      <c r="H262" s="1" t="s">
        <v>312</v>
      </c>
      <c r="I262" s="1" t="s">
        <v>300</v>
      </c>
      <c r="J262" s="6">
        <v>2555</v>
      </c>
      <c r="K262" s="5">
        <v>44385</v>
      </c>
    </row>
    <row r="263" spans="1:11" ht="64.5">
      <c r="A263" s="4">
        <v>258</v>
      </c>
      <c r="B263" s="2" t="str">
        <f>HYPERLINK("https://my.zakupki.prom.ua/remote/dispatcher/state_purchase_view/28059801", "UA-2021-07-08-001130-c")</f>
        <v>UA-2021-07-08-001130-c</v>
      </c>
      <c r="C263" s="8" t="s">
        <v>87</v>
      </c>
      <c r="D263" s="8" t="s">
        <v>729</v>
      </c>
      <c r="E263" s="8" t="s">
        <v>743</v>
      </c>
      <c r="F263" s="1" t="s">
        <v>496</v>
      </c>
      <c r="G263" s="8" t="s">
        <v>776</v>
      </c>
      <c r="H263" s="1" t="s">
        <v>312</v>
      </c>
      <c r="I263" s="1" t="s">
        <v>301</v>
      </c>
      <c r="J263" s="6">
        <v>150</v>
      </c>
      <c r="K263" s="5">
        <v>44385</v>
      </c>
    </row>
    <row r="264" spans="1:11" ht="39">
      <c r="A264" s="4">
        <v>259</v>
      </c>
      <c r="B264" s="2" t="str">
        <f>HYPERLINK("https://my.zakupki.prom.ua/remote/dispatcher/state_purchase_view/28058729", "UA-2021-07-08-000802-c")</f>
        <v>UA-2021-07-08-000802-c</v>
      </c>
      <c r="C264" s="8" t="s">
        <v>132</v>
      </c>
      <c r="D264" s="8" t="s">
        <v>729</v>
      </c>
      <c r="E264" s="8" t="s">
        <v>743</v>
      </c>
      <c r="F264" s="1" t="s">
        <v>496</v>
      </c>
      <c r="G264" s="8" t="s">
        <v>776</v>
      </c>
      <c r="H264" s="1" t="s">
        <v>312</v>
      </c>
      <c r="I264" s="1" t="s">
        <v>296</v>
      </c>
      <c r="J264" s="6">
        <v>135</v>
      </c>
      <c r="K264" s="5">
        <v>44385</v>
      </c>
    </row>
    <row r="265" spans="1:11" ht="39">
      <c r="A265" s="4">
        <v>260</v>
      </c>
      <c r="B265" s="2" t="str">
        <f>HYPERLINK("https://my.zakupki.prom.ua/remote/dispatcher/state_purchase_view/28058396", "UA-2021-07-08-000689-c")</f>
        <v>UA-2021-07-08-000689-c</v>
      </c>
      <c r="C265" s="8" t="s">
        <v>874</v>
      </c>
      <c r="D265" s="8" t="s">
        <v>729</v>
      </c>
      <c r="E265" s="8" t="s">
        <v>743</v>
      </c>
      <c r="F265" s="1" t="s">
        <v>496</v>
      </c>
      <c r="G265" s="8" t="s">
        <v>776</v>
      </c>
      <c r="H265" s="1" t="s">
        <v>312</v>
      </c>
      <c r="I265" s="1" t="s">
        <v>295</v>
      </c>
      <c r="J265" s="6">
        <v>140</v>
      </c>
      <c r="K265" s="5">
        <v>44385</v>
      </c>
    </row>
    <row r="266" spans="1:11" ht="39">
      <c r="A266" s="4">
        <v>261</v>
      </c>
      <c r="B266" s="2" t="str">
        <f>HYPERLINK("https://my.zakupki.prom.ua/remote/dispatcher/state_purchase_view/28057908", "UA-2021-07-08-000574-c")</f>
        <v>UA-2021-07-08-000574-c</v>
      </c>
      <c r="C266" s="8" t="s">
        <v>95</v>
      </c>
      <c r="D266" s="8" t="s">
        <v>729</v>
      </c>
      <c r="E266" s="8" t="s">
        <v>743</v>
      </c>
      <c r="F266" s="1" t="s">
        <v>496</v>
      </c>
      <c r="G266" s="8" t="s">
        <v>776</v>
      </c>
      <c r="H266" s="1" t="s">
        <v>312</v>
      </c>
      <c r="I266" s="1" t="s">
        <v>298</v>
      </c>
      <c r="J266" s="6">
        <v>125</v>
      </c>
      <c r="K266" s="5">
        <v>44385</v>
      </c>
    </row>
    <row r="267" spans="1:11" ht="64.5">
      <c r="A267" s="4">
        <v>262</v>
      </c>
      <c r="B267" s="2" t="str">
        <f>HYPERLINK("https://my.zakupki.prom.ua/remote/dispatcher/state_purchase_view/28057439", "UA-2021-07-08-000428-c")</f>
        <v>UA-2021-07-08-000428-c</v>
      </c>
      <c r="C267" s="8" t="s">
        <v>706</v>
      </c>
      <c r="D267" s="8" t="s">
        <v>729</v>
      </c>
      <c r="E267" s="8" t="s">
        <v>743</v>
      </c>
      <c r="F267" s="1" t="s">
        <v>496</v>
      </c>
      <c r="G267" s="8" t="s">
        <v>763</v>
      </c>
      <c r="H267" s="1" t="s">
        <v>188</v>
      </c>
      <c r="I267" s="1" t="s">
        <v>256</v>
      </c>
      <c r="J267" s="6">
        <v>17215</v>
      </c>
      <c r="K267" s="5">
        <v>44383</v>
      </c>
    </row>
    <row r="268" spans="1:11" ht="51.75">
      <c r="A268" s="4">
        <v>263</v>
      </c>
      <c r="B268" s="2" t="str">
        <f>HYPERLINK("https://my.zakupki.prom.ua/remote/dispatcher/state_purchase_view/27820583", "UA-2021-06-29-004722-c")</f>
        <v>UA-2021-06-29-004722-c</v>
      </c>
      <c r="C268" s="8" t="s">
        <v>896</v>
      </c>
      <c r="D268" s="8" t="s">
        <v>729</v>
      </c>
      <c r="E268" s="8" t="s">
        <v>743</v>
      </c>
      <c r="F268" s="1" t="s">
        <v>496</v>
      </c>
      <c r="G268" s="8" t="s">
        <v>804</v>
      </c>
      <c r="H268" s="1" t="s">
        <v>599</v>
      </c>
      <c r="I268" s="1" t="s">
        <v>291</v>
      </c>
      <c r="J268" s="6">
        <v>48734.400000000001</v>
      </c>
      <c r="K268" s="5">
        <v>44376</v>
      </c>
    </row>
    <row r="269" spans="1:11" ht="64.5">
      <c r="A269" s="4">
        <v>264</v>
      </c>
      <c r="B269" s="2" t="str">
        <f>HYPERLINK("https://my.zakupki.prom.ua/remote/dispatcher/state_purchase_view/27811373", "UA-2021-06-29-002111-c")</f>
        <v>UA-2021-06-29-002111-c</v>
      </c>
      <c r="C269" s="8" t="s">
        <v>690</v>
      </c>
      <c r="D269" s="8" t="s">
        <v>729</v>
      </c>
      <c r="E269" s="8" t="s">
        <v>743</v>
      </c>
      <c r="F269" s="1" t="s">
        <v>496</v>
      </c>
      <c r="G269" s="8" t="s">
        <v>799</v>
      </c>
      <c r="H269" s="1" t="s">
        <v>571</v>
      </c>
      <c r="I269" s="1" t="s">
        <v>481</v>
      </c>
      <c r="J269" s="6">
        <v>630</v>
      </c>
      <c r="K269" s="5">
        <v>44376</v>
      </c>
    </row>
    <row r="270" spans="1:11" ht="51.75">
      <c r="A270" s="4">
        <v>265</v>
      </c>
      <c r="B270" s="2" t="str">
        <f>HYPERLINK("https://my.zakupki.prom.ua/remote/dispatcher/state_purchase_view/27785442", "UA-2021-06-25-005803-c")</f>
        <v>UA-2021-06-25-005803-c</v>
      </c>
      <c r="C270" s="8" t="s">
        <v>850</v>
      </c>
      <c r="D270" s="8" t="s">
        <v>729</v>
      </c>
      <c r="E270" s="8" t="s">
        <v>743</v>
      </c>
      <c r="F270" s="1" t="s">
        <v>496</v>
      </c>
      <c r="G270" s="8" t="s">
        <v>787</v>
      </c>
      <c r="H270" s="1" t="s">
        <v>590</v>
      </c>
      <c r="I270" s="1" t="s">
        <v>290</v>
      </c>
      <c r="J270" s="6">
        <v>32004</v>
      </c>
      <c r="K270" s="5">
        <v>44372</v>
      </c>
    </row>
    <row r="271" spans="1:11" ht="64.5">
      <c r="A271" s="4">
        <v>266</v>
      </c>
      <c r="B271" s="2" t="str">
        <f>HYPERLINK("https://my.zakupki.prom.ua/remote/dispatcher/state_purchase_view/27780092", "UA-2021-06-25-004352-c")</f>
        <v>UA-2021-06-25-004352-c</v>
      </c>
      <c r="C271" s="8" t="s">
        <v>706</v>
      </c>
      <c r="D271" s="8" t="s">
        <v>729</v>
      </c>
      <c r="E271" s="8" t="s">
        <v>743</v>
      </c>
      <c r="F271" s="1" t="s">
        <v>496</v>
      </c>
      <c r="G271" s="8" t="s">
        <v>763</v>
      </c>
      <c r="H271" s="1" t="s">
        <v>188</v>
      </c>
      <c r="I271" s="1" t="s">
        <v>255</v>
      </c>
      <c r="J271" s="6">
        <v>1281</v>
      </c>
      <c r="K271" s="5">
        <v>44372</v>
      </c>
    </row>
    <row r="272" spans="1:11" ht="64.5">
      <c r="A272" s="4">
        <v>267</v>
      </c>
      <c r="B272" s="2" t="str">
        <f>HYPERLINK("https://my.zakupki.prom.ua/remote/dispatcher/state_purchase_view/27772829", "UA-2021-06-25-002164-c")</f>
        <v>UA-2021-06-25-002164-c</v>
      </c>
      <c r="C272" s="8" t="s">
        <v>725</v>
      </c>
      <c r="D272" s="8" t="s">
        <v>729</v>
      </c>
      <c r="E272" s="8" t="s">
        <v>743</v>
      </c>
      <c r="F272" s="1" t="s">
        <v>496</v>
      </c>
      <c r="G272" s="8" t="s">
        <v>668</v>
      </c>
      <c r="H272" s="1" t="s">
        <v>302</v>
      </c>
      <c r="I272" s="1" t="s">
        <v>497</v>
      </c>
      <c r="J272" s="6">
        <v>39886.67</v>
      </c>
      <c r="K272" s="5">
        <v>44372</v>
      </c>
    </row>
    <row r="273" spans="1:11" ht="51.75">
      <c r="A273" s="4">
        <v>268</v>
      </c>
      <c r="B273" s="2" t="str">
        <f>HYPERLINK("https://my.zakupki.prom.ua/remote/dispatcher/state_purchase_view/27765967", "UA-2021-06-25-000251-c")</f>
        <v>UA-2021-06-25-000251-c</v>
      </c>
      <c r="C273" s="8" t="s">
        <v>147</v>
      </c>
      <c r="D273" s="8" t="s">
        <v>729</v>
      </c>
      <c r="E273" s="8" t="s">
        <v>743</v>
      </c>
      <c r="F273" s="1" t="s">
        <v>496</v>
      </c>
      <c r="G273" s="8" t="s">
        <v>796</v>
      </c>
      <c r="H273" s="1" t="s">
        <v>473</v>
      </c>
      <c r="I273" s="1" t="s">
        <v>241</v>
      </c>
      <c r="J273" s="6">
        <v>9840</v>
      </c>
      <c r="K273" s="5">
        <v>44371</v>
      </c>
    </row>
    <row r="274" spans="1:11" ht="51.75">
      <c r="A274" s="4">
        <v>269</v>
      </c>
      <c r="B274" s="2" t="str">
        <f>HYPERLINK("https://my.zakupki.prom.ua/remote/dispatcher/state_purchase_view/27557295", "UA-2021-06-17-000643-b")</f>
        <v>UA-2021-06-17-000643-b</v>
      </c>
      <c r="C274" s="8" t="s">
        <v>897</v>
      </c>
      <c r="D274" s="8" t="s">
        <v>729</v>
      </c>
      <c r="E274" s="8" t="s">
        <v>743</v>
      </c>
      <c r="F274" s="1" t="s">
        <v>496</v>
      </c>
      <c r="G274" s="8" t="s">
        <v>784</v>
      </c>
      <c r="H274" s="1" t="s">
        <v>580</v>
      </c>
      <c r="I274" s="1" t="s">
        <v>289</v>
      </c>
      <c r="J274" s="6">
        <v>592</v>
      </c>
      <c r="K274" s="5">
        <v>44364</v>
      </c>
    </row>
    <row r="275" spans="1:11" ht="51.75">
      <c r="A275" s="4">
        <v>270</v>
      </c>
      <c r="B275" s="2" t="str">
        <f>HYPERLINK("https://my.zakupki.prom.ua/remote/dispatcher/state_purchase_view/27556956", "UA-2021-06-17-000556-b")</f>
        <v>UA-2021-06-17-000556-b</v>
      </c>
      <c r="C275" s="8" t="s">
        <v>125</v>
      </c>
      <c r="D275" s="8" t="s">
        <v>729</v>
      </c>
      <c r="E275" s="8" t="s">
        <v>743</v>
      </c>
      <c r="F275" s="1" t="s">
        <v>496</v>
      </c>
      <c r="G275" s="8" t="s">
        <v>784</v>
      </c>
      <c r="H275" s="1" t="s">
        <v>580</v>
      </c>
      <c r="I275" s="1" t="s">
        <v>288</v>
      </c>
      <c r="J275" s="6">
        <v>477</v>
      </c>
      <c r="K275" s="5">
        <v>44364</v>
      </c>
    </row>
    <row r="276" spans="1:11" ht="51.75">
      <c r="A276" s="4">
        <v>271</v>
      </c>
      <c r="B276" s="2" t="str">
        <f>HYPERLINK("https://my.zakupki.prom.ua/remote/dispatcher/state_purchase_view/27395328", "UA-2021-06-11-003858-b")</f>
        <v>UA-2021-06-11-003858-b</v>
      </c>
      <c r="C276" s="8" t="s">
        <v>695</v>
      </c>
      <c r="D276" s="8" t="s">
        <v>729</v>
      </c>
      <c r="E276" s="8" t="s">
        <v>743</v>
      </c>
      <c r="F276" s="1" t="s">
        <v>496</v>
      </c>
      <c r="G276" s="8" t="s">
        <v>783</v>
      </c>
      <c r="H276" s="1" t="s">
        <v>565</v>
      </c>
      <c r="I276" s="1" t="s">
        <v>286</v>
      </c>
      <c r="J276" s="6">
        <v>14175.6</v>
      </c>
      <c r="K276" s="5">
        <v>44358</v>
      </c>
    </row>
    <row r="277" spans="1:11" ht="51.75">
      <c r="A277" s="4">
        <v>272</v>
      </c>
      <c r="B277" s="2" t="str">
        <f>HYPERLINK("https://my.zakupki.prom.ua/remote/dispatcher/state_purchase_view/27393556", "UA-2021-06-11-003230-b")</f>
        <v>UA-2021-06-11-003230-b</v>
      </c>
      <c r="C277" s="8" t="s">
        <v>75</v>
      </c>
      <c r="D277" s="8" t="s">
        <v>729</v>
      </c>
      <c r="E277" s="8" t="s">
        <v>743</v>
      </c>
      <c r="F277" s="1" t="s">
        <v>496</v>
      </c>
      <c r="G277" s="8" t="s">
        <v>783</v>
      </c>
      <c r="H277" s="1" t="s">
        <v>565</v>
      </c>
      <c r="I277" s="1" t="s">
        <v>283</v>
      </c>
      <c r="J277" s="6">
        <v>915</v>
      </c>
      <c r="K277" s="5">
        <v>44358</v>
      </c>
    </row>
    <row r="278" spans="1:11" ht="51.75">
      <c r="A278" s="4">
        <v>273</v>
      </c>
      <c r="B278" s="2" t="str">
        <f>HYPERLINK("https://my.zakupki.prom.ua/remote/dispatcher/state_purchase_view/27389032", "UA-2021-06-11-001620-b")</f>
        <v>UA-2021-06-11-001620-b</v>
      </c>
      <c r="C278" s="8" t="s">
        <v>104</v>
      </c>
      <c r="D278" s="8" t="s">
        <v>729</v>
      </c>
      <c r="E278" s="8" t="s">
        <v>743</v>
      </c>
      <c r="F278" s="1" t="s">
        <v>496</v>
      </c>
      <c r="G278" s="8" t="s">
        <v>783</v>
      </c>
      <c r="H278" s="1" t="s">
        <v>565</v>
      </c>
      <c r="I278" s="1" t="s">
        <v>285</v>
      </c>
      <c r="J278" s="6">
        <v>1129.92</v>
      </c>
      <c r="K278" s="5">
        <v>44358</v>
      </c>
    </row>
    <row r="279" spans="1:11" ht="51.75">
      <c r="A279" s="4">
        <v>274</v>
      </c>
      <c r="B279" s="2" t="str">
        <f>HYPERLINK("https://my.zakupki.prom.ua/remote/dispatcher/state_purchase_view/27388329", "UA-2021-06-11-001374-b")</f>
        <v>UA-2021-06-11-001374-b</v>
      </c>
      <c r="C279" s="8" t="s">
        <v>700</v>
      </c>
      <c r="D279" s="8" t="s">
        <v>729</v>
      </c>
      <c r="E279" s="8" t="s">
        <v>743</v>
      </c>
      <c r="F279" s="1" t="s">
        <v>496</v>
      </c>
      <c r="G279" s="8" t="s">
        <v>783</v>
      </c>
      <c r="H279" s="1" t="s">
        <v>565</v>
      </c>
      <c r="I279" s="1" t="s">
        <v>280</v>
      </c>
      <c r="J279" s="6">
        <v>8816.8799999999992</v>
      </c>
      <c r="K279" s="5">
        <v>44358</v>
      </c>
    </row>
    <row r="280" spans="1:11" ht="51.75">
      <c r="A280" s="4">
        <v>275</v>
      </c>
      <c r="B280" s="2" t="str">
        <f>HYPERLINK("https://my.zakupki.prom.ua/remote/dispatcher/state_purchase_view/27387563", "UA-2021-06-11-001138-b")</f>
        <v>UA-2021-06-11-001138-b</v>
      </c>
      <c r="C280" s="8" t="s">
        <v>889</v>
      </c>
      <c r="D280" s="8" t="s">
        <v>729</v>
      </c>
      <c r="E280" s="8" t="s">
        <v>743</v>
      </c>
      <c r="F280" s="1" t="s">
        <v>496</v>
      </c>
      <c r="G280" s="8" t="s">
        <v>783</v>
      </c>
      <c r="H280" s="1" t="s">
        <v>565</v>
      </c>
      <c r="I280" s="1" t="s">
        <v>281</v>
      </c>
      <c r="J280" s="6">
        <v>970.08</v>
      </c>
      <c r="K280" s="5">
        <v>44358</v>
      </c>
    </row>
    <row r="281" spans="1:11" ht="51.75">
      <c r="A281" s="4">
        <v>276</v>
      </c>
      <c r="B281" s="2" t="str">
        <f>HYPERLINK("https://my.zakupki.prom.ua/remote/dispatcher/state_purchase_view/27386267", "UA-2021-06-11-000669-b")</f>
        <v>UA-2021-06-11-000669-b</v>
      </c>
      <c r="C281" s="8" t="s">
        <v>102</v>
      </c>
      <c r="D281" s="8" t="s">
        <v>729</v>
      </c>
      <c r="E281" s="8" t="s">
        <v>743</v>
      </c>
      <c r="F281" s="1" t="s">
        <v>496</v>
      </c>
      <c r="G281" s="8" t="s">
        <v>783</v>
      </c>
      <c r="H281" s="1" t="s">
        <v>565</v>
      </c>
      <c r="I281" s="1" t="s">
        <v>284</v>
      </c>
      <c r="J281" s="6">
        <v>2559.96</v>
      </c>
      <c r="K281" s="5">
        <v>44358</v>
      </c>
    </row>
    <row r="282" spans="1:11" ht="51.75">
      <c r="A282" s="4">
        <v>277</v>
      </c>
      <c r="B282" s="2" t="str">
        <f>HYPERLINK("https://my.zakupki.prom.ua/remote/dispatcher/state_purchase_view/27385969", "UA-2021-06-11-000559-b")</f>
        <v>UA-2021-06-11-000559-b</v>
      </c>
      <c r="C282" s="8" t="s">
        <v>16</v>
      </c>
      <c r="D282" s="8" t="s">
        <v>729</v>
      </c>
      <c r="E282" s="8" t="s">
        <v>743</v>
      </c>
      <c r="F282" s="1" t="s">
        <v>496</v>
      </c>
      <c r="G282" s="8" t="s">
        <v>783</v>
      </c>
      <c r="H282" s="1" t="s">
        <v>565</v>
      </c>
      <c r="I282" s="1" t="s">
        <v>282</v>
      </c>
      <c r="J282" s="6">
        <v>4787.04</v>
      </c>
      <c r="K282" s="5">
        <v>44358</v>
      </c>
    </row>
    <row r="283" spans="1:11" ht="64.5">
      <c r="A283" s="4">
        <v>278</v>
      </c>
      <c r="B283" s="2" t="str">
        <f>HYPERLINK("https://my.zakupki.prom.ua/remote/dispatcher/state_purchase_view/27371835", "UA-2021-06-10-008763-b")</f>
        <v>UA-2021-06-10-008763-b</v>
      </c>
      <c r="C283" s="8" t="s">
        <v>164</v>
      </c>
      <c r="D283" s="8" t="s">
        <v>729</v>
      </c>
      <c r="E283" s="8" t="s">
        <v>743</v>
      </c>
      <c r="F283" s="1" t="s">
        <v>496</v>
      </c>
      <c r="G283" s="8" t="s">
        <v>782</v>
      </c>
      <c r="H283" s="1" t="s">
        <v>529</v>
      </c>
      <c r="I283" s="1" t="s">
        <v>275</v>
      </c>
      <c r="J283" s="6">
        <v>2500</v>
      </c>
      <c r="K283" s="5">
        <v>44357</v>
      </c>
    </row>
    <row r="284" spans="1:11" ht="51.75">
      <c r="A284" s="4">
        <v>279</v>
      </c>
      <c r="B284" s="2" t="str">
        <f>HYPERLINK("https://my.zakupki.prom.ua/remote/dispatcher/state_purchase_view/27353326", "UA-2021-06-10-003618-b")</f>
        <v>UA-2021-06-10-003618-b</v>
      </c>
      <c r="C284" s="8" t="s">
        <v>0</v>
      </c>
      <c r="D284" s="8" t="s">
        <v>729</v>
      </c>
      <c r="E284" s="8" t="s">
        <v>743</v>
      </c>
      <c r="F284" s="1" t="s">
        <v>496</v>
      </c>
      <c r="G284" s="8" t="s">
        <v>736</v>
      </c>
      <c r="H284" s="1" t="s">
        <v>417</v>
      </c>
      <c r="I284" s="1" t="s">
        <v>278</v>
      </c>
      <c r="J284" s="6">
        <v>12000</v>
      </c>
      <c r="K284" s="5">
        <v>44357</v>
      </c>
    </row>
    <row r="285" spans="1:11" ht="51.75">
      <c r="A285" s="4">
        <v>280</v>
      </c>
      <c r="B285" s="2" t="str">
        <f>HYPERLINK("https://my.zakupki.prom.ua/remote/dispatcher/state_purchase_view/27321400", "UA-2021-06-09-007302-b")</f>
        <v>UA-2021-06-09-007302-b</v>
      </c>
      <c r="C285" s="8" t="s">
        <v>146</v>
      </c>
      <c r="D285" s="8" t="s">
        <v>729</v>
      </c>
      <c r="E285" s="8" t="s">
        <v>743</v>
      </c>
      <c r="F285" s="1" t="s">
        <v>496</v>
      </c>
      <c r="G285" s="8" t="s">
        <v>726</v>
      </c>
      <c r="H285" s="1" t="s">
        <v>353</v>
      </c>
      <c r="I285" s="1" t="s">
        <v>276</v>
      </c>
      <c r="J285" s="6">
        <v>1550</v>
      </c>
      <c r="K285" s="5">
        <v>44356</v>
      </c>
    </row>
    <row r="286" spans="1:11" ht="39">
      <c r="A286" s="4">
        <v>281</v>
      </c>
      <c r="B286" s="2" t="str">
        <f>HYPERLINK("https://my.zakupki.prom.ua/remote/dispatcher/state_purchase_view/27298744", "UA-2021-06-09-000938-b")</f>
        <v>UA-2021-06-09-000938-b</v>
      </c>
      <c r="C286" s="8" t="s">
        <v>119</v>
      </c>
      <c r="D286" s="8" t="s">
        <v>729</v>
      </c>
      <c r="E286" s="8" t="s">
        <v>743</v>
      </c>
      <c r="F286" s="1" t="s">
        <v>496</v>
      </c>
      <c r="G286" s="8" t="s">
        <v>776</v>
      </c>
      <c r="H286" s="1" t="s">
        <v>312</v>
      </c>
      <c r="I286" s="1" t="s">
        <v>269</v>
      </c>
      <c r="J286" s="6">
        <v>4220</v>
      </c>
      <c r="K286" s="5">
        <v>44354</v>
      </c>
    </row>
    <row r="287" spans="1:11" ht="64.5">
      <c r="A287" s="4">
        <v>282</v>
      </c>
      <c r="B287" s="2" t="str">
        <f>HYPERLINK("https://my.zakupki.prom.ua/remote/dispatcher/state_purchase_view/27273901", "UA-2021-06-08-006234-b")</f>
        <v>UA-2021-06-08-006234-b</v>
      </c>
      <c r="C287" s="8" t="s">
        <v>170</v>
      </c>
      <c r="D287" s="8" t="s">
        <v>729</v>
      </c>
      <c r="E287" s="8" t="s">
        <v>743</v>
      </c>
      <c r="F287" s="1" t="s">
        <v>496</v>
      </c>
      <c r="G287" s="8" t="s">
        <v>740</v>
      </c>
      <c r="H287" s="1" t="s">
        <v>402</v>
      </c>
      <c r="I287" s="1" t="s">
        <v>224</v>
      </c>
      <c r="J287" s="6">
        <v>2000</v>
      </c>
      <c r="K287" s="5">
        <v>44355</v>
      </c>
    </row>
    <row r="288" spans="1:11" ht="51.75">
      <c r="A288" s="4">
        <v>283</v>
      </c>
      <c r="B288" s="2" t="str">
        <f>HYPERLINK("https://my.zakupki.prom.ua/remote/dispatcher/state_purchase_view/27273076", "UA-2021-06-08-006037-b")</f>
        <v>UA-2021-06-08-006037-b</v>
      </c>
      <c r="C288" s="8" t="s">
        <v>712</v>
      </c>
      <c r="D288" s="8" t="s">
        <v>729</v>
      </c>
      <c r="E288" s="8" t="s">
        <v>743</v>
      </c>
      <c r="F288" s="1" t="s">
        <v>496</v>
      </c>
      <c r="G288" s="8" t="s">
        <v>806</v>
      </c>
      <c r="H288" s="1" t="s">
        <v>549</v>
      </c>
      <c r="I288" s="1" t="s">
        <v>265</v>
      </c>
      <c r="J288" s="6">
        <v>4000.8</v>
      </c>
      <c r="K288" s="5">
        <v>44354</v>
      </c>
    </row>
    <row r="289" spans="1:11" ht="51.75">
      <c r="A289" s="4">
        <v>284</v>
      </c>
      <c r="B289" s="2" t="str">
        <f>HYPERLINK("https://my.zakupki.prom.ua/remote/dispatcher/state_purchase_view/27195596", "UA-2021-06-04-007482-b")</f>
        <v>UA-2021-06-04-007482-b</v>
      </c>
      <c r="C289" s="8" t="s">
        <v>4</v>
      </c>
      <c r="D289" s="8" t="s">
        <v>729</v>
      </c>
      <c r="E289" s="8" t="s">
        <v>743</v>
      </c>
      <c r="F289" s="1" t="s">
        <v>496</v>
      </c>
      <c r="G289" s="8" t="s">
        <v>803</v>
      </c>
      <c r="H289" s="1" t="s">
        <v>518</v>
      </c>
      <c r="I289" s="1" t="s">
        <v>268</v>
      </c>
      <c r="J289" s="6">
        <v>1590</v>
      </c>
      <c r="K289" s="5">
        <v>44349</v>
      </c>
    </row>
    <row r="290" spans="1:11" ht="51.75">
      <c r="A290" s="4">
        <v>285</v>
      </c>
      <c r="B290" s="2" t="str">
        <f>HYPERLINK("https://my.zakupki.prom.ua/remote/dispatcher/state_purchase_view/27146564", "UA-2021-06-03-006357-b")</f>
        <v>UA-2021-06-03-006357-b</v>
      </c>
      <c r="C290" s="8" t="s">
        <v>683</v>
      </c>
      <c r="D290" s="8" t="s">
        <v>729</v>
      </c>
      <c r="E290" s="8" t="s">
        <v>743</v>
      </c>
      <c r="F290" s="1" t="s">
        <v>496</v>
      </c>
      <c r="G290" s="8" t="s">
        <v>788</v>
      </c>
      <c r="H290" s="1" t="s">
        <v>316</v>
      </c>
      <c r="I290" s="1" t="s">
        <v>267</v>
      </c>
      <c r="J290" s="6">
        <v>330</v>
      </c>
      <c r="K290" s="5">
        <v>44350</v>
      </c>
    </row>
    <row r="291" spans="1:11" ht="51.75">
      <c r="A291" s="4">
        <v>286</v>
      </c>
      <c r="B291" s="2" t="str">
        <f>HYPERLINK("https://my.zakupki.prom.ua/remote/dispatcher/state_purchase_view/27145511", "UA-2021-06-03-006105-b")</f>
        <v>UA-2021-06-03-006105-b</v>
      </c>
      <c r="C291" s="8" t="s">
        <v>712</v>
      </c>
      <c r="D291" s="8" t="s">
        <v>729</v>
      </c>
      <c r="E291" s="8" t="s">
        <v>743</v>
      </c>
      <c r="F291" s="1" t="s">
        <v>496</v>
      </c>
      <c r="G291" s="8" t="s">
        <v>806</v>
      </c>
      <c r="H291" s="1" t="s">
        <v>549</v>
      </c>
      <c r="I291" s="1" t="s">
        <v>265</v>
      </c>
      <c r="J291" s="6">
        <v>4000.8</v>
      </c>
      <c r="K291" s="5">
        <v>44350</v>
      </c>
    </row>
    <row r="292" spans="1:11" ht="64.5">
      <c r="A292" s="4">
        <v>287</v>
      </c>
      <c r="B292" s="2" t="str">
        <f>HYPERLINK("https://my.zakupki.prom.ua/remote/dispatcher/state_purchase_view/27104986", "UA-2021-06-02-007135-b")</f>
        <v>UA-2021-06-02-007135-b</v>
      </c>
      <c r="C292" s="8" t="s">
        <v>706</v>
      </c>
      <c r="D292" s="8" t="s">
        <v>729</v>
      </c>
      <c r="E292" s="8" t="s">
        <v>743</v>
      </c>
      <c r="F292" s="1" t="s">
        <v>496</v>
      </c>
      <c r="G292" s="8" t="s">
        <v>763</v>
      </c>
      <c r="H292" s="1" t="s">
        <v>188</v>
      </c>
      <c r="I292" s="1" t="s">
        <v>222</v>
      </c>
      <c r="J292" s="6">
        <v>12223</v>
      </c>
      <c r="K292" s="5">
        <v>44348</v>
      </c>
    </row>
    <row r="293" spans="1:11" ht="51.75">
      <c r="A293" s="4">
        <v>288</v>
      </c>
      <c r="B293" s="2" t="str">
        <f>HYPERLINK("https://my.zakupki.prom.ua/remote/dispatcher/state_purchase_view/27080738", "UA-2021-06-02-000396-b")</f>
        <v>UA-2021-06-02-000396-b</v>
      </c>
      <c r="C293" s="8" t="s">
        <v>71</v>
      </c>
      <c r="D293" s="8" t="s">
        <v>729</v>
      </c>
      <c r="E293" s="8" t="s">
        <v>743</v>
      </c>
      <c r="F293" s="1" t="s">
        <v>496</v>
      </c>
      <c r="G293" s="8" t="s">
        <v>811</v>
      </c>
      <c r="H293" s="1" t="s">
        <v>339</v>
      </c>
      <c r="I293" s="1" t="s">
        <v>259</v>
      </c>
      <c r="J293" s="6">
        <v>6168</v>
      </c>
      <c r="K293" s="5">
        <v>44349</v>
      </c>
    </row>
    <row r="294" spans="1:11" ht="51.75">
      <c r="A294" s="4">
        <v>289</v>
      </c>
      <c r="B294" s="2" t="str">
        <f>HYPERLINK("https://my.zakupki.prom.ua/remote/dispatcher/state_purchase_view/27080230", "UA-2021-06-02-000280-b")</f>
        <v>UA-2021-06-02-000280-b</v>
      </c>
      <c r="C294" s="8" t="s">
        <v>886</v>
      </c>
      <c r="D294" s="8" t="s">
        <v>729</v>
      </c>
      <c r="E294" s="8" t="s">
        <v>743</v>
      </c>
      <c r="F294" s="1" t="s">
        <v>496</v>
      </c>
      <c r="G294" s="8" t="s">
        <v>811</v>
      </c>
      <c r="H294" s="1" t="s">
        <v>339</v>
      </c>
      <c r="I294" s="1" t="s">
        <v>260</v>
      </c>
      <c r="J294" s="6">
        <v>1350</v>
      </c>
      <c r="K294" s="5">
        <v>44349</v>
      </c>
    </row>
    <row r="295" spans="1:11" ht="51.75">
      <c r="A295" s="4">
        <v>290</v>
      </c>
      <c r="B295" s="2" t="str">
        <f>HYPERLINK("https://my.zakupki.prom.ua/remote/dispatcher/state_purchase_view/27079954", "UA-2021-06-02-000191-b")</f>
        <v>UA-2021-06-02-000191-b</v>
      </c>
      <c r="C295" s="8" t="s">
        <v>909</v>
      </c>
      <c r="D295" s="8" t="s">
        <v>729</v>
      </c>
      <c r="E295" s="8" t="s">
        <v>743</v>
      </c>
      <c r="F295" s="1" t="s">
        <v>496</v>
      </c>
      <c r="G295" s="8" t="s">
        <v>811</v>
      </c>
      <c r="H295" s="1" t="s">
        <v>339</v>
      </c>
      <c r="I295" s="1" t="s">
        <v>263</v>
      </c>
      <c r="J295" s="6">
        <v>1026</v>
      </c>
      <c r="K295" s="5">
        <v>44349</v>
      </c>
    </row>
    <row r="296" spans="1:11" ht="51.75">
      <c r="A296" s="4">
        <v>291</v>
      </c>
      <c r="B296" s="2" t="str">
        <f>HYPERLINK("https://my.zakupki.prom.ua/remote/dispatcher/state_purchase_view/27067265", "UA-2021-06-01-008961-b")</f>
        <v>UA-2021-06-01-008961-b</v>
      </c>
      <c r="C296" s="8" t="s">
        <v>49</v>
      </c>
      <c r="D296" s="8" t="s">
        <v>729</v>
      </c>
      <c r="E296" s="8" t="s">
        <v>743</v>
      </c>
      <c r="F296" s="1" t="s">
        <v>496</v>
      </c>
      <c r="G296" s="8" t="s">
        <v>811</v>
      </c>
      <c r="H296" s="1" t="s">
        <v>339</v>
      </c>
      <c r="I296" s="1" t="s">
        <v>251</v>
      </c>
      <c r="J296" s="6">
        <v>5658</v>
      </c>
      <c r="K296" s="5">
        <v>44348</v>
      </c>
    </row>
    <row r="297" spans="1:11" ht="77.25">
      <c r="A297" s="4">
        <v>292</v>
      </c>
      <c r="B297" s="2" t="str">
        <f>HYPERLINK("https://my.zakupki.prom.ua/remote/dispatcher/state_purchase_view/27065569", "UA-2021-06-01-008520-b")</f>
        <v>UA-2021-06-01-008520-b</v>
      </c>
      <c r="C297" s="8" t="s">
        <v>80</v>
      </c>
      <c r="D297" s="8" t="s">
        <v>729</v>
      </c>
      <c r="E297" s="8" t="s">
        <v>743</v>
      </c>
      <c r="F297" s="1" t="s">
        <v>496</v>
      </c>
      <c r="G297" s="8" t="s">
        <v>811</v>
      </c>
      <c r="H297" s="1" t="s">
        <v>339</v>
      </c>
      <c r="I297" s="1" t="s">
        <v>261</v>
      </c>
      <c r="J297" s="6">
        <v>6249</v>
      </c>
      <c r="K297" s="5">
        <v>44348</v>
      </c>
    </row>
    <row r="298" spans="1:11" ht="51.75">
      <c r="A298" s="4">
        <v>293</v>
      </c>
      <c r="B298" s="2" t="str">
        <f>HYPERLINK("https://my.zakupki.prom.ua/remote/dispatcher/state_purchase_view/27064098", "UA-2021-06-01-008109-b")</f>
        <v>UA-2021-06-01-008109-b</v>
      </c>
      <c r="C298" s="8" t="s">
        <v>699</v>
      </c>
      <c r="D298" s="8" t="s">
        <v>729</v>
      </c>
      <c r="E298" s="8" t="s">
        <v>743</v>
      </c>
      <c r="F298" s="1" t="s">
        <v>496</v>
      </c>
      <c r="G298" s="8" t="s">
        <v>811</v>
      </c>
      <c r="H298" s="1" t="s">
        <v>339</v>
      </c>
      <c r="I298" s="1" t="s">
        <v>262</v>
      </c>
      <c r="J298" s="6">
        <v>768</v>
      </c>
      <c r="K298" s="5">
        <v>44348</v>
      </c>
    </row>
    <row r="299" spans="1:11" ht="51.75">
      <c r="A299" s="4">
        <v>294</v>
      </c>
      <c r="B299" s="2" t="str">
        <f>HYPERLINK("https://my.zakupki.prom.ua/remote/dispatcher/state_purchase_view/27063419", "UA-2021-06-01-007887-b")</f>
        <v>UA-2021-06-01-007887-b</v>
      </c>
      <c r="C299" s="8" t="s">
        <v>92</v>
      </c>
      <c r="D299" s="8" t="s">
        <v>729</v>
      </c>
      <c r="E299" s="8" t="s">
        <v>743</v>
      </c>
      <c r="F299" s="1" t="s">
        <v>496</v>
      </c>
      <c r="G299" s="8" t="s">
        <v>811</v>
      </c>
      <c r="H299" s="1" t="s">
        <v>339</v>
      </c>
      <c r="I299" s="1" t="s">
        <v>254</v>
      </c>
      <c r="J299" s="6">
        <v>2160</v>
      </c>
      <c r="K299" s="5">
        <v>44348</v>
      </c>
    </row>
    <row r="300" spans="1:11" ht="51.75">
      <c r="A300" s="4">
        <v>295</v>
      </c>
      <c r="B300" s="2" t="str">
        <f>HYPERLINK("https://my.zakupki.prom.ua/remote/dispatcher/state_purchase_view/27061646", "UA-2021-06-01-007437-b")</f>
        <v>UA-2021-06-01-007437-b</v>
      </c>
      <c r="C300" s="8" t="s">
        <v>54</v>
      </c>
      <c r="D300" s="8" t="s">
        <v>729</v>
      </c>
      <c r="E300" s="8" t="s">
        <v>743</v>
      </c>
      <c r="F300" s="1" t="s">
        <v>496</v>
      </c>
      <c r="G300" s="8" t="s">
        <v>811</v>
      </c>
      <c r="H300" s="1" t="s">
        <v>339</v>
      </c>
      <c r="I300" s="1" t="s">
        <v>252</v>
      </c>
      <c r="J300" s="6">
        <v>43.2</v>
      </c>
      <c r="K300" s="5">
        <v>44348</v>
      </c>
    </row>
    <row r="301" spans="1:11" ht="51.75">
      <c r="A301" s="4">
        <v>296</v>
      </c>
      <c r="B301" s="2" t="str">
        <f>HYPERLINK("https://my.zakupki.prom.ua/remote/dispatcher/state_purchase_view/27061251", "UA-2021-06-01-007327-b")</f>
        <v>UA-2021-06-01-007327-b</v>
      </c>
      <c r="C301" s="8" t="s">
        <v>120</v>
      </c>
      <c r="D301" s="8" t="s">
        <v>729</v>
      </c>
      <c r="E301" s="8" t="s">
        <v>743</v>
      </c>
      <c r="F301" s="1" t="s">
        <v>496</v>
      </c>
      <c r="G301" s="8" t="s">
        <v>811</v>
      </c>
      <c r="H301" s="1" t="s">
        <v>339</v>
      </c>
      <c r="I301" s="1" t="s">
        <v>253</v>
      </c>
      <c r="J301" s="6">
        <v>390</v>
      </c>
      <c r="K301" s="5">
        <v>44348</v>
      </c>
    </row>
    <row r="302" spans="1:11" ht="39">
      <c r="A302" s="4">
        <v>297</v>
      </c>
      <c r="B302" s="2" t="str">
        <f>HYPERLINK("https://my.zakupki.prom.ua/remote/dispatcher/state_purchase_view/27060632", "UA-2021-06-01-007135-b")</f>
        <v>UA-2021-06-01-007135-b</v>
      </c>
      <c r="C302" s="8" t="s">
        <v>707</v>
      </c>
      <c r="D302" s="8" t="s">
        <v>729</v>
      </c>
      <c r="E302" s="8" t="s">
        <v>743</v>
      </c>
      <c r="F302" s="1" t="s">
        <v>496</v>
      </c>
      <c r="G302" s="8" t="s">
        <v>751</v>
      </c>
      <c r="H302" s="1" t="s">
        <v>450</v>
      </c>
      <c r="I302" s="1" t="s">
        <v>266</v>
      </c>
      <c r="J302" s="6">
        <v>49000</v>
      </c>
      <c r="K302" s="5">
        <v>44348</v>
      </c>
    </row>
    <row r="303" spans="1:11" ht="64.5">
      <c r="A303" s="4">
        <v>298</v>
      </c>
      <c r="B303" s="2" t="str">
        <f>HYPERLINK("https://my.zakupki.prom.ua/remote/dispatcher/state_purchase_view/27043368", "UA-2021-06-01-002096-b")</f>
        <v>UA-2021-06-01-002096-b</v>
      </c>
      <c r="C303" s="8" t="s">
        <v>148</v>
      </c>
      <c r="D303" s="8" t="s">
        <v>729</v>
      </c>
      <c r="E303" s="8" t="s">
        <v>743</v>
      </c>
      <c r="F303" s="1" t="s">
        <v>496</v>
      </c>
      <c r="G303" s="8" t="s">
        <v>780</v>
      </c>
      <c r="H303" s="1" t="s">
        <v>577</v>
      </c>
      <c r="I303" s="1" t="s">
        <v>264</v>
      </c>
      <c r="J303" s="6">
        <v>2680</v>
      </c>
      <c r="K303" s="5">
        <v>44344</v>
      </c>
    </row>
    <row r="304" spans="1:11" ht="51.75">
      <c r="A304" s="4">
        <v>299</v>
      </c>
      <c r="B304" s="2" t="str">
        <f>HYPERLINK("https://my.zakupki.prom.ua/remote/dispatcher/state_purchase_view/26988189", "UA-2021-05-28-006023-b")</f>
        <v>UA-2021-05-28-006023-b</v>
      </c>
      <c r="C304" s="8" t="s">
        <v>146</v>
      </c>
      <c r="D304" s="8" t="s">
        <v>729</v>
      </c>
      <c r="E304" s="8" t="s">
        <v>743</v>
      </c>
      <c r="F304" s="1" t="s">
        <v>496</v>
      </c>
      <c r="G304" s="8" t="s">
        <v>726</v>
      </c>
      <c r="H304" s="1" t="s">
        <v>353</v>
      </c>
      <c r="I304" s="1" t="s">
        <v>258</v>
      </c>
      <c r="J304" s="6">
        <v>800</v>
      </c>
      <c r="K304" s="5">
        <v>44343</v>
      </c>
    </row>
    <row r="305" spans="1:11" ht="39">
      <c r="A305" s="4">
        <v>300</v>
      </c>
      <c r="B305" s="2" t="str">
        <f>HYPERLINK("https://my.zakupki.prom.ua/remote/dispatcher/state_purchase_view/26886807", "UA-2021-05-26-000626-b")</f>
        <v>UA-2021-05-26-000626-b</v>
      </c>
      <c r="C305" s="8" t="s">
        <v>715</v>
      </c>
      <c r="D305" s="8" t="s">
        <v>729</v>
      </c>
      <c r="E305" s="8" t="s">
        <v>743</v>
      </c>
      <c r="F305" s="1" t="s">
        <v>496</v>
      </c>
      <c r="G305" s="8" t="s">
        <v>831</v>
      </c>
      <c r="H305" s="1" t="s">
        <v>407</v>
      </c>
      <c r="I305" s="1" t="s">
        <v>225</v>
      </c>
      <c r="J305" s="6">
        <v>560</v>
      </c>
      <c r="K305" s="5">
        <v>44342</v>
      </c>
    </row>
    <row r="306" spans="1:11" ht="51.75">
      <c r="A306" s="4">
        <v>301</v>
      </c>
      <c r="B306" s="2" t="str">
        <f>HYPERLINK("https://my.zakupki.prom.ua/remote/dispatcher/state_purchase_view/26863742", "UA-2021-05-25-008154-b")</f>
        <v>UA-2021-05-25-008154-b</v>
      </c>
      <c r="C306" s="8" t="s">
        <v>711</v>
      </c>
      <c r="D306" s="8" t="s">
        <v>729</v>
      </c>
      <c r="E306" s="8" t="s">
        <v>743</v>
      </c>
      <c r="F306" s="1" t="s">
        <v>496</v>
      </c>
      <c r="G306" s="8" t="s">
        <v>788</v>
      </c>
      <c r="H306" s="1" t="s">
        <v>316</v>
      </c>
      <c r="I306" s="1" t="s">
        <v>250</v>
      </c>
      <c r="J306" s="6">
        <v>7920</v>
      </c>
      <c r="K306" s="5">
        <v>44341</v>
      </c>
    </row>
    <row r="307" spans="1:11" ht="51.75">
      <c r="A307" s="4">
        <v>302</v>
      </c>
      <c r="B307" s="2" t="str">
        <f>HYPERLINK("https://my.zakupki.prom.ua/remote/dispatcher/state_purchase_view/26841255", "UA-2021-05-25-000299-b")</f>
        <v>UA-2021-05-25-000299-b</v>
      </c>
      <c r="C307" s="8" t="s">
        <v>50</v>
      </c>
      <c r="D307" s="8" t="s">
        <v>729</v>
      </c>
      <c r="E307" s="8" t="s">
        <v>743</v>
      </c>
      <c r="F307" s="1" t="s">
        <v>496</v>
      </c>
      <c r="G307" s="8" t="s">
        <v>811</v>
      </c>
      <c r="H307" s="1" t="s">
        <v>339</v>
      </c>
      <c r="I307" s="1" t="s">
        <v>234</v>
      </c>
      <c r="J307" s="6">
        <v>370</v>
      </c>
      <c r="K307" s="5">
        <v>44341</v>
      </c>
    </row>
    <row r="308" spans="1:11" ht="64.5">
      <c r="A308" s="4">
        <v>303</v>
      </c>
      <c r="B308" s="2" t="str">
        <f>HYPERLINK("https://my.zakupki.prom.ua/remote/dispatcher/state_purchase_view/26832188", "UA-2021-05-24-013024-b")</f>
        <v>UA-2021-05-24-013024-b</v>
      </c>
      <c r="C308" s="8" t="s">
        <v>87</v>
      </c>
      <c r="D308" s="8" t="s">
        <v>729</v>
      </c>
      <c r="E308" s="8" t="s">
        <v>743</v>
      </c>
      <c r="F308" s="1" t="s">
        <v>496</v>
      </c>
      <c r="G308" s="8" t="s">
        <v>776</v>
      </c>
      <c r="H308" s="1" t="s">
        <v>312</v>
      </c>
      <c r="I308" s="1" t="s">
        <v>242</v>
      </c>
      <c r="J308" s="6">
        <v>1648</v>
      </c>
      <c r="K308" s="5">
        <v>44340</v>
      </c>
    </row>
    <row r="309" spans="1:11" ht="39">
      <c r="A309" s="4">
        <v>304</v>
      </c>
      <c r="B309" s="2" t="str">
        <f>HYPERLINK("https://my.zakupki.prom.ua/remote/dispatcher/state_purchase_view/26831481", "UA-2021-05-24-012753-b")</f>
        <v>UA-2021-05-24-012753-b</v>
      </c>
      <c r="C309" s="8" t="s">
        <v>95</v>
      </c>
      <c r="D309" s="8" t="s">
        <v>729</v>
      </c>
      <c r="E309" s="8" t="s">
        <v>743</v>
      </c>
      <c r="F309" s="1" t="s">
        <v>496</v>
      </c>
      <c r="G309" s="8" t="s">
        <v>776</v>
      </c>
      <c r="H309" s="1" t="s">
        <v>312</v>
      </c>
      <c r="I309" s="1" t="s">
        <v>248</v>
      </c>
      <c r="J309" s="6">
        <v>68</v>
      </c>
      <c r="K309" s="5">
        <v>44340</v>
      </c>
    </row>
    <row r="310" spans="1:11" ht="39">
      <c r="A310" s="4">
        <v>305</v>
      </c>
      <c r="B310" s="2" t="str">
        <f>HYPERLINK("https://my.zakupki.prom.ua/remote/dispatcher/state_purchase_view/26830843", "UA-2021-05-24-012620-b")</f>
        <v>UA-2021-05-24-012620-b</v>
      </c>
      <c r="C310" s="8" t="s">
        <v>118</v>
      </c>
      <c r="D310" s="8" t="s">
        <v>729</v>
      </c>
      <c r="E310" s="8" t="s">
        <v>743</v>
      </c>
      <c r="F310" s="1" t="s">
        <v>496</v>
      </c>
      <c r="G310" s="8" t="s">
        <v>776</v>
      </c>
      <c r="H310" s="1" t="s">
        <v>312</v>
      </c>
      <c r="I310" s="1" t="s">
        <v>249</v>
      </c>
      <c r="J310" s="6">
        <v>108</v>
      </c>
      <c r="K310" s="5">
        <v>44340</v>
      </c>
    </row>
    <row r="311" spans="1:11" ht="39">
      <c r="A311" s="4">
        <v>306</v>
      </c>
      <c r="B311" s="2" t="str">
        <f>HYPERLINK("https://my.zakupki.prom.ua/remote/dispatcher/state_purchase_view/26830357", "UA-2021-05-24-012360-b")</f>
        <v>UA-2021-05-24-012360-b</v>
      </c>
      <c r="C311" s="8" t="s">
        <v>128</v>
      </c>
      <c r="D311" s="8" t="s">
        <v>729</v>
      </c>
      <c r="E311" s="8" t="s">
        <v>743</v>
      </c>
      <c r="F311" s="1" t="s">
        <v>496</v>
      </c>
      <c r="G311" s="8" t="s">
        <v>776</v>
      </c>
      <c r="H311" s="1" t="s">
        <v>312</v>
      </c>
      <c r="I311" s="1" t="s">
        <v>247</v>
      </c>
      <c r="J311" s="6">
        <v>58</v>
      </c>
      <c r="K311" s="5">
        <v>44340</v>
      </c>
    </row>
    <row r="312" spans="1:11" ht="39">
      <c r="A312" s="4">
        <v>307</v>
      </c>
      <c r="B312" s="2" t="str">
        <f>HYPERLINK("https://my.zakupki.prom.ua/remote/dispatcher/state_purchase_view/26830010", "UA-2021-05-24-012189-b")</f>
        <v>UA-2021-05-24-012189-b</v>
      </c>
      <c r="C312" s="8" t="s">
        <v>113</v>
      </c>
      <c r="D312" s="8" t="s">
        <v>729</v>
      </c>
      <c r="E312" s="8" t="s">
        <v>743</v>
      </c>
      <c r="F312" s="1" t="s">
        <v>496</v>
      </c>
      <c r="G312" s="8" t="s">
        <v>776</v>
      </c>
      <c r="H312" s="1" t="s">
        <v>312</v>
      </c>
      <c r="I312" s="1" t="s">
        <v>246</v>
      </c>
      <c r="J312" s="6">
        <v>112</v>
      </c>
      <c r="K312" s="5">
        <v>44340</v>
      </c>
    </row>
    <row r="313" spans="1:11" ht="39">
      <c r="A313" s="4">
        <v>308</v>
      </c>
      <c r="B313" s="2" t="str">
        <f>HYPERLINK("https://my.zakupki.prom.ua/remote/dispatcher/state_purchase_view/26829146", "UA-2021-05-24-011962-b")</f>
        <v>UA-2021-05-24-011962-b</v>
      </c>
      <c r="C313" s="8" t="s">
        <v>138</v>
      </c>
      <c r="D313" s="8" t="s">
        <v>729</v>
      </c>
      <c r="E313" s="8" t="s">
        <v>743</v>
      </c>
      <c r="F313" s="1" t="s">
        <v>496</v>
      </c>
      <c r="G313" s="8" t="s">
        <v>776</v>
      </c>
      <c r="H313" s="1" t="s">
        <v>312</v>
      </c>
      <c r="I313" s="1" t="s">
        <v>244</v>
      </c>
      <c r="J313" s="6">
        <v>410</v>
      </c>
      <c r="K313" s="5">
        <v>44340</v>
      </c>
    </row>
    <row r="314" spans="1:11" ht="39">
      <c r="A314" s="4">
        <v>309</v>
      </c>
      <c r="B314" s="2" t="str">
        <f>HYPERLINK("https://my.zakupki.prom.ua/remote/dispatcher/state_purchase_view/26828354", "UA-2021-05-24-011683-b")</f>
        <v>UA-2021-05-24-011683-b</v>
      </c>
      <c r="C314" s="8" t="s">
        <v>23</v>
      </c>
      <c r="D314" s="8" t="s">
        <v>729</v>
      </c>
      <c r="E314" s="8" t="s">
        <v>743</v>
      </c>
      <c r="F314" s="1" t="s">
        <v>496</v>
      </c>
      <c r="G314" s="8" t="s">
        <v>776</v>
      </c>
      <c r="H314" s="1" t="s">
        <v>312</v>
      </c>
      <c r="I314" s="1" t="s">
        <v>243</v>
      </c>
      <c r="J314" s="6">
        <v>1653</v>
      </c>
      <c r="K314" s="5">
        <v>44340</v>
      </c>
    </row>
    <row r="315" spans="1:11" ht="51.75">
      <c r="A315" s="4">
        <v>310</v>
      </c>
      <c r="B315" s="2" t="str">
        <f>HYPERLINK("https://my.zakupki.prom.ua/remote/dispatcher/state_purchase_view/26753565", "UA-2021-05-21-001013-b")</f>
        <v>UA-2021-05-21-001013-b</v>
      </c>
      <c r="C315" s="8" t="s">
        <v>123</v>
      </c>
      <c r="D315" s="8" t="s">
        <v>729</v>
      </c>
      <c r="E315" s="8" t="s">
        <v>743</v>
      </c>
      <c r="F315" s="1" t="s">
        <v>496</v>
      </c>
      <c r="G315" s="8" t="s">
        <v>784</v>
      </c>
      <c r="H315" s="1" t="s">
        <v>580</v>
      </c>
      <c r="I315" s="1" t="s">
        <v>235</v>
      </c>
      <c r="J315" s="6">
        <v>537</v>
      </c>
      <c r="K315" s="5">
        <v>44337</v>
      </c>
    </row>
    <row r="316" spans="1:11" ht="51.75">
      <c r="A316" s="4">
        <v>311</v>
      </c>
      <c r="B316" s="2" t="str">
        <f>HYPERLINK("https://my.zakupki.prom.ua/remote/dispatcher/state_purchase_view/26753166", "UA-2021-05-21-000894-b")</f>
        <v>UA-2021-05-21-000894-b</v>
      </c>
      <c r="C316" s="8" t="s">
        <v>65</v>
      </c>
      <c r="D316" s="8" t="s">
        <v>729</v>
      </c>
      <c r="E316" s="8" t="s">
        <v>743</v>
      </c>
      <c r="F316" s="1" t="s">
        <v>496</v>
      </c>
      <c r="G316" s="8" t="s">
        <v>784</v>
      </c>
      <c r="H316" s="1" t="s">
        <v>580</v>
      </c>
      <c r="I316" s="1" t="s">
        <v>239</v>
      </c>
      <c r="J316" s="6">
        <v>5145</v>
      </c>
      <c r="K316" s="5">
        <v>44337</v>
      </c>
    </row>
    <row r="317" spans="1:11" ht="51.75">
      <c r="A317" s="4">
        <v>312</v>
      </c>
      <c r="B317" s="2" t="str">
        <f>HYPERLINK("https://my.zakupki.prom.ua/remote/dispatcher/state_purchase_view/26752779", "UA-2021-05-21-000726-b")</f>
        <v>UA-2021-05-21-000726-b</v>
      </c>
      <c r="C317" s="8" t="s">
        <v>846</v>
      </c>
      <c r="D317" s="8" t="s">
        <v>729</v>
      </c>
      <c r="E317" s="8" t="s">
        <v>743</v>
      </c>
      <c r="F317" s="1" t="s">
        <v>496</v>
      </c>
      <c r="G317" s="8" t="s">
        <v>784</v>
      </c>
      <c r="H317" s="1" t="s">
        <v>580</v>
      </c>
      <c r="I317" s="1" t="s">
        <v>238</v>
      </c>
      <c r="J317" s="6">
        <v>354</v>
      </c>
      <c r="K317" s="5">
        <v>44337</v>
      </c>
    </row>
    <row r="318" spans="1:11" ht="51.75">
      <c r="A318" s="4">
        <v>313</v>
      </c>
      <c r="B318" s="2" t="str">
        <f>HYPERLINK("https://my.zakupki.prom.ua/remote/dispatcher/state_purchase_view/26752591", "UA-2021-05-21-000652-b")</f>
        <v>UA-2021-05-21-000652-b</v>
      </c>
      <c r="C318" s="8" t="s">
        <v>137</v>
      </c>
      <c r="D318" s="8" t="s">
        <v>729</v>
      </c>
      <c r="E318" s="8" t="s">
        <v>743</v>
      </c>
      <c r="F318" s="1" t="s">
        <v>496</v>
      </c>
      <c r="G318" s="8" t="s">
        <v>784</v>
      </c>
      <c r="H318" s="1" t="s">
        <v>580</v>
      </c>
      <c r="I318" s="1" t="s">
        <v>237</v>
      </c>
      <c r="J318" s="6">
        <v>354</v>
      </c>
      <c r="K318" s="5">
        <v>44337</v>
      </c>
    </row>
    <row r="319" spans="1:11" ht="39">
      <c r="A319" s="4">
        <v>314</v>
      </c>
      <c r="B319" s="2" t="str">
        <f>HYPERLINK("https://my.zakupki.prom.ua/remote/dispatcher/state_purchase_view/26732761", "UA-2021-05-20-008123-b")</f>
        <v>UA-2021-05-20-008123-b</v>
      </c>
      <c r="C319" s="8" t="s">
        <v>839</v>
      </c>
      <c r="D319" s="8" t="s">
        <v>729</v>
      </c>
      <c r="E319" s="8" t="s">
        <v>743</v>
      </c>
      <c r="F319" s="1" t="s">
        <v>496</v>
      </c>
      <c r="G319" s="8" t="s">
        <v>660</v>
      </c>
      <c r="H319" s="1" t="s">
        <v>378</v>
      </c>
      <c r="I319" s="1" t="s">
        <v>205</v>
      </c>
      <c r="J319" s="6">
        <v>19869</v>
      </c>
      <c r="K319" s="5">
        <v>44336</v>
      </c>
    </row>
    <row r="320" spans="1:11" ht="39">
      <c r="A320" s="4">
        <v>315</v>
      </c>
      <c r="B320" s="2" t="str">
        <f>HYPERLINK("https://my.zakupki.prom.ua/remote/dispatcher/state_purchase_view/26684710", "UA-2021-05-19-007572-b")</f>
        <v>UA-2021-05-19-007572-b</v>
      </c>
      <c r="C320" s="8" t="s">
        <v>5</v>
      </c>
      <c r="D320" s="8" t="s">
        <v>729</v>
      </c>
      <c r="E320" s="8" t="s">
        <v>743</v>
      </c>
      <c r="F320" s="1" t="s">
        <v>496</v>
      </c>
      <c r="G320" s="8" t="s">
        <v>829</v>
      </c>
      <c r="H320" s="1" t="s">
        <v>409</v>
      </c>
      <c r="I320" s="1" t="s">
        <v>233</v>
      </c>
      <c r="J320" s="6">
        <v>1347</v>
      </c>
      <c r="K320" s="5">
        <v>44335</v>
      </c>
    </row>
    <row r="321" spans="1:11" ht="51.75">
      <c r="A321" s="4">
        <v>316</v>
      </c>
      <c r="B321" s="2" t="str">
        <f>HYPERLINK("https://my.zakupki.prom.ua/remote/dispatcher/state_purchase_view/26683906", "UA-2021-05-19-007392-b")</f>
        <v>UA-2021-05-19-007392-b</v>
      </c>
      <c r="C321" s="8" t="s">
        <v>897</v>
      </c>
      <c r="D321" s="8" t="s">
        <v>729</v>
      </c>
      <c r="E321" s="8" t="s">
        <v>743</v>
      </c>
      <c r="F321" s="1" t="s">
        <v>496</v>
      </c>
      <c r="G321" s="8" t="s">
        <v>784</v>
      </c>
      <c r="H321" s="1" t="s">
        <v>580</v>
      </c>
      <c r="I321" s="1" t="s">
        <v>232</v>
      </c>
      <c r="J321" s="6">
        <v>439.9</v>
      </c>
      <c r="K321" s="5">
        <v>44335</v>
      </c>
    </row>
    <row r="322" spans="1:11" ht="51.75">
      <c r="A322" s="4">
        <v>317</v>
      </c>
      <c r="B322" s="2" t="str">
        <f>HYPERLINK("https://my.zakupki.prom.ua/remote/dispatcher/state_purchase_view/26683495", "UA-2021-05-19-007256-b")</f>
        <v>UA-2021-05-19-007256-b</v>
      </c>
      <c r="C322" s="8" t="s">
        <v>898</v>
      </c>
      <c r="D322" s="8" t="s">
        <v>729</v>
      </c>
      <c r="E322" s="8" t="s">
        <v>743</v>
      </c>
      <c r="F322" s="1" t="s">
        <v>496</v>
      </c>
      <c r="G322" s="8" t="s">
        <v>784</v>
      </c>
      <c r="H322" s="1" t="s">
        <v>580</v>
      </c>
      <c r="I322" s="1" t="s">
        <v>226</v>
      </c>
      <c r="J322" s="6">
        <v>1359</v>
      </c>
      <c r="K322" s="5">
        <v>44335</v>
      </c>
    </row>
    <row r="323" spans="1:11" ht="51.75">
      <c r="A323" s="4">
        <v>318</v>
      </c>
      <c r="B323" s="2" t="str">
        <f>HYPERLINK("https://my.zakupki.prom.ua/remote/dispatcher/state_purchase_view/26669397", "UA-2021-05-19-003262-b")</f>
        <v>UA-2021-05-19-003262-b</v>
      </c>
      <c r="C323" s="8" t="s">
        <v>855</v>
      </c>
      <c r="D323" s="8" t="s">
        <v>729</v>
      </c>
      <c r="E323" s="8" t="s">
        <v>743</v>
      </c>
      <c r="F323" s="1" t="s">
        <v>496</v>
      </c>
      <c r="G323" s="8" t="s">
        <v>784</v>
      </c>
      <c r="H323" s="1" t="s">
        <v>580</v>
      </c>
      <c r="I323" s="1" t="s">
        <v>231</v>
      </c>
      <c r="J323" s="6">
        <v>600</v>
      </c>
      <c r="K323" s="5">
        <v>44335</v>
      </c>
    </row>
    <row r="324" spans="1:11" ht="51.75">
      <c r="A324" s="4">
        <v>319</v>
      </c>
      <c r="B324" s="2" t="str">
        <f>HYPERLINK("https://my.zakupki.prom.ua/remote/dispatcher/state_purchase_view/26668553", "UA-2021-05-19-003048-b")</f>
        <v>UA-2021-05-19-003048-b</v>
      </c>
      <c r="C324" s="8" t="s">
        <v>158</v>
      </c>
      <c r="D324" s="8" t="s">
        <v>729</v>
      </c>
      <c r="E324" s="8" t="s">
        <v>743</v>
      </c>
      <c r="F324" s="1" t="s">
        <v>496</v>
      </c>
      <c r="G324" s="8" t="s">
        <v>784</v>
      </c>
      <c r="H324" s="1" t="s">
        <v>580</v>
      </c>
      <c r="I324" s="1" t="s">
        <v>230</v>
      </c>
      <c r="J324" s="6">
        <v>14275</v>
      </c>
      <c r="K324" s="5">
        <v>44335</v>
      </c>
    </row>
    <row r="325" spans="1:11" ht="51.75">
      <c r="A325" s="4">
        <v>320</v>
      </c>
      <c r="B325" s="2" t="str">
        <f>HYPERLINK("https://my.zakupki.prom.ua/remote/dispatcher/state_purchase_view/26668110", "UA-2021-05-19-002835-b")</f>
        <v>UA-2021-05-19-002835-b</v>
      </c>
      <c r="C325" s="8" t="s">
        <v>55</v>
      </c>
      <c r="D325" s="8" t="s">
        <v>729</v>
      </c>
      <c r="E325" s="8" t="s">
        <v>743</v>
      </c>
      <c r="F325" s="1" t="s">
        <v>496</v>
      </c>
      <c r="G325" s="8" t="s">
        <v>784</v>
      </c>
      <c r="H325" s="1" t="s">
        <v>580</v>
      </c>
      <c r="I325" s="1" t="s">
        <v>229</v>
      </c>
      <c r="J325" s="6">
        <v>9240</v>
      </c>
      <c r="K325" s="5">
        <v>44335</v>
      </c>
    </row>
    <row r="326" spans="1:11" ht="51.75">
      <c r="A326" s="4">
        <v>321</v>
      </c>
      <c r="B326" s="2" t="str">
        <f>HYPERLINK("https://my.zakupki.prom.ua/remote/dispatcher/state_purchase_view/26667151", "UA-2021-05-19-002634-b")</f>
        <v>UA-2021-05-19-002634-b</v>
      </c>
      <c r="C326" s="8" t="s">
        <v>710</v>
      </c>
      <c r="D326" s="8" t="s">
        <v>729</v>
      </c>
      <c r="E326" s="8" t="s">
        <v>743</v>
      </c>
      <c r="F326" s="1" t="s">
        <v>496</v>
      </c>
      <c r="G326" s="8" t="s">
        <v>784</v>
      </c>
      <c r="H326" s="1" t="s">
        <v>580</v>
      </c>
      <c r="I326" s="1" t="s">
        <v>227</v>
      </c>
      <c r="J326" s="6">
        <v>2170</v>
      </c>
      <c r="K326" s="5">
        <v>44335</v>
      </c>
    </row>
    <row r="327" spans="1:11" ht="64.5">
      <c r="A327" s="4">
        <v>322</v>
      </c>
      <c r="B327" s="2" t="str">
        <f>HYPERLINK("https://my.zakupki.prom.ua/remote/dispatcher/state_purchase_view/26523915", "UA-2021-05-14-000343-c")</f>
        <v>UA-2021-05-14-000343-c</v>
      </c>
      <c r="C327" s="8" t="s">
        <v>148</v>
      </c>
      <c r="D327" s="8" t="s">
        <v>729</v>
      </c>
      <c r="E327" s="8" t="s">
        <v>743</v>
      </c>
      <c r="F327" s="1" t="s">
        <v>496</v>
      </c>
      <c r="G327" s="8" t="s">
        <v>780</v>
      </c>
      <c r="H327" s="1" t="s">
        <v>577</v>
      </c>
      <c r="I327" s="1" t="s">
        <v>223</v>
      </c>
      <c r="J327" s="6">
        <v>1070</v>
      </c>
      <c r="K327" s="5">
        <v>44328</v>
      </c>
    </row>
    <row r="328" spans="1:11" ht="51.75">
      <c r="A328" s="4">
        <v>323</v>
      </c>
      <c r="B328" s="2" t="str">
        <f>HYPERLINK("https://my.zakupki.prom.ua/remote/dispatcher/state_purchase_view/26515907", "UA-2021-05-13-003749-c")</f>
        <v>UA-2021-05-13-003749-c</v>
      </c>
      <c r="C328" s="8" t="s">
        <v>32</v>
      </c>
      <c r="D328" s="8" t="s">
        <v>729</v>
      </c>
      <c r="E328" s="8" t="s">
        <v>743</v>
      </c>
      <c r="F328" s="1" t="s">
        <v>496</v>
      </c>
      <c r="G328" s="8" t="s">
        <v>745</v>
      </c>
      <c r="H328" s="1" t="s">
        <v>399</v>
      </c>
      <c r="I328" s="1" t="s">
        <v>931</v>
      </c>
      <c r="J328" s="6">
        <v>7537.11</v>
      </c>
      <c r="K328" s="5">
        <v>44329</v>
      </c>
    </row>
    <row r="329" spans="1:11" ht="51.75">
      <c r="A329" s="4">
        <v>324</v>
      </c>
      <c r="B329" s="2" t="str">
        <f>HYPERLINK("https://my.zakupki.prom.ua/remote/dispatcher/state_purchase_view/26509372", "UA-2021-05-13-003573-a")</f>
        <v>UA-2021-05-13-003573-a</v>
      </c>
      <c r="C329" s="8" t="s">
        <v>154</v>
      </c>
      <c r="D329" s="8" t="s">
        <v>729</v>
      </c>
      <c r="E329" s="8" t="s">
        <v>743</v>
      </c>
      <c r="F329" s="1" t="s">
        <v>496</v>
      </c>
      <c r="G329" s="8" t="s">
        <v>745</v>
      </c>
      <c r="H329" s="1" t="s">
        <v>399</v>
      </c>
      <c r="I329" s="1" t="s">
        <v>220</v>
      </c>
      <c r="J329" s="6">
        <v>3365.46</v>
      </c>
      <c r="K329" s="5">
        <v>44329</v>
      </c>
    </row>
    <row r="330" spans="1:11" ht="39">
      <c r="A330" s="4">
        <v>325</v>
      </c>
      <c r="B330" s="2" t="str">
        <f>HYPERLINK("https://my.zakupki.prom.ua/remote/dispatcher/state_purchase_view/26507057", "UA-2021-05-13-002951-a")</f>
        <v>UA-2021-05-13-002951-a</v>
      </c>
      <c r="C330" s="8" t="s">
        <v>58</v>
      </c>
      <c r="D330" s="8" t="s">
        <v>729</v>
      </c>
      <c r="E330" s="8" t="s">
        <v>743</v>
      </c>
      <c r="F330" s="1" t="s">
        <v>496</v>
      </c>
      <c r="G330" s="8" t="s">
        <v>745</v>
      </c>
      <c r="H330" s="1" t="s">
        <v>399</v>
      </c>
      <c r="I330" s="1" t="s">
        <v>221</v>
      </c>
      <c r="J330" s="6">
        <v>1150.01</v>
      </c>
      <c r="K330" s="5">
        <v>44329</v>
      </c>
    </row>
    <row r="331" spans="1:11" ht="77.25">
      <c r="A331" s="4">
        <v>326</v>
      </c>
      <c r="B331" s="2" t="str">
        <f>HYPERLINK("https://my.zakupki.prom.ua/remote/dispatcher/state_purchase_view/26502566", "UA-2021-05-13-008165-b")</f>
        <v>UA-2021-05-13-008165-b</v>
      </c>
      <c r="C331" s="8" t="s">
        <v>88</v>
      </c>
      <c r="D331" s="8" t="s">
        <v>729</v>
      </c>
      <c r="E331" s="8" t="s">
        <v>743</v>
      </c>
      <c r="F331" s="1" t="s">
        <v>496</v>
      </c>
      <c r="G331" s="8" t="s">
        <v>745</v>
      </c>
      <c r="H331" s="1" t="s">
        <v>399</v>
      </c>
      <c r="I331" s="1" t="s">
        <v>218</v>
      </c>
      <c r="J331" s="6">
        <v>645.05999999999995</v>
      </c>
      <c r="K331" s="5">
        <v>44329</v>
      </c>
    </row>
    <row r="332" spans="1:11" ht="39">
      <c r="A332" s="4">
        <v>327</v>
      </c>
      <c r="B332" s="2" t="str">
        <f>HYPERLINK("https://my.zakupki.prom.ua/remote/dispatcher/state_purchase_view/26501940", "UA-2021-05-13-007926-b")</f>
        <v>UA-2021-05-13-007926-b</v>
      </c>
      <c r="C332" s="8" t="s">
        <v>62</v>
      </c>
      <c r="D332" s="8" t="s">
        <v>729</v>
      </c>
      <c r="E332" s="8" t="s">
        <v>743</v>
      </c>
      <c r="F332" s="1" t="s">
        <v>496</v>
      </c>
      <c r="G332" s="8" t="s">
        <v>745</v>
      </c>
      <c r="H332" s="1" t="s">
        <v>399</v>
      </c>
      <c r="I332" s="1" t="s">
        <v>217</v>
      </c>
      <c r="J332" s="6">
        <v>236.02</v>
      </c>
      <c r="K332" s="5">
        <v>44329</v>
      </c>
    </row>
    <row r="333" spans="1:11" ht="39">
      <c r="A333" s="4">
        <v>328</v>
      </c>
      <c r="B333" s="2" t="str">
        <f>HYPERLINK("https://my.zakupki.prom.ua/remote/dispatcher/state_purchase_view/26501548", "UA-2021-05-13-007790-b")</f>
        <v>UA-2021-05-13-007790-b</v>
      </c>
      <c r="C333" s="8" t="s">
        <v>30</v>
      </c>
      <c r="D333" s="8" t="s">
        <v>729</v>
      </c>
      <c r="E333" s="8" t="s">
        <v>743</v>
      </c>
      <c r="F333" s="1" t="s">
        <v>496</v>
      </c>
      <c r="G333" s="8" t="s">
        <v>745</v>
      </c>
      <c r="H333" s="1" t="s">
        <v>399</v>
      </c>
      <c r="I333" s="1" t="s">
        <v>216</v>
      </c>
      <c r="J333" s="6">
        <v>739.92</v>
      </c>
      <c r="K333" s="5">
        <v>44329</v>
      </c>
    </row>
    <row r="334" spans="1:11" ht="51.75">
      <c r="A334" s="4">
        <v>329</v>
      </c>
      <c r="B334" s="2" t="str">
        <f>HYPERLINK("https://my.zakupki.prom.ua/remote/dispatcher/state_purchase_view/26500971", "UA-2021-05-13-007574-b")</f>
        <v>UA-2021-05-13-007574-b</v>
      </c>
      <c r="C334" s="8" t="s">
        <v>63</v>
      </c>
      <c r="D334" s="8" t="s">
        <v>729</v>
      </c>
      <c r="E334" s="8" t="s">
        <v>743</v>
      </c>
      <c r="F334" s="1" t="s">
        <v>496</v>
      </c>
      <c r="G334" s="8" t="s">
        <v>745</v>
      </c>
      <c r="H334" s="1" t="s">
        <v>399</v>
      </c>
      <c r="I334" s="1" t="s">
        <v>213</v>
      </c>
      <c r="J334" s="6">
        <v>2016.62</v>
      </c>
      <c r="K334" s="5">
        <v>44329</v>
      </c>
    </row>
    <row r="335" spans="1:11" ht="39">
      <c r="A335" s="4">
        <v>330</v>
      </c>
      <c r="B335" s="2" t="str">
        <f>HYPERLINK("https://my.zakupki.prom.ua/remote/dispatcher/state_purchase_view/26491144", "UA-2021-05-13-007024-b")</f>
        <v>UA-2021-05-13-007024-b</v>
      </c>
      <c r="C335" s="8" t="s">
        <v>157</v>
      </c>
      <c r="D335" s="8" t="s">
        <v>729</v>
      </c>
      <c r="E335" s="8" t="s">
        <v>743</v>
      </c>
      <c r="F335" s="1" t="s">
        <v>496</v>
      </c>
      <c r="G335" s="8" t="s">
        <v>745</v>
      </c>
      <c r="H335" s="1" t="s">
        <v>399</v>
      </c>
      <c r="I335" s="1" t="s">
        <v>215</v>
      </c>
      <c r="J335" s="6">
        <v>2092.9899999999998</v>
      </c>
      <c r="K335" s="5">
        <v>44329</v>
      </c>
    </row>
    <row r="336" spans="1:11" ht="51.75">
      <c r="A336" s="4">
        <v>331</v>
      </c>
      <c r="B336" s="2" t="str">
        <f>HYPERLINK("https://my.zakupki.prom.ua/remote/dispatcher/state_purchase_view/26468130", "UA-2021-05-12-002349-a")</f>
        <v>UA-2021-05-12-002349-a</v>
      </c>
      <c r="C336" s="8" t="s">
        <v>36</v>
      </c>
      <c r="D336" s="8" t="s">
        <v>729</v>
      </c>
      <c r="E336" s="8" t="s">
        <v>743</v>
      </c>
      <c r="F336" s="1" t="s">
        <v>496</v>
      </c>
      <c r="G336" s="8" t="s">
        <v>795</v>
      </c>
      <c r="H336" s="1" t="s">
        <v>553</v>
      </c>
      <c r="I336" s="1" t="s">
        <v>205</v>
      </c>
      <c r="J336" s="6">
        <v>7350.01</v>
      </c>
      <c r="K336" s="5">
        <v>44328</v>
      </c>
    </row>
    <row r="337" spans="1:11" ht="64.5">
      <c r="A337" s="4">
        <v>332</v>
      </c>
      <c r="B337" s="2" t="str">
        <f>HYPERLINK("https://my.zakupki.prom.ua/remote/dispatcher/state_purchase_view/26420579", "UA-2021-05-11-005989-a")</f>
        <v>UA-2021-05-11-005989-a</v>
      </c>
      <c r="C337" s="8" t="s">
        <v>24</v>
      </c>
      <c r="D337" s="8" t="s">
        <v>729</v>
      </c>
      <c r="E337" s="8" t="s">
        <v>743</v>
      </c>
      <c r="F337" s="1" t="s">
        <v>496</v>
      </c>
      <c r="G337" s="8" t="s">
        <v>762</v>
      </c>
      <c r="H337" s="1" t="s">
        <v>516</v>
      </c>
      <c r="I337" s="1" t="s">
        <v>209</v>
      </c>
      <c r="J337" s="6">
        <v>11200.56</v>
      </c>
      <c r="K337" s="5">
        <v>44327</v>
      </c>
    </row>
    <row r="338" spans="1:11" ht="51.75">
      <c r="A338" s="4">
        <v>333</v>
      </c>
      <c r="B338" s="2" t="str">
        <f>HYPERLINK("https://my.zakupki.prom.ua/remote/dispatcher/state_purchase_view/26384453", "UA-2021-05-07-004957-b")</f>
        <v>UA-2021-05-07-004957-b</v>
      </c>
      <c r="C338" s="8" t="s">
        <v>25</v>
      </c>
      <c r="D338" s="8" t="s">
        <v>729</v>
      </c>
      <c r="E338" s="8" t="s">
        <v>743</v>
      </c>
      <c r="F338" s="1" t="s">
        <v>496</v>
      </c>
      <c r="G338" s="8" t="s">
        <v>783</v>
      </c>
      <c r="H338" s="1" t="s">
        <v>565</v>
      </c>
      <c r="I338" s="1" t="s">
        <v>210</v>
      </c>
      <c r="J338" s="6">
        <v>850.8</v>
      </c>
      <c r="K338" s="5">
        <v>44322</v>
      </c>
    </row>
    <row r="339" spans="1:11" ht="51.75">
      <c r="A339" s="4">
        <v>334</v>
      </c>
      <c r="B339" s="2" t="str">
        <f>HYPERLINK("https://my.zakupki.prom.ua/remote/dispatcher/state_purchase_view/26383990", "UA-2021-05-07-004809-b")</f>
        <v>UA-2021-05-07-004809-b</v>
      </c>
      <c r="C339" s="8" t="s">
        <v>97</v>
      </c>
      <c r="D339" s="8" t="s">
        <v>729</v>
      </c>
      <c r="E339" s="8" t="s">
        <v>743</v>
      </c>
      <c r="F339" s="1" t="s">
        <v>496</v>
      </c>
      <c r="G339" s="8" t="s">
        <v>783</v>
      </c>
      <c r="H339" s="1" t="s">
        <v>565</v>
      </c>
      <c r="I339" s="1" t="s">
        <v>211</v>
      </c>
      <c r="J339" s="6">
        <v>10529.88</v>
      </c>
      <c r="K339" s="5">
        <v>44322</v>
      </c>
    </row>
    <row r="340" spans="1:11" ht="64.5">
      <c r="A340" s="4">
        <v>335</v>
      </c>
      <c r="B340" s="2" t="str">
        <f>HYPERLINK("https://my.zakupki.prom.ua/remote/dispatcher/state_purchase_view/26377706", "UA-2021-05-07-002644-b")</f>
        <v>UA-2021-05-07-002644-b</v>
      </c>
      <c r="C340" s="8" t="s">
        <v>83</v>
      </c>
      <c r="D340" s="8" t="s">
        <v>729</v>
      </c>
      <c r="E340" s="8" t="s">
        <v>743</v>
      </c>
      <c r="F340" s="1" t="s">
        <v>496</v>
      </c>
      <c r="G340" s="8" t="s">
        <v>783</v>
      </c>
      <c r="H340" s="1" t="s">
        <v>565</v>
      </c>
      <c r="I340" s="1" t="s">
        <v>214</v>
      </c>
      <c r="J340" s="6">
        <v>3524.76</v>
      </c>
      <c r="K340" s="5">
        <v>44322</v>
      </c>
    </row>
    <row r="341" spans="1:11" ht="51.75">
      <c r="A341" s="4">
        <v>336</v>
      </c>
      <c r="B341" s="2" t="str">
        <f>HYPERLINK("https://my.zakupki.prom.ua/remote/dispatcher/state_purchase_view/26322732", "UA-2021-05-05-006388-c")</f>
        <v>UA-2021-05-05-006388-c</v>
      </c>
      <c r="C341" s="8" t="s">
        <v>17</v>
      </c>
      <c r="D341" s="8" t="s">
        <v>729</v>
      </c>
      <c r="E341" s="8" t="s">
        <v>743</v>
      </c>
      <c r="F341" s="1" t="s">
        <v>496</v>
      </c>
      <c r="G341" s="8" t="s">
        <v>784</v>
      </c>
      <c r="H341" s="1" t="s">
        <v>580</v>
      </c>
      <c r="I341" s="1" t="s">
        <v>206</v>
      </c>
      <c r="J341" s="6">
        <v>3139</v>
      </c>
      <c r="K341" s="5">
        <v>44321</v>
      </c>
    </row>
    <row r="342" spans="1:11" ht="77.25">
      <c r="A342" s="4">
        <v>337</v>
      </c>
      <c r="B342" s="2" t="str">
        <f>HYPERLINK("https://my.zakupki.prom.ua/remote/dispatcher/state_purchase_view/26244829", "UA-2021-04-29-000394-c")</f>
        <v>UA-2021-04-29-000394-c</v>
      </c>
      <c r="C342" s="8" t="s">
        <v>843</v>
      </c>
      <c r="D342" s="8" t="s">
        <v>729</v>
      </c>
      <c r="E342" s="8" t="s">
        <v>743</v>
      </c>
      <c r="F342" s="1" t="s">
        <v>496</v>
      </c>
      <c r="G342" s="8" t="s">
        <v>758</v>
      </c>
      <c r="H342" s="1" t="s">
        <v>245</v>
      </c>
      <c r="I342" s="1" t="s">
        <v>201</v>
      </c>
      <c r="J342" s="6">
        <v>24285</v>
      </c>
      <c r="K342" s="5">
        <v>44314</v>
      </c>
    </row>
    <row r="343" spans="1:11" ht="77.25">
      <c r="A343" s="4">
        <v>338</v>
      </c>
      <c r="B343" s="2" t="str">
        <f>HYPERLINK("https://my.zakupki.prom.ua/remote/dispatcher/state_purchase_view/26234920", "UA-2021-04-28-004942-a")</f>
        <v>UA-2021-04-28-004942-a</v>
      </c>
      <c r="C343" s="8" t="s">
        <v>136</v>
      </c>
      <c r="D343" s="8" t="s">
        <v>729</v>
      </c>
      <c r="E343" s="8" t="s">
        <v>743</v>
      </c>
      <c r="F343" s="1" t="s">
        <v>496</v>
      </c>
      <c r="G343" s="8" t="s">
        <v>758</v>
      </c>
      <c r="H343" s="1" t="s">
        <v>245</v>
      </c>
      <c r="I343" s="1" t="s">
        <v>202</v>
      </c>
      <c r="J343" s="6">
        <v>1320</v>
      </c>
      <c r="K343" s="5">
        <v>44314</v>
      </c>
    </row>
    <row r="344" spans="1:11" ht="39">
      <c r="A344" s="4">
        <v>339</v>
      </c>
      <c r="B344" s="2" t="str">
        <f>HYPERLINK("https://my.zakupki.prom.ua/remote/dispatcher/state_purchase_view/26233989", "UA-2021-04-28-004653-a")</f>
        <v>UA-2021-04-28-004653-a</v>
      </c>
      <c r="C344" s="8" t="s">
        <v>95</v>
      </c>
      <c r="D344" s="8" t="s">
        <v>729</v>
      </c>
      <c r="E344" s="8" t="s">
        <v>743</v>
      </c>
      <c r="F344" s="1" t="s">
        <v>496</v>
      </c>
      <c r="G344" s="8" t="s">
        <v>776</v>
      </c>
      <c r="H344" s="1" t="s">
        <v>312</v>
      </c>
      <c r="I344" s="1" t="s">
        <v>204</v>
      </c>
      <c r="J344" s="6">
        <v>1110</v>
      </c>
      <c r="K344" s="5">
        <v>44314</v>
      </c>
    </row>
    <row r="345" spans="1:11" ht="39">
      <c r="A345" s="4">
        <v>340</v>
      </c>
      <c r="B345" s="2" t="str">
        <f>HYPERLINK("https://my.zakupki.prom.ua/remote/dispatcher/state_purchase_view/26223996", "UA-2021-04-28-004823-b")</f>
        <v>UA-2021-04-28-004823-b</v>
      </c>
      <c r="C345" s="8" t="s">
        <v>724</v>
      </c>
      <c r="D345" s="8" t="s">
        <v>729</v>
      </c>
      <c r="E345" s="8" t="s">
        <v>743</v>
      </c>
      <c r="F345" s="1" t="s">
        <v>496</v>
      </c>
      <c r="G345" s="8" t="s">
        <v>731</v>
      </c>
      <c r="H345" s="1" t="s">
        <v>388</v>
      </c>
      <c r="I345" s="1" t="s">
        <v>642</v>
      </c>
      <c r="J345" s="6">
        <v>10762</v>
      </c>
      <c r="K345" s="5">
        <v>44314</v>
      </c>
    </row>
    <row r="346" spans="1:11" ht="51.75">
      <c r="A346" s="4">
        <v>341</v>
      </c>
      <c r="B346" s="2" t="str">
        <f>HYPERLINK("https://my.zakupki.prom.ua/remote/dispatcher/state_purchase_view/26217021", "UA-2021-04-28-002892-b")</f>
        <v>UA-2021-04-28-002892-b</v>
      </c>
      <c r="C346" s="8" t="s">
        <v>852</v>
      </c>
      <c r="D346" s="8" t="s">
        <v>729</v>
      </c>
      <c r="E346" s="8" t="s">
        <v>743</v>
      </c>
      <c r="F346" s="1" t="s">
        <v>496</v>
      </c>
      <c r="G346" s="8" t="s">
        <v>783</v>
      </c>
      <c r="H346" s="1" t="s">
        <v>565</v>
      </c>
      <c r="I346" s="1" t="s">
        <v>203</v>
      </c>
      <c r="J346" s="6">
        <v>5487.24</v>
      </c>
      <c r="K346" s="5">
        <v>44313</v>
      </c>
    </row>
    <row r="347" spans="1:11" ht="77.25">
      <c r="A347" s="4">
        <v>342</v>
      </c>
      <c r="B347" s="2" t="str">
        <f>HYPERLINK("https://my.zakupki.prom.ua/remote/dispatcher/state_purchase_view/26216426", "UA-2021-04-28-002719-b")</f>
        <v>UA-2021-04-28-002719-b</v>
      </c>
      <c r="C347" s="8" t="s">
        <v>706</v>
      </c>
      <c r="D347" s="8" t="s">
        <v>729</v>
      </c>
      <c r="E347" s="8" t="s">
        <v>743</v>
      </c>
      <c r="F347" s="1" t="s">
        <v>496</v>
      </c>
      <c r="G347" s="8" t="s">
        <v>828</v>
      </c>
      <c r="H347" s="1" t="s">
        <v>477</v>
      </c>
      <c r="I347" s="1" t="s">
        <v>621</v>
      </c>
      <c r="J347" s="6">
        <v>2824</v>
      </c>
      <c r="K347" s="5">
        <v>44312</v>
      </c>
    </row>
    <row r="348" spans="1:11" ht="51.75">
      <c r="A348" s="4">
        <v>343</v>
      </c>
      <c r="B348" s="2" t="str">
        <f>HYPERLINK("https://my.zakupki.prom.ua/remote/dispatcher/state_purchase_view/26156098", "UA-2021-04-26-004507-c")</f>
        <v>UA-2021-04-26-004507-c</v>
      </c>
      <c r="C348" s="8" t="s">
        <v>836</v>
      </c>
      <c r="D348" s="8" t="s">
        <v>729</v>
      </c>
      <c r="E348" s="8" t="s">
        <v>743</v>
      </c>
      <c r="F348" s="1" t="s">
        <v>496</v>
      </c>
      <c r="G348" s="8" t="s">
        <v>735</v>
      </c>
      <c r="H348" s="1" t="s">
        <v>192</v>
      </c>
      <c r="I348" s="1" t="s">
        <v>200</v>
      </c>
      <c r="J348" s="6">
        <v>12720</v>
      </c>
      <c r="K348" s="5">
        <v>44312</v>
      </c>
    </row>
    <row r="349" spans="1:11" ht="64.5">
      <c r="A349" s="4">
        <v>344</v>
      </c>
      <c r="B349" s="2" t="str">
        <f>HYPERLINK("https://my.zakupki.prom.ua/remote/dispatcher/state_purchase_view/26112164", "UA-2021-04-23-002774-c")</f>
        <v>UA-2021-04-23-002774-c</v>
      </c>
      <c r="C349" s="8" t="s">
        <v>834</v>
      </c>
      <c r="D349" s="8" t="s">
        <v>729</v>
      </c>
      <c r="E349" s="8" t="s">
        <v>743</v>
      </c>
      <c r="F349" s="1" t="s">
        <v>496</v>
      </c>
      <c r="G349" s="8" t="s">
        <v>811</v>
      </c>
      <c r="H349" s="1" t="s">
        <v>339</v>
      </c>
      <c r="I349" s="1" t="s">
        <v>647</v>
      </c>
      <c r="J349" s="6">
        <v>5820</v>
      </c>
      <c r="K349" s="5">
        <v>44309</v>
      </c>
    </row>
    <row r="350" spans="1:11" ht="51.75">
      <c r="A350" s="4">
        <v>345</v>
      </c>
      <c r="B350" s="2" t="str">
        <f>HYPERLINK("https://my.zakupki.prom.ua/remote/dispatcher/state_purchase_view/26102544", "UA-2021-04-23-004455-b")</f>
        <v>UA-2021-04-23-004455-b</v>
      </c>
      <c r="C350" s="8" t="s">
        <v>723</v>
      </c>
      <c r="D350" s="8" t="s">
        <v>729</v>
      </c>
      <c r="E350" s="8" t="s">
        <v>743</v>
      </c>
      <c r="F350" s="1" t="s">
        <v>496</v>
      </c>
      <c r="G350" s="8" t="s">
        <v>741</v>
      </c>
      <c r="H350" s="1" t="s">
        <v>195</v>
      </c>
      <c r="I350" s="1" t="s">
        <v>615</v>
      </c>
      <c r="J350" s="6">
        <v>13735.97</v>
      </c>
      <c r="K350" s="5">
        <v>44309</v>
      </c>
    </row>
    <row r="351" spans="1:11" ht="64.5">
      <c r="A351" s="4">
        <v>346</v>
      </c>
      <c r="B351" s="2" t="str">
        <f>HYPERLINK("https://my.zakupki.prom.ua/remote/dispatcher/state_purchase_view/26090170", "UA-2021-04-23-000868-b")</f>
        <v>UA-2021-04-23-000868-b</v>
      </c>
      <c r="C351" s="8" t="s">
        <v>890</v>
      </c>
      <c r="D351" s="8" t="s">
        <v>729</v>
      </c>
      <c r="E351" s="8" t="s">
        <v>743</v>
      </c>
      <c r="F351" s="1" t="s">
        <v>496</v>
      </c>
      <c r="G351" s="8" t="s">
        <v>811</v>
      </c>
      <c r="H351" s="1" t="s">
        <v>339</v>
      </c>
      <c r="I351" s="1" t="s">
        <v>648</v>
      </c>
      <c r="J351" s="6">
        <v>3561</v>
      </c>
      <c r="K351" s="5">
        <v>44309</v>
      </c>
    </row>
    <row r="352" spans="1:11" ht="51.75">
      <c r="A352" s="4">
        <v>347</v>
      </c>
      <c r="B352" s="2" t="str">
        <f>HYPERLINK("https://my.zakupki.prom.ua/remote/dispatcher/state_purchase_view/26088568", "UA-2021-04-23-001019-a")</f>
        <v>UA-2021-04-23-001019-a</v>
      </c>
      <c r="C352" s="8" t="s">
        <v>922</v>
      </c>
      <c r="D352" s="8" t="s">
        <v>729</v>
      </c>
      <c r="E352" s="8" t="s">
        <v>743</v>
      </c>
      <c r="F352" s="1" t="s">
        <v>496</v>
      </c>
      <c r="G352" s="8" t="s">
        <v>811</v>
      </c>
      <c r="H352" s="1" t="s">
        <v>339</v>
      </c>
      <c r="I352" s="1" t="s">
        <v>654</v>
      </c>
      <c r="J352" s="6">
        <v>393</v>
      </c>
      <c r="K352" s="5">
        <v>44309</v>
      </c>
    </row>
    <row r="353" spans="1:11" ht="51.75">
      <c r="A353" s="4">
        <v>348</v>
      </c>
      <c r="B353" s="2" t="str">
        <f>HYPERLINK("https://my.zakupki.prom.ua/remote/dispatcher/state_purchase_view/26088045", "UA-2021-04-23-000889-a")</f>
        <v>UA-2021-04-23-000889-a</v>
      </c>
      <c r="C353" s="8" t="s">
        <v>910</v>
      </c>
      <c r="D353" s="8" t="s">
        <v>729</v>
      </c>
      <c r="E353" s="8" t="s">
        <v>743</v>
      </c>
      <c r="F353" s="1" t="s">
        <v>496</v>
      </c>
      <c r="G353" s="8" t="s">
        <v>811</v>
      </c>
      <c r="H353" s="1" t="s">
        <v>339</v>
      </c>
      <c r="I353" s="1" t="s">
        <v>652</v>
      </c>
      <c r="J353" s="6">
        <v>192</v>
      </c>
      <c r="K353" s="5">
        <v>44309</v>
      </c>
    </row>
    <row r="354" spans="1:11" ht="51.75">
      <c r="A354" s="4">
        <v>349</v>
      </c>
      <c r="B354" s="2" t="str">
        <f>HYPERLINK("https://my.zakupki.prom.ua/remote/dispatcher/state_purchase_view/26087682", "UA-2021-04-23-000785-a")</f>
        <v>UA-2021-04-23-000785-a</v>
      </c>
      <c r="C354" s="8" t="s">
        <v>908</v>
      </c>
      <c r="D354" s="8" t="s">
        <v>729</v>
      </c>
      <c r="E354" s="8" t="s">
        <v>743</v>
      </c>
      <c r="F354" s="1" t="s">
        <v>496</v>
      </c>
      <c r="G354" s="8" t="s">
        <v>811</v>
      </c>
      <c r="H354" s="1" t="s">
        <v>339</v>
      </c>
      <c r="I354" s="1" t="s">
        <v>651</v>
      </c>
      <c r="J354" s="6">
        <v>1500</v>
      </c>
      <c r="K354" s="5">
        <v>44309</v>
      </c>
    </row>
    <row r="355" spans="1:11" ht="51.75">
      <c r="A355" s="4">
        <v>350</v>
      </c>
      <c r="B355" s="2" t="str">
        <f>HYPERLINK("https://my.zakupki.prom.ua/remote/dispatcher/state_purchase_view/26087097", "UA-2021-04-23-000620-a")</f>
        <v>UA-2021-04-23-000620-a</v>
      </c>
      <c r="C355" s="8" t="s">
        <v>920</v>
      </c>
      <c r="D355" s="8" t="s">
        <v>729</v>
      </c>
      <c r="E355" s="8" t="s">
        <v>743</v>
      </c>
      <c r="F355" s="1" t="s">
        <v>496</v>
      </c>
      <c r="G355" s="8" t="s">
        <v>811</v>
      </c>
      <c r="H355" s="1" t="s">
        <v>339</v>
      </c>
      <c r="I355" s="1" t="s">
        <v>655</v>
      </c>
      <c r="J355" s="6">
        <v>216</v>
      </c>
      <c r="K355" s="5">
        <v>44309</v>
      </c>
    </row>
    <row r="356" spans="1:11" ht="51.75">
      <c r="A356" s="4">
        <v>351</v>
      </c>
      <c r="B356" s="2" t="str">
        <f>HYPERLINK("https://my.zakupki.prom.ua/remote/dispatcher/state_purchase_view/26077991", "UA-2021-04-22-010891-a")</f>
        <v>UA-2021-04-22-010891-a</v>
      </c>
      <c r="C356" s="8" t="s">
        <v>903</v>
      </c>
      <c r="D356" s="8" t="s">
        <v>729</v>
      </c>
      <c r="E356" s="8" t="s">
        <v>743</v>
      </c>
      <c r="F356" s="1" t="s">
        <v>496</v>
      </c>
      <c r="G356" s="8" t="s">
        <v>811</v>
      </c>
      <c r="H356" s="1" t="s">
        <v>339</v>
      </c>
      <c r="I356" s="1" t="s">
        <v>653</v>
      </c>
      <c r="J356" s="6">
        <v>978</v>
      </c>
      <c r="K356" s="5">
        <v>44308</v>
      </c>
    </row>
    <row r="357" spans="1:11" ht="51.75">
      <c r="A357" s="4">
        <v>352</v>
      </c>
      <c r="B357" s="2" t="str">
        <f>HYPERLINK("https://my.zakupki.prom.ua/remote/dispatcher/state_purchase_view/26077214", "UA-2021-04-22-010642-a")</f>
        <v>UA-2021-04-22-010642-a</v>
      </c>
      <c r="C357" s="8" t="s">
        <v>852</v>
      </c>
      <c r="D357" s="8" t="s">
        <v>729</v>
      </c>
      <c r="E357" s="8" t="s">
        <v>743</v>
      </c>
      <c r="F357" s="1" t="s">
        <v>496</v>
      </c>
      <c r="G357" s="8" t="s">
        <v>811</v>
      </c>
      <c r="H357" s="1" t="s">
        <v>339</v>
      </c>
      <c r="I357" s="1" t="s">
        <v>650</v>
      </c>
      <c r="J357" s="6">
        <v>450</v>
      </c>
      <c r="K357" s="5">
        <v>44308</v>
      </c>
    </row>
    <row r="358" spans="1:11" ht="64.5">
      <c r="A358" s="4">
        <v>353</v>
      </c>
      <c r="B358" s="2" t="str">
        <f>HYPERLINK("https://my.zakupki.prom.ua/remote/dispatcher/state_purchase_view/26076662", "UA-2021-04-22-010441-a")</f>
        <v>UA-2021-04-22-010441-a</v>
      </c>
      <c r="C358" s="8" t="s">
        <v>79</v>
      </c>
      <c r="D358" s="8" t="s">
        <v>729</v>
      </c>
      <c r="E358" s="8" t="s">
        <v>743</v>
      </c>
      <c r="F358" s="1" t="s">
        <v>496</v>
      </c>
      <c r="G358" s="8" t="s">
        <v>811</v>
      </c>
      <c r="H358" s="1" t="s">
        <v>339</v>
      </c>
      <c r="I358" s="1" t="s">
        <v>649</v>
      </c>
      <c r="J358" s="6">
        <v>936</v>
      </c>
      <c r="K358" s="5">
        <v>44308</v>
      </c>
    </row>
    <row r="359" spans="1:11" ht="51.75">
      <c r="A359" s="4">
        <v>354</v>
      </c>
      <c r="B359" s="2" t="str">
        <f>HYPERLINK("https://my.zakupki.prom.ua/remote/dispatcher/state_purchase_view/26075819", "UA-2021-04-22-010140-a")</f>
        <v>UA-2021-04-22-010140-a</v>
      </c>
      <c r="C359" s="8" t="s">
        <v>67</v>
      </c>
      <c r="D359" s="8" t="s">
        <v>729</v>
      </c>
      <c r="E359" s="8" t="s">
        <v>743</v>
      </c>
      <c r="F359" s="1" t="s">
        <v>496</v>
      </c>
      <c r="G359" s="8" t="s">
        <v>784</v>
      </c>
      <c r="H359" s="1" t="s">
        <v>580</v>
      </c>
      <c r="I359" s="1" t="s">
        <v>199</v>
      </c>
      <c r="J359" s="6">
        <v>425.47</v>
      </c>
      <c r="K359" s="5">
        <v>44308</v>
      </c>
    </row>
    <row r="360" spans="1:11" ht="51.75">
      <c r="A360" s="4">
        <v>355</v>
      </c>
      <c r="B360" s="2" t="str">
        <f>HYPERLINK("https://my.zakupki.prom.ua/remote/dispatcher/state_purchase_view/26037134", "UA-2021-04-21-010262-c")</f>
        <v>UA-2021-04-21-010262-c</v>
      </c>
      <c r="C360" s="8" t="s">
        <v>68</v>
      </c>
      <c r="D360" s="8" t="s">
        <v>729</v>
      </c>
      <c r="E360" s="8" t="s">
        <v>743</v>
      </c>
      <c r="F360" s="1" t="s">
        <v>496</v>
      </c>
      <c r="G360" s="8" t="s">
        <v>784</v>
      </c>
      <c r="H360" s="1" t="s">
        <v>580</v>
      </c>
      <c r="I360" s="1" t="s">
        <v>643</v>
      </c>
      <c r="J360" s="6">
        <v>3235.02</v>
      </c>
      <c r="K360" s="5">
        <v>44307</v>
      </c>
    </row>
    <row r="361" spans="1:11" ht="51.75">
      <c r="A361" s="4">
        <v>356</v>
      </c>
      <c r="B361" s="2" t="str">
        <f>HYPERLINK("https://my.zakupki.prom.ua/remote/dispatcher/state_purchase_view/26036292", "UA-2021-04-21-010064-c")</f>
        <v>UA-2021-04-21-010064-c</v>
      </c>
      <c r="C361" s="8" t="s">
        <v>159</v>
      </c>
      <c r="D361" s="8" t="s">
        <v>729</v>
      </c>
      <c r="E361" s="8" t="s">
        <v>743</v>
      </c>
      <c r="F361" s="1" t="s">
        <v>496</v>
      </c>
      <c r="G361" s="8" t="s">
        <v>784</v>
      </c>
      <c r="H361" s="1" t="s">
        <v>580</v>
      </c>
      <c r="I361" s="1" t="s">
        <v>645</v>
      </c>
      <c r="J361" s="6">
        <v>35610</v>
      </c>
      <c r="K361" s="5">
        <v>44307</v>
      </c>
    </row>
    <row r="362" spans="1:11" ht="51.75">
      <c r="A362" s="4">
        <v>357</v>
      </c>
      <c r="B362" s="2" t="str">
        <f>HYPERLINK("https://my.zakupki.prom.ua/remote/dispatcher/state_purchase_view/26034838", "UA-2021-04-21-009735-c")</f>
        <v>UA-2021-04-21-009735-c</v>
      </c>
      <c r="C362" s="8" t="s">
        <v>89</v>
      </c>
      <c r="D362" s="8" t="s">
        <v>729</v>
      </c>
      <c r="E362" s="8" t="s">
        <v>743</v>
      </c>
      <c r="F362" s="1" t="s">
        <v>496</v>
      </c>
      <c r="G362" s="8" t="s">
        <v>784</v>
      </c>
      <c r="H362" s="1" t="s">
        <v>580</v>
      </c>
      <c r="I362" s="1" t="s">
        <v>644</v>
      </c>
      <c r="J362" s="6">
        <v>49013</v>
      </c>
      <c r="K362" s="5">
        <v>44307</v>
      </c>
    </row>
    <row r="363" spans="1:11" ht="51.75">
      <c r="A363" s="4">
        <v>358</v>
      </c>
      <c r="B363" s="2" t="str">
        <f>HYPERLINK("https://my.zakupki.prom.ua/remote/dispatcher/state_purchase_view/26030336", "UA-2021-04-21-008373-c")</f>
        <v>UA-2021-04-21-008373-c</v>
      </c>
      <c r="C363" s="8" t="s">
        <v>93</v>
      </c>
      <c r="D363" s="8" t="s">
        <v>729</v>
      </c>
      <c r="E363" s="8" t="s">
        <v>743</v>
      </c>
      <c r="F363" s="1" t="s">
        <v>496</v>
      </c>
      <c r="G363" s="8" t="s">
        <v>784</v>
      </c>
      <c r="H363" s="1" t="s">
        <v>580</v>
      </c>
      <c r="I363" s="1" t="s">
        <v>646</v>
      </c>
      <c r="J363" s="6">
        <v>5260</v>
      </c>
      <c r="K363" s="5">
        <v>44307</v>
      </c>
    </row>
    <row r="364" spans="1:11" ht="51.75">
      <c r="A364" s="4">
        <v>359</v>
      </c>
      <c r="B364" s="2" t="str">
        <f>HYPERLINK("https://my.zakupki.prom.ua/remote/dispatcher/state_purchase_view/25878552", "UA-2021-04-16-000350-a")</f>
        <v>UA-2021-04-16-000350-a</v>
      </c>
      <c r="C364" s="8" t="s">
        <v>841</v>
      </c>
      <c r="D364" s="8" t="s">
        <v>729</v>
      </c>
      <c r="E364" s="8" t="s">
        <v>743</v>
      </c>
      <c r="F364" s="1" t="s">
        <v>496</v>
      </c>
      <c r="G364" s="8" t="s">
        <v>784</v>
      </c>
      <c r="H364" s="1" t="s">
        <v>580</v>
      </c>
      <c r="I364" s="1" t="s">
        <v>966</v>
      </c>
      <c r="J364" s="6">
        <v>122000</v>
      </c>
      <c r="K364" s="5">
        <v>44302</v>
      </c>
    </row>
    <row r="365" spans="1:11" ht="39">
      <c r="A365" s="4">
        <v>360</v>
      </c>
      <c r="B365" s="2" t="str">
        <f>HYPERLINK("https://my.zakupki.prom.ua/remote/dispatcher/state_purchase_view/25836900", "UA-2021-04-15-000868-b")</f>
        <v>UA-2021-04-15-000868-b</v>
      </c>
      <c r="C365" s="8" t="s">
        <v>842</v>
      </c>
      <c r="D365" s="8" t="s">
        <v>729</v>
      </c>
      <c r="E365" s="8" t="s">
        <v>743</v>
      </c>
      <c r="F365" s="1" t="s">
        <v>496</v>
      </c>
      <c r="G365" s="8" t="s">
        <v>750</v>
      </c>
      <c r="H365" s="1" t="s">
        <v>462</v>
      </c>
      <c r="I365" s="1" t="s">
        <v>641</v>
      </c>
      <c r="J365" s="6">
        <v>64000</v>
      </c>
      <c r="K365" s="5">
        <v>44301</v>
      </c>
    </row>
    <row r="366" spans="1:11" ht="51.75">
      <c r="A366" s="4">
        <v>361</v>
      </c>
      <c r="B366" s="2" t="str">
        <f>HYPERLINK("https://my.zakupki.prom.ua/remote/dispatcher/state_purchase_view/25792536", "UA-2021-04-14-000335-b")</f>
        <v>UA-2021-04-14-000335-b</v>
      </c>
      <c r="C366" s="8" t="s">
        <v>847</v>
      </c>
      <c r="D366" s="8" t="s">
        <v>729</v>
      </c>
      <c r="E366" s="8" t="s">
        <v>743</v>
      </c>
      <c r="F366" s="1" t="s">
        <v>496</v>
      </c>
      <c r="G366" s="8" t="s">
        <v>784</v>
      </c>
      <c r="H366" s="1" t="s">
        <v>580</v>
      </c>
      <c r="I366" s="1" t="s">
        <v>628</v>
      </c>
      <c r="J366" s="6">
        <v>979</v>
      </c>
      <c r="K366" s="5">
        <v>44300</v>
      </c>
    </row>
    <row r="367" spans="1:11" ht="39">
      <c r="A367" s="4">
        <v>362</v>
      </c>
      <c r="B367" s="2" t="str">
        <f>HYPERLINK("https://my.zakupki.prom.ua/remote/dispatcher/state_purchase_view/25630992", "UA-2021-04-08-001031-b")</f>
        <v>UA-2021-04-08-001031-b</v>
      </c>
      <c r="C367" s="8" t="s">
        <v>61</v>
      </c>
      <c r="D367" s="8" t="s">
        <v>729</v>
      </c>
      <c r="E367" s="8" t="s">
        <v>743</v>
      </c>
      <c r="F367" s="1" t="s">
        <v>496</v>
      </c>
      <c r="G367" s="8" t="s">
        <v>752</v>
      </c>
      <c r="H367" s="1" t="s">
        <v>428</v>
      </c>
      <c r="I367" s="1" t="s">
        <v>636</v>
      </c>
      <c r="J367" s="6">
        <v>5094</v>
      </c>
      <c r="K367" s="5">
        <v>44294</v>
      </c>
    </row>
    <row r="368" spans="1:11" ht="64.5">
      <c r="A368" s="4">
        <v>363</v>
      </c>
      <c r="B368" s="2" t="str">
        <f>HYPERLINK("https://my.zakupki.prom.ua/remote/dispatcher/state_purchase_view/25628480", "UA-2021-04-08-000302-b")</f>
        <v>UA-2021-04-08-000302-b</v>
      </c>
      <c r="C368" s="8" t="s">
        <v>153</v>
      </c>
      <c r="D368" s="8" t="s">
        <v>729</v>
      </c>
      <c r="E368" s="8" t="s">
        <v>743</v>
      </c>
      <c r="F368" s="1" t="s">
        <v>496</v>
      </c>
      <c r="G368" s="8" t="s">
        <v>734</v>
      </c>
      <c r="H368" s="1" t="s">
        <v>584</v>
      </c>
      <c r="I368" s="1" t="s">
        <v>638</v>
      </c>
      <c r="J368" s="6">
        <v>10000</v>
      </c>
      <c r="K368" s="5">
        <v>44294</v>
      </c>
    </row>
    <row r="369" spans="1:11" ht="64.5">
      <c r="A369" s="4">
        <v>364</v>
      </c>
      <c r="B369" s="2" t="str">
        <f>HYPERLINK("https://my.zakupki.prom.ua/remote/dispatcher/state_purchase_view/25594390", "UA-2021-04-07-002821-a")</f>
        <v>UA-2021-04-07-002821-a</v>
      </c>
      <c r="C369" s="8" t="s">
        <v>148</v>
      </c>
      <c r="D369" s="8" t="s">
        <v>729</v>
      </c>
      <c r="E369" s="8" t="s">
        <v>743</v>
      </c>
      <c r="F369" s="1" t="s">
        <v>496</v>
      </c>
      <c r="G369" s="8" t="s">
        <v>781</v>
      </c>
      <c r="H369" s="1" t="s">
        <v>575</v>
      </c>
      <c r="I369" s="1" t="s">
        <v>640</v>
      </c>
      <c r="J369" s="6">
        <v>600</v>
      </c>
      <c r="K369" s="5">
        <v>44292</v>
      </c>
    </row>
    <row r="370" spans="1:11" ht="51.75">
      <c r="A370" s="4">
        <v>365</v>
      </c>
      <c r="B370" s="2" t="str">
        <f>HYPERLINK("https://my.zakupki.prom.ua/remote/dispatcher/state_purchase_view/25557402", "UA-2021-04-06-001106-b")</f>
        <v>UA-2021-04-06-001106-b</v>
      </c>
      <c r="C370" s="8" t="s">
        <v>722</v>
      </c>
      <c r="D370" s="8" t="s">
        <v>729</v>
      </c>
      <c r="E370" s="8" t="s">
        <v>743</v>
      </c>
      <c r="F370" s="1" t="s">
        <v>496</v>
      </c>
      <c r="G370" s="8" t="s">
        <v>795</v>
      </c>
      <c r="H370" s="1" t="s">
        <v>553</v>
      </c>
      <c r="I370" s="1" t="s">
        <v>637</v>
      </c>
      <c r="J370" s="6">
        <v>7238</v>
      </c>
      <c r="K370" s="5">
        <v>44292</v>
      </c>
    </row>
    <row r="371" spans="1:11" ht="64.5">
      <c r="A371" s="4">
        <v>366</v>
      </c>
      <c r="B371" s="2" t="str">
        <f>HYPERLINK("https://my.zakupki.prom.ua/remote/dispatcher/state_purchase_view/25538220", "UA-2021-04-05-006067-a")</f>
        <v>UA-2021-04-05-006067-a</v>
      </c>
      <c r="C371" s="8" t="s">
        <v>148</v>
      </c>
      <c r="D371" s="8" t="s">
        <v>729</v>
      </c>
      <c r="E371" s="8" t="s">
        <v>743</v>
      </c>
      <c r="F371" s="1" t="s">
        <v>496</v>
      </c>
      <c r="G371" s="8" t="s">
        <v>781</v>
      </c>
      <c r="H371" s="1" t="s">
        <v>575</v>
      </c>
      <c r="I371" s="1" t="s">
        <v>639</v>
      </c>
      <c r="J371" s="6">
        <v>1120</v>
      </c>
      <c r="K371" s="5">
        <v>44288</v>
      </c>
    </row>
    <row r="372" spans="1:11" ht="64.5">
      <c r="A372" s="4">
        <v>367</v>
      </c>
      <c r="B372" s="2" t="str">
        <f>HYPERLINK("https://my.zakupki.prom.ua/remote/dispatcher/state_purchase_view/25512075", "UA-2021-04-05-000489-b")</f>
        <v>UA-2021-04-05-000489-b</v>
      </c>
      <c r="C372" s="8" t="s">
        <v>156</v>
      </c>
      <c r="D372" s="8" t="s">
        <v>729</v>
      </c>
      <c r="E372" s="8" t="s">
        <v>743</v>
      </c>
      <c r="F372" s="1" t="s">
        <v>496</v>
      </c>
      <c r="G372" s="8" t="s">
        <v>776</v>
      </c>
      <c r="H372" s="1" t="s">
        <v>312</v>
      </c>
      <c r="I372" s="1" t="s">
        <v>635</v>
      </c>
      <c r="J372" s="6">
        <v>730</v>
      </c>
      <c r="K372" s="5">
        <v>44291</v>
      </c>
    </row>
    <row r="373" spans="1:11" ht="39">
      <c r="A373" s="4">
        <v>368</v>
      </c>
      <c r="B373" s="2" t="str">
        <f>HYPERLINK("https://my.zakupki.prom.ua/remote/dispatcher/state_purchase_view/25511663", "UA-2021-04-05-001461-a")</f>
        <v>UA-2021-04-05-001461-a</v>
      </c>
      <c r="C373" s="8" t="s">
        <v>160</v>
      </c>
      <c r="D373" s="8" t="s">
        <v>729</v>
      </c>
      <c r="E373" s="8" t="s">
        <v>743</v>
      </c>
      <c r="F373" s="1" t="s">
        <v>496</v>
      </c>
      <c r="G373" s="8" t="s">
        <v>776</v>
      </c>
      <c r="H373" s="1" t="s">
        <v>312</v>
      </c>
      <c r="I373" s="1" t="s">
        <v>634</v>
      </c>
      <c r="J373" s="6">
        <v>4200</v>
      </c>
      <c r="K373" s="5">
        <v>44291</v>
      </c>
    </row>
    <row r="374" spans="1:11" ht="39">
      <c r="A374" s="4">
        <v>369</v>
      </c>
      <c r="B374" s="2" t="str">
        <f>HYPERLINK("https://my.zakupki.prom.ua/remote/dispatcher/state_purchase_view/25510093", "UA-2021-04-05-001037-a")</f>
        <v>UA-2021-04-05-001037-a</v>
      </c>
      <c r="C374" s="8" t="s">
        <v>122</v>
      </c>
      <c r="D374" s="8" t="s">
        <v>729</v>
      </c>
      <c r="E374" s="8" t="s">
        <v>743</v>
      </c>
      <c r="F374" s="1" t="s">
        <v>496</v>
      </c>
      <c r="G374" s="8" t="s">
        <v>776</v>
      </c>
      <c r="H374" s="1" t="s">
        <v>312</v>
      </c>
      <c r="I374" s="1" t="s">
        <v>633</v>
      </c>
      <c r="J374" s="6">
        <v>2600</v>
      </c>
      <c r="K374" s="5">
        <v>44291</v>
      </c>
    </row>
    <row r="375" spans="1:11" ht="39">
      <c r="A375" s="4">
        <v>370</v>
      </c>
      <c r="B375" s="2" t="str">
        <f>HYPERLINK("https://my.zakupki.prom.ua/remote/dispatcher/state_purchase_view/25508873", "UA-2021-04-05-000654-a")</f>
        <v>UA-2021-04-05-000654-a</v>
      </c>
      <c r="C375" s="8" t="s">
        <v>41</v>
      </c>
      <c r="D375" s="8" t="s">
        <v>729</v>
      </c>
      <c r="E375" s="8" t="s">
        <v>743</v>
      </c>
      <c r="F375" s="1" t="s">
        <v>496</v>
      </c>
      <c r="G375" s="8" t="s">
        <v>776</v>
      </c>
      <c r="H375" s="1" t="s">
        <v>312</v>
      </c>
      <c r="I375" s="1" t="s">
        <v>632</v>
      </c>
      <c r="J375" s="6">
        <v>640</v>
      </c>
      <c r="K375" s="5">
        <v>44291</v>
      </c>
    </row>
    <row r="376" spans="1:11" ht="39">
      <c r="A376" s="4">
        <v>371</v>
      </c>
      <c r="B376" s="2" t="str">
        <f>HYPERLINK("https://my.zakupki.prom.ua/remote/dispatcher/state_purchase_view/25508413", "UA-2021-04-05-000554-a")</f>
        <v>UA-2021-04-05-000554-a</v>
      </c>
      <c r="C376" s="8" t="s">
        <v>143</v>
      </c>
      <c r="D376" s="8" t="s">
        <v>729</v>
      </c>
      <c r="E376" s="8" t="s">
        <v>743</v>
      </c>
      <c r="F376" s="1" t="s">
        <v>496</v>
      </c>
      <c r="G376" s="8" t="s">
        <v>776</v>
      </c>
      <c r="H376" s="1" t="s">
        <v>312</v>
      </c>
      <c r="I376" s="1" t="s">
        <v>631</v>
      </c>
      <c r="J376" s="6">
        <v>2040</v>
      </c>
      <c r="K376" s="5">
        <v>44291</v>
      </c>
    </row>
    <row r="377" spans="1:11" ht="39">
      <c r="A377" s="4">
        <v>372</v>
      </c>
      <c r="B377" s="2" t="str">
        <f>HYPERLINK("https://my.zakupki.prom.ua/remote/dispatcher/state_purchase_view/25507828", "UA-2021-04-05-000396-a")</f>
        <v>UA-2021-04-05-000396-a</v>
      </c>
      <c r="C377" s="8" t="s">
        <v>126</v>
      </c>
      <c r="D377" s="8" t="s">
        <v>729</v>
      </c>
      <c r="E377" s="8" t="s">
        <v>743</v>
      </c>
      <c r="F377" s="1" t="s">
        <v>496</v>
      </c>
      <c r="G377" s="8" t="s">
        <v>776</v>
      </c>
      <c r="H377" s="1" t="s">
        <v>312</v>
      </c>
      <c r="I377" s="1" t="s">
        <v>629</v>
      </c>
      <c r="J377" s="6">
        <v>97</v>
      </c>
      <c r="K377" s="5">
        <v>44291</v>
      </c>
    </row>
    <row r="378" spans="1:11" ht="51.75">
      <c r="A378" s="4">
        <v>373</v>
      </c>
      <c r="B378" s="2" t="str">
        <f>HYPERLINK("https://my.zakupki.prom.ua/remote/dispatcher/state_purchase_view/25370134", "UA-2021-03-30-001478-c")</f>
        <v>UA-2021-03-30-001478-c</v>
      </c>
      <c r="C378" s="8" t="s">
        <v>862</v>
      </c>
      <c r="D378" s="8" t="s">
        <v>729</v>
      </c>
      <c r="E378" s="8" t="s">
        <v>743</v>
      </c>
      <c r="F378" s="1" t="s">
        <v>496</v>
      </c>
      <c r="G378" s="8" t="s">
        <v>784</v>
      </c>
      <c r="H378" s="1" t="s">
        <v>580</v>
      </c>
      <c r="I378" s="1" t="s">
        <v>617</v>
      </c>
      <c r="J378" s="6">
        <v>5548.4</v>
      </c>
      <c r="K378" s="5">
        <v>44285</v>
      </c>
    </row>
    <row r="379" spans="1:11" ht="51.75">
      <c r="A379" s="4">
        <v>374</v>
      </c>
      <c r="B379" s="2" t="str">
        <f>HYPERLINK("https://my.zakupki.prom.ua/remote/dispatcher/state_purchase_view/25345620", "UA-2021-03-29-002638-b")</f>
        <v>UA-2021-03-29-002638-b</v>
      </c>
      <c r="C379" s="8" t="s">
        <v>39</v>
      </c>
      <c r="D379" s="8" t="s">
        <v>729</v>
      </c>
      <c r="E379" s="8" t="s">
        <v>743</v>
      </c>
      <c r="F379" s="1" t="s">
        <v>496</v>
      </c>
      <c r="G379" s="8" t="s">
        <v>811</v>
      </c>
      <c r="H379" s="1" t="s">
        <v>339</v>
      </c>
      <c r="I379" s="1" t="s">
        <v>627</v>
      </c>
      <c r="J379" s="6">
        <v>462</v>
      </c>
      <c r="K379" s="5">
        <v>44284</v>
      </c>
    </row>
    <row r="380" spans="1:11" ht="51.75">
      <c r="A380" s="4">
        <v>375</v>
      </c>
      <c r="B380" s="2" t="str">
        <f>HYPERLINK("https://my.zakupki.prom.ua/remote/dispatcher/state_purchase_view/25345006", "UA-2021-03-29-002463-b")</f>
        <v>UA-2021-03-29-002463-b</v>
      </c>
      <c r="C380" s="8" t="s">
        <v>730</v>
      </c>
      <c r="D380" s="8" t="s">
        <v>729</v>
      </c>
      <c r="E380" s="8" t="s">
        <v>743</v>
      </c>
      <c r="F380" s="1" t="s">
        <v>496</v>
      </c>
      <c r="G380" s="8" t="s">
        <v>811</v>
      </c>
      <c r="H380" s="1" t="s">
        <v>339</v>
      </c>
      <c r="I380" s="1" t="s">
        <v>624</v>
      </c>
      <c r="J380" s="6">
        <v>9588</v>
      </c>
      <c r="K380" s="5">
        <v>44284</v>
      </c>
    </row>
    <row r="381" spans="1:11" ht="51.75">
      <c r="A381" s="4">
        <v>376</v>
      </c>
      <c r="B381" s="2" t="str">
        <f>HYPERLINK("https://my.zakupki.prom.ua/remote/dispatcher/state_purchase_view/25344589", "UA-2021-03-29-002372-b")</f>
        <v>UA-2021-03-29-002372-b</v>
      </c>
      <c r="C381" s="8" t="s">
        <v>100</v>
      </c>
      <c r="D381" s="8" t="s">
        <v>729</v>
      </c>
      <c r="E381" s="8" t="s">
        <v>743</v>
      </c>
      <c r="F381" s="1" t="s">
        <v>496</v>
      </c>
      <c r="G381" s="8" t="s">
        <v>811</v>
      </c>
      <c r="H381" s="1" t="s">
        <v>339</v>
      </c>
      <c r="I381" s="1" t="s">
        <v>623</v>
      </c>
      <c r="J381" s="6">
        <v>705</v>
      </c>
      <c r="K381" s="5">
        <v>44284</v>
      </c>
    </row>
    <row r="382" spans="1:11" ht="51.75">
      <c r="A382" s="4">
        <v>377</v>
      </c>
      <c r="B382" s="2" t="str">
        <f>HYPERLINK("https://my.zakupki.prom.ua/remote/dispatcher/state_purchase_view/25344517", "UA-2021-03-29-002328-b")</f>
        <v>UA-2021-03-29-002328-b</v>
      </c>
      <c r="C382" s="8" t="s">
        <v>742</v>
      </c>
      <c r="D382" s="8" t="s">
        <v>729</v>
      </c>
      <c r="E382" s="8" t="s">
        <v>743</v>
      </c>
      <c r="F382" s="1" t="s">
        <v>496</v>
      </c>
      <c r="G382" s="8" t="s">
        <v>811</v>
      </c>
      <c r="H382" s="1" t="s">
        <v>339</v>
      </c>
      <c r="I382" s="1" t="s">
        <v>622</v>
      </c>
      <c r="J382" s="6">
        <v>10413</v>
      </c>
      <c r="K382" s="5">
        <v>44284</v>
      </c>
    </row>
    <row r="383" spans="1:11" ht="64.5">
      <c r="A383" s="4">
        <v>378</v>
      </c>
      <c r="B383" s="2" t="str">
        <f>HYPERLINK("https://my.zakupki.prom.ua/remote/dispatcher/state_purchase_view/25344190", "UA-2021-03-29-002261-b")</f>
        <v>UA-2021-03-29-002261-b</v>
      </c>
      <c r="C383" s="8" t="s">
        <v>155</v>
      </c>
      <c r="D383" s="8" t="s">
        <v>729</v>
      </c>
      <c r="E383" s="8" t="s">
        <v>743</v>
      </c>
      <c r="F383" s="1" t="s">
        <v>496</v>
      </c>
      <c r="G383" s="8" t="s">
        <v>811</v>
      </c>
      <c r="H383" s="1" t="s">
        <v>339</v>
      </c>
      <c r="I383" s="1" t="s">
        <v>620</v>
      </c>
      <c r="J383" s="6">
        <v>4587.6000000000004</v>
      </c>
      <c r="K383" s="5">
        <v>44284</v>
      </c>
    </row>
    <row r="384" spans="1:11" ht="51.75">
      <c r="A384" s="4">
        <v>379</v>
      </c>
      <c r="B384" s="2" t="str">
        <f>HYPERLINK("https://my.zakupki.prom.ua/remote/dispatcher/state_purchase_view/25343502", "UA-2021-03-29-002077-b")</f>
        <v>UA-2021-03-29-002077-b</v>
      </c>
      <c r="C384" s="8" t="s">
        <v>48</v>
      </c>
      <c r="D384" s="8" t="s">
        <v>729</v>
      </c>
      <c r="E384" s="8" t="s">
        <v>743</v>
      </c>
      <c r="F384" s="1" t="s">
        <v>496</v>
      </c>
      <c r="G384" s="8" t="s">
        <v>811</v>
      </c>
      <c r="H384" s="1" t="s">
        <v>339</v>
      </c>
      <c r="I384" s="1" t="s">
        <v>619</v>
      </c>
      <c r="J384" s="6">
        <v>831</v>
      </c>
      <c r="K384" s="5">
        <v>44284</v>
      </c>
    </row>
    <row r="385" spans="1:11" ht="51.75">
      <c r="A385" s="4">
        <v>380</v>
      </c>
      <c r="B385" s="2" t="str">
        <f>HYPERLINK("https://my.zakupki.prom.ua/remote/dispatcher/state_purchase_view/25343106", "UA-2021-03-29-001941-b")</f>
        <v>UA-2021-03-29-001941-b</v>
      </c>
      <c r="C385" s="8" t="s">
        <v>59</v>
      </c>
      <c r="D385" s="8" t="s">
        <v>729</v>
      </c>
      <c r="E385" s="8" t="s">
        <v>743</v>
      </c>
      <c r="F385" s="1" t="s">
        <v>496</v>
      </c>
      <c r="G385" s="8" t="s">
        <v>811</v>
      </c>
      <c r="H385" s="1" t="s">
        <v>339</v>
      </c>
      <c r="I385" s="1" t="s">
        <v>625</v>
      </c>
      <c r="J385" s="6">
        <v>306</v>
      </c>
      <c r="K385" s="5">
        <v>44284</v>
      </c>
    </row>
    <row r="386" spans="1:11" ht="51.75">
      <c r="A386" s="4">
        <v>381</v>
      </c>
      <c r="B386" s="2" t="str">
        <f>HYPERLINK("https://my.zakupki.prom.ua/remote/dispatcher/state_purchase_view/25342671", "UA-2021-03-29-001804-b")</f>
        <v>UA-2021-03-29-001804-b</v>
      </c>
      <c r="C386" s="8" t="s">
        <v>54</v>
      </c>
      <c r="D386" s="8" t="s">
        <v>729</v>
      </c>
      <c r="E386" s="8" t="s">
        <v>743</v>
      </c>
      <c r="F386" s="1" t="s">
        <v>496</v>
      </c>
      <c r="G386" s="8" t="s">
        <v>811</v>
      </c>
      <c r="H386" s="1" t="s">
        <v>339</v>
      </c>
      <c r="I386" s="1" t="s">
        <v>626</v>
      </c>
      <c r="J386" s="6">
        <v>162</v>
      </c>
      <c r="K386" s="5">
        <v>44284</v>
      </c>
    </row>
    <row r="387" spans="1:11" ht="39">
      <c r="A387" s="4">
        <v>382</v>
      </c>
      <c r="B387" s="2" t="str">
        <f>HYPERLINK("https://my.zakupki.prom.ua/remote/dispatcher/state_purchase_view/25338117", "UA-2021-03-29-003418-c")</f>
        <v>UA-2021-03-29-003418-c</v>
      </c>
      <c r="C387" s="8" t="s">
        <v>769</v>
      </c>
      <c r="D387" s="8" t="s">
        <v>729</v>
      </c>
      <c r="E387" s="8" t="s">
        <v>743</v>
      </c>
      <c r="F387" s="1" t="s">
        <v>496</v>
      </c>
      <c r="G387" s="8" t="s">
        <v>773</v>
      </c>
      <c r="H387" s="1" t="s">
        <v>336</v>
      </c>
      <c r="I387" s="1" t="s">
        <v>198</v>
      </c>
      <c r="J387" s="6">
        <v>14585.14</v>
      </c>
      <c r="K387" s="5">
        <v>44284</v>
      </c>
    </row>
    <row r="388" spans="1:11" ht="51.75">
      <c r="A388" s="4">
        <v>383</v>
      </c>
      <c r="B388" s="2" t="str">
        <f>HYPERLINK("https://my.zakupki.prom.ua/remote/dispatcher/state_purchase_view/25247595", "UA-2021-03-26-003012-c")</f>
        <v>UA-2021-03-26-003012-c</v>
      </c>
      <c r="C388" s="8" t="s">
        <v>186</v>
      </c>
      <c r="D388" s="8" t="s">
        <v>729</v>
      </c>
      <c r="E388" s="8" t="s">
        <v>743</v>
      </c>
      <c r="F388" s="1" t="s">
        <v>496</v>
      </c>
      <c r="G388" s="8" t="s">
        <v>783</v>
      </c>
      <c r="H388" s="1" t="s">
        <v>565</v>
      </c>
      <c r="I388" s="1" t="s">
        <v>618</v>
      </c>
      <c r="J388" s="6">
        <v>4337.5200000000004</v>
      </c>
      <c r="K388" s="5">
        <v>44281</v>
      </c>
    </row>
    <row r="389" spans="1:11" ht="115.5">
      <c r="A389" s="4">
        <v>384</v>
      </c>
      <c r="B389" s="2" t="str">
        <f>HYPERLINK("https://my.zakupki.prom.ua/remote/dispatcher/state_purchase_view/25215298", "UA-2021-03-25-002126-a")</f>
        <v>UA-2021-03-25-002126-a</v>
      </c>
      <c r="C389" s="8" t="s">
        <v>187</v>
      </c>
      <c r="D389" s="8" t="s">
        <v>729</v>
      </c>
      <c r="E389" s="8" t="s">
        <v>743</v>
      </c>
      <c r="F389" s="1" t="s">
        <v>496</v>
      </c>
      <c r="G389" s="8" t="s">
        <v>666</v>
      </c>
      <c r="H389" s="1" t="s">
        <v>197</v>
      </c>
      <c r="I389" s="1" t="s">
        <v>656</v>
      </c>
      <c r="J389" s="6">
        <v>1260</v>
      </c>
      <c r="K389" s="5">
        <v>44279</v>
      </c>
    </row>
    <row r="390" spans="1:11" ht="77.25">
      <c r="A390" s="4">
        <v>385</v>
      </c>
      <c r="B390" s="2" t="str">
        <f>HYPERLINK("https://my.zakupki.prom.ua/remote/dispatcher/state_purchase_view/25171266", "UA-2021-03-23-006024-c")</f>
        <v>UA-2021-03-23-006024-c</v>
      </c>
      <c r="C390" s="8" t="s">
        <v>706</v>
      </c>
      <c r="D390" s="8" t="s">
        <v>729</v>
      </c>
      <c r="E390" s="8" t="s">
        <v>743</v>
      </c>
      <c r="F390" s="1" t="s">
        <v>496</v>
      </c>
      <c r="G390" s="8" t="s">
        <v>828</v>
      </c>
      <c r="H390" s="1" t="s">
        <v>477</v>
      </c>
      <c r="I390" s="1" t="s">
        <v>953</v>
      </c>
      <c r="J390" s="6">
        <v>454</v>
      </c>
      <c r="K390" s="5">
        <v>44278</v>
      </c>
    </row>
    <row r="391" spans="1:11" ht="39">
      <c r="A391" s="4">
        <v>386</v>
      </c>
      <c r="B391" s="2" t="str">
        <f>HYPERLINK("https://my.zakupki.prom.ua/remote/dispatcher/state_purchase_view/25078116", "UA-2021-03-19-006038-c")</f>
        <v>UA-2021-03-19-006038-c</v>
      </c>
      <c r="C391" s="8" t="s">
        <v>703</v>
      </c>
      <c r="D391" s="8" t="s">
        <v>729</v>
      </c>
      <c r="E391" s="8" t="s">
        <v>743</v>
      </c>
      <c r="F391" s="1" t="s">
        <v>496</v>
      </c>
      <c r="G391" s="8" t="s">
        <v>760</v>
      </c>
      <c r="H391" s="1" t="s">
        <v>443</v>
      </c>
      <c r="I391" s="1" t="s">
        <v>963</v>
      </c>
      <c r="J391" s="6">
        <v>300</v>
      </c>
      <c r="K391" s="5">
        <v>44274</v>
      </c>
    </row>
    <row r="392" spans="1:11" ht="39">
      <c r="A392" s="4">
        <v>387</v>
      </c>
      <c r="B392" s="2" t="str">
        <f>HYPERLINK("https://my.zakupki.prom.ua/remote/dispatcher/state_purchase_view/24975291", "UA-2021-03-17-005300-c")</f>
        <v>UA-2021-03-17-005300-c</v>
      </c>
      <c r="C392" s="8" t="s">
        <v>698</v>
      </c>
      <c r="D392" s="8" t="s">
        <v>729</v>
      </c>
      <c r="E392" s="8" t="s">
        <v>743</v>
      </c>
      <c r="F392" s="1" t="s">
        <v>496</v>
      </c>
      <c r="G392" s="8" t="s">
        <v>822</v>
      </c>
      <c r="H392" s="1" t="s">
        <v>352</v>
      </c>
      <c r="I392" s="1" t="s">
        <v>964</v>
      </c>
      <c r="J392" s="6">
        <v>10600</v>
      </c>
      <c r="K392" s="5">
        <v>44272</v>
      </c>
    </row>
    <row r="393" spans="1:11" ht="39">
      <c r="A393" s="4">
        <v>388</v>
      </c>
      <c r="B393" s="2" t="str">
        <f>HYPERLINK("https://my.zakupki.prom.ua/remote/dispatcher/state_purchase_view/24802461", "UA-2021-03-11-009366-b")</f>
        <v>UA-2021-03-11-009366-b</v>
      </c>
      <c r="C393" s="8" t="s">
        <v>26</v>
      </c>
      <c r="D393" s="8" t="s">
        <v>729</v>
      </c>
      <c r="E393" s="8" t="s">
        <v>743</v>
      </c>
      <c r="F393" s="1" t="s">
        <v>496</v>
      </c>
      <c r="G393" s="8" t="s">
        <v>830</v>
      </c>
      <c r="H393" s="1" t="s">
        <v>432</v>
      </c>
      <c r="I393" s="1" t="s">
        <v>957</v>
      </c>
      <c r="J393" s="6">
        <v>49000</v>
      </c>
      <c r="K393" s="5">
        <v>44266</v>
      </c>
    </row>
    <row r="394" spans="1:11" ht="51.75">
      <c r="A394" s="4">
        <v>389</v>
      </c>
      <c r="B394" s="2" t="str">
        <f>HYPERLINK("https://my.zakupki.prom.ua/remote/dispatcher/state_purchase_view/24745682", "UA-2021-03-10-005988-b")</f>
        <v>UA-2021-03-10-005988-b</v>
      </c>
      <c r="C394" s="8" t="s">
        <v>687</v>
      </c>
      <c r="D394" s="8" t="s">
        <v>729</v>
      </c>
      <c r="E394" s="8" t="s">
        <v>743</v>
      </c>
      <c r="F394" s="1" t="s">
        <v>496</v>
      </c>
      <c r="G394" s="8" t="s">
        <v>785</v>
      </c>
      <c r="H394" s="1" t="s">
        <v>531</v>
      </c>
      <c r="I394" s="1" t="s">
        <v>962</v>
      </c>
      <c r="J394" s="6">
        <v>2700</v>
      </c>
      <c r="K394" s="5">
        <v>44265</v>
      </c>
    </row>
    <row r="395" spans="1:11" ht="51.75">
      <c r="A395" s="4">
        <v>390</v>
      </c>
      <c r="B395" s="2" t="str">
        <f>HYPERLINK("https://my.zakupki.prom.ua/remote/dispatcher/state_purchase_view/24709491", "UA-2021-03-09-009423-c")</f>
        <v>UA-2021-03-09-009423-c</v>
      </c>
      <c r="C395" s="8" t="s">
        <v>682</v>
      </c>
      <c r="D395" s="8" t="s">
        <v>729</v>
      </c>
      <c r="E395" s="8" t="s">
        <v>743</v>
      </c>
      <c r="F395" s="1" t="s">
        <v>496</v>
      </c>
      <c r="G395" s="8" t="s">
        <v>796</v>
      </c>
      <c r="H395" s="1" t="s">
        <v>473</v>
      </c>
      <c r="I395" s="1" t="s">
        <v>612</v>
      </c>
      <c r="J395" s="6">
        <v>4423.58</v>
      </c>
      <c r="K395" s="5">
        <v>44264</v>
      </c>
    </row>
    <row r="396" spans="1:11" ht="51.75">
      <c r="A396" s="4">
        <v>391</v>
      </c>
      <c r="B396" s="2" t="str">
        <f>HYPERLINK("https://my.zakupki.prom.ua/remote/dispatcher/state_purchase_view/24709140", "UA-2021-03-09-009270-c")</f>
        <v>UA-2021-03-09-009270-c</v>
      </c>
      <c r="C396" s="8" t="s">
        <v>679</v>
      </c>
      <c r="D396" s="8" t="s">
        <v>729</v>
      </c>
      <c r="E396" s="8" t="s">
        <v>743</v>
      </c>
      <c r="F396" s="1" t="s">
        <v>496</v>
      </c>
      <c r="G396" s="8" t="s">
        <v>796</v>
      </c>
      <c r="H396" s="1" t="s">
        <v>473</v>
      </c>
      <c r="I396" s="1" t="s">
        <v>960</v>
      </c>
      <c r="J396" s="6">
        <v>2148.7399999999998</v>
      </c>
      <c r="K396" s="5">
        <v>44258</v>
      </c>
    </row>
    <row r="397" spans="1:11" ht="51.75">
      <c r="A397" s="4">
        <v>392</v>
      </c>
      <c r="B397" s="2" t="str">
        <f>HYPERLINK("https://my.zakupki.prom.ua/remote/dispatcher/state_purchase_view/24700168", "UA-2021-03-09-006264-c")</f>
        <v>UA-2021-03-09-006264-c</v>
      </c>
      <c r="C397" s="8" t="s">
        <v>701</v>
      </c>
      <c r="D397" s="8" t="s">
        <v>729</v>
      </c>
      <c r="E397" s="8" t="s">
        <v>743</v>
      </c>
      <c r="F397" s="1" t="s">
        <v>496</v>
      </c>
      <c r="G397" s="8" t="s">
        <v>796</v>
      </c>
      <c r="H397" s="1" t="s">
        <v>473</v>
      </c>
      <c r="I397" s="1" t="s">
        <v>959</v>
      </c>
      <c r="J397" s="6">
        <v>5774.02</v>
      </c>
      <c r="K397" s="5">
        <v>44258</v>
      </c>
    </row>
    <row r="398" spans="1:11" ht="64.5">
      <c r="A398" s="4">
        <v>393</v>
      </c>
      <c r="B398" s="2" t="str">
        <f>HYPERLINK("https://my.zakupki.prom.ua/remote/dispatcher/state_purchase_view/24683106", "UA-2021-03-09-000356-c")</f>
        <v>UA-2021-03-09-000356-c</v>
      </c>
      <c r="C398" s="8" t="s">
        <v>686</v>
      </c>
      <c r="D398" s="8" t="s">
        <v>729</v>
      </c>
      <c r="E398" s="8" t="s">
        <v>743</v>
      </c>
      <c r="F398" s="1" t="s">
        <v>496</v>
      </c>
      <c r="G398" s="8" t="s">
        <v>719</v>
      </c>
      <c r="H398" s="1" t="s">
        <v>293</v>
      </c>
      <c r="I398" s="1" t="s">
        <v>950</v>
      </c>
      <c r="J398" s="6">
        <v>5000</v>
      </c>
      <c r="K398" s="5">
        <v>44264</v>
      </c>
    </row>
    <row r="399" spans="1:11" ht="51.75">
      <c r="A399" s="4">
        <v>394</v>
      </c>
      <c r="B399" s="2" t="str">
        <f>HYPERLINK("https://my.zakupki.prom.ua/remote/dispatcher/state_purchase_view/24576664", "UA-2021-03-03-010035-c")</f>
        <v>UA-2021-03-03-010035-c</v>
      </c>
      <c r="C399" s="8" t="s">
        <v>853</v>
      </c>
      <c r="D399" s="8" t="s">
        <v>729</v>
      </c>
      <c r="E399" s="8" t="s">
        <v>743</v>
      </c>
      <c r="F399" s="1" t="s">
        <v>496</v>
      </c>
      <c r="G399" s="8" t="s">
        <v>784</v>
      </c>
      <c r="H399" s="1" t="s">
        <v>580</v>
      </c>
      <c r="I399" s="1" t="s">
        <v>961</v>
      </c>
      <c r="J399" s="6">
        <v>28342.799999999999</v>
      </c>
      <c r="K399" s="5">
        <v>44258</v>
      </c>
    </row>
    <row r="400" spans="1:11" ht="51.75">
      <c r="A400" s="4">
        <v>395</v>
      </c>
      <c r="B400" s="2" t="str">
        <f>HYPERLINK("https://my.zakupki.prom.ua/remote/dispatcher/state_purchase_view/24554030", "UA-2021-03-03-001511-c")</f>
        <v>UA-2021-03-03-001511-c</v>
      </c>
      <c r="C400" s="8" t="s">
        <v>848</v>
      </c>
      <c r="D400" s="8" t="s">
        <v>729</v>
      </c>
      <c r="E400" s="8" t="s">
        <v>743</v>
      </c>
      <c r="F400" s="1" t="s">
        <v>496</v>
      </c>
      <c r="G400" s="8" t="s">
        <v>756</v>
      </c>
      <c r="H400" s="1" t="s">
        <v>513</v>
      </c>
      <c r="I400" s="1" t="s">
        <v>943</v>
      </c>
      <c r="J400" s="6">
        <v>46368</v>
      </c>
      <c r="K400" s="5">
        <v>44258</v>
      </c>
    </row>
    <row r="401" spans="1:11" ht="102.75">
      <c r="A401" s="4">
        <v>396</v>
      </c>
      <c r="B401" s="2" t="str">
        <f>HYPERLINK("https://my.zakupki.prom.ua/remote/dispatcher/state_purchase_view/24536535", "UA-2021-03-02-008800-b")</f>
        <v>UA-2021-03-02-008800-b</v>
      </c>
      <c r="C401" s="8" t="s">
        <v>11</v>
      </c>
      <c r="D401" s="8" t="s">
        <v>729</v>
      </c>
      <c r="E401" s="8" t="s">
        <v>743</v>
      </c>
      <c r="F401" s="1" t="s">
        <v>496</v>
      </c>
      <c r="G401" s="8" t="s">
        <v>826</v>
      </c>
      <c r="H401" s="1" t="s">
        <v>475</v>
      </c>
      <c r="I401" s="1" t="s">
        <v>958</v>
      </c>
      <c r="J401" s="6">
        <v>4310</v>
      </c>
      <c r="K401" s="5">
        <v>44257</v>
      </c>
    </row>
    <row r="402" spans="1:11" ht="51.75">
      <c r="A402" s="4">
        <v>397</v>
      </c>
      <c r="B402" s="2" t="str">
        <f>HYPERLINK("https://my.zakupki.prom.ua/remote/dispatcher/state_purchase_view/24530724", "UA-2021-03-02-006794-b")</f>
        <v>UA-2021-03-02-006794-b</v>
      </c>
      <c r="C402" s="8" t="s">
        <v>688</v>
      </c>
      <c r="D402" s="8" t="s">
        <v>729</v>
      </c>
      <c r="E402" s="8" t="s">
        <v>743</v>
      </c>
      <c r="F402" s="1" t="s">
        <v>496</v>
      </c>
      <c r="G402" s="8" t="s">
        <v>764</v>
      </c>
      <c r="H402" s="1" t="s">
        <v>330</v>
      </c>
      <c r="I402" s="1" t="s">
        <v>946</v>
      </c>
      <c r="J402" s="6">
        <v>1100</v>
      </c>
      <c r="K402" s="5">
        <v>44257</v>
      </c>
    </row>
    <row r="403" spans="1:11" ht="51.75">
      <c r="A403" s="4">
        <v>398</v>
      </c>
      <c r="B403" s="2" t="str">
        <f>HYPERLINK("https://my.zakupki.prom.ua/remote/dispatcher/state_purchase_view/24407404", "UA-2021-02-25-007407-a")</f>
        <v>UA-2021-02-25-007407-a</v>
      </c>
      <c r="C403" s="8" t="s">
        <v>876</v>
      </c>
      <c r="D403" s="8" t="s">
        <v>729</v>
      </c>
      <c r="E403" s="8" t="s">
        <v>743</v>
      </c>
      <c r="F403" s="1" t="s">
        <v>496</v>
      </c>
      <c r="G403" s="8" t="s">
        <v>784</v>
      </c>
      <c r="H403" s="1" t="s">
        <v>580</v>
      </c>
      <c r="I403" s="1" t="s">
        <v>955</v>
      </c>
      <c r="J403" s="6">
        <v>42240</v>
      </c>
      <c r="K403" s="5">
        <v>44252</v>
      </c>
    </row>
    <row r="404" spans="1:11" ht="51.75">
      <c r="A404" s="4">
        <v>399</v>
      </c>
      <c r="B404" s="2" t="str">
        <f>HYPERLINK("https://my.zakupki.prom.ua/remote/dispatcher/state_purchase_view/24330832", "UA-2021-02-24-000638-b")</f>
        <v>UA-2021-02-24-000638-b</v>
      </c>
      <c r="C404" s="8" t="s">
        <v>611</v>
      </c>
      <c r="D404" s="8" t="s">
        <v>729</v>
      </c>
      <c r="E404" s="8" t="s">
        <v>743</v>
      </c>
      <c r="F404" s="1" t="s">
        <v>496</v>
      </c>
      <c r="G404" s="8" t="s">
        <v>784</v>
      </c>
      <c r="H404" s="1" t="s">
        <v>580</v>
      </c>
      <c r="I404" s="1" t="s">
        <v>951</v>
      </c>
      <c r="J404" s="6">
        <v>3216.24</v>
      </c>
      <c r="K404" s="5">
        <v>44251</v>
      </c>
    </row>
    <row r="405" spans="1:11" ht="64.5">
      <c r="A405" s="4">
        <v>400</v>
      </c>
      <c r="B405" s="2" t="str">
        <f>HYPERLINK("https://my.zakupki.prom.ua/remote/dispatcher/state_purchase_view/24330441", "UA-2021-02-24-000518-b")</f>
        <v>UA-2021-02-24-000518-b</v>
      </c>
      <c r="C405" s="8" t="s">
        <v>878</v>
      </c>
      <c r="D405" s="8" t="s">
        <v>729</v>
      </c>
      <c r="E405" s="8" t="s">
        <v>743</v>
      </c>
      <c r="F405" s="1" t="s">
        <v>496</v>
      </c>
      <c r="G405" s="8" t="s">
        <v>784</v>
      </c>
      <c r="H405" s="1" t="s">
        <v>580</v>
      </c>
      <c r="I405" s="1" t="s">
        <v>956</v>
      </c>
      <c r="J405" s="6">
        <v>6160.08</v>
      </c>
      <c r="K405" s="5">
        <v>44250</v>
      </c>
    </row>
    <row r="406" spans="1:11" ht="64.5">
      <c r="A406" s="4">
        <v>401</v>
      </c>
      <c r="B406" s="2" t="str">
        <f>HYPERLINK("https://my.zakupki.prom.ua/remote/dispatcher/state_purchase_view/24319519", "UA-2021-02-23-013062-b")</f>
        <v>UA-2021-02-23-013062-b</v>
      </c>
      <c r="C406" s="8" t="s">
        <v>894</v>
      </c>
      <c r="D406" s="8" t="s">
        <v>729</v>
      </c>
      <c r="E406" s="8" t="s">
        <v>743</v>
      </c>
      <c r="F406" s="1" t="s">
        <v>496</v>
      </c>
      <c r="G406" s="8" t="s">
        <v>784</v>
      </c>
      <c r="H406" s="1" t="s">
        <v>580</v>
      </c>
      <c r="I406" s="1" t="s">
        <v>952</v>
      </c>
      <c r="J406" s="6">
        <v>23846.06</v>
      </c>
      <c r="K406" s="5">
        <v>44250</v>
      </c>
    </row>
    <row r="407" spans="1:11" ht="51.75">
      <c r="A407" s="4">
        <v>402</v>
      </c>
      <c r="B407" s="2" t="str">
        <f>HYPERLINK("https://my.zakupki.prom.ua/remote/dispatcher/state_purchase_view/24317918", "UA-2021-02-23-012504-b")</f>
        <v>UA-2021-02-23-012504-b</v>
      </c>
      <c r="C407" s="8" t="s">
        <v>672</v>
      </c>
      <c r="D407" s="8" t="s">
        <v>729</v>
      </c>
      <c r="E407" s="8" t="s">
        <v>743</v>
      </c>
      <c r="F407" s="1" t="s">
        <v>496</v>
      </c>
      <c r="G407" s="8" t="s">
        <v>784</v>
      </c>
      <c r="H407" s="1" t="s">
        <v>580</v>
      </c>
      <c r="I407" s="1" t="s">
        <v>954</v>
      </c>
      <c r="J407" s="6">
        <v>3550.2</v>
      </c>
      <c r="K407" s="5">
        <v>44250</v>
      </c>
    </row>
    <row r="408" spans="1:11" ht="51.75">
      <c r="A408" s="4">
        <v>403</v>
      </c>
      <c r="B408" s="2" t="str">
        <f>HYPERLINK("https://my.zakupki.prom.ua/remote/dispatcher/state_purchase_view/24313823", "UA-2021-02-23-011133-b")</f>
        <v>UA-2021-02-23-011133-b</v>
      </c>
      <c r="C408" s="8" t="s">
        <v>856</v>
      </c>
      <c r="D408" s="8" t="s">
        <v>729</v>
      </c>
      <c r="E408" s="8" t="s">
        <v>743</v>
      </c>
      <c r="F408" s="1" t="s">
        <v>496</v>
      </c>
      <c r="G408" s="8" t="s">
        <v>784</v>
      </c>
      <c r="H408" s="1" t="s">
        <v>580</v>
      </c>
      <c r="I408" s="1" t="s">
        <v>949</v>
      </c>
      <c r="J408" s="6">
        <v>31494.84</v>
      </c>
      <c r="K408" s="5">
        <v>44250</v>
      </c>
    </row>
    <row r="409" spans="1:11" ht="51.75">
      <c r="A409" s="4">
        <v>404</v>
      </c>
      <c r="B409" s="2" t="str">
        <f>HYPERLINK("https://my.zakupki.prom.ua/remote/dispatcher/state_purchase_view/24251397", "UA-2021-02-22-008090-b")</f>
        <v>UA-2021-02-22-008090-b</v>
      </c>
      <c r="C409" s="8" t="s">
        <v>893</v>
      </c>
      <c r="D409" s="8" t="s">
        <v>729</v>
      </c>
      <c r="E409" s="8" t="s">
        <v>743</v>
      </c>
      <c r="F409" s="1" t="s">
        <v>496</v>
      </c>
      <c r="G409" s="8" t="s">
        <v>790</v>
      </c>
      <c r="H409" s="1" t="s">
        <v>576</v>
      </c>
      <c r="I409" s="1" t="s">
        <v>935</v>
      </c>
      <c r="J409" s="6">
        <v>9648</v>
      </c>
      <c r="K409" s="5">
        <v>44249</v>
      </c>
    </row>
    <row r="410" spans="1:11" ht="51.75">
      <c r="A410" s="4">
        <v>405</v>
      </c>
      <c r="B410" s="2" t="str">
        <f>HYPERLINK("https://my.zakupki.prom.ua/remote/dispatcher/state_purchase_view/24105405", "UA-2021-02-17-008042-a")</f>
        <v>UA-2021-02-17-008042-a</v>
      </c>
      <c r="C410" s="8" t="s">
        <v>875</v>
      </c>
      <c r="D410" s="8" t="s">
        <v>729</v>
      </c>
      <c r="E410" s="8" t="s">
        <v>743</v>
      </c>
      <c r="F410" s="1" t="s">
        <v>496</v>
      </c>
      <c r="G410" s="8" t="s">
        <v>788</v>
      </c>
      <c r="H410" s="1" t="s">
        <v>316</v>
      </c>
      <c r="I410" s="1" t="s">
        <v>947</v>
      </c>
      <c r="J410" s="6">
        <v>37125</v>
      </c>
      <c r="K410" s="5">
        <v>44244</v>
      </c>
    </row>
    <row r="411" spans="1:11" ht="64.5">
      <c r="A411" s="4">
        <v>406</v>
      </c>
      <c r="B411" s="2" t="str">
        <f>HYPERLINK("https://my.zakupki.prom.ua/remote/dispatcher/state_purchase_view/24104113", "UA-2021-02-17-007635-a")</f>
        <v>UA-2021-02-17-007635-a</v>
      </c>
      <c r="C411" s="8" t="s">
        <v>880</v>
      </c>
      <c r="D411" s="8" t="s">
        <v>729</v>
      </c>
      <c r="E411" s="8" t="s">
        <v>743</v>
      </c>
      <c r="F411" s="1" t="s">
        <v>496</v>
      </c>
      <c r="G411" s="8" t="s">
        <v>788</v>
      </c>
      <c r="H411" s="1" t="s">
        <v>316</v>
      </c>
      <c r="I411" s="1" t="s">
        <v>948</v>
      </c>
      <c r="J411" s="6">
        <v>2448</v>
      </c>
      <c r="K411" s="5">
        <v>44244</v>
      </c>
    </row>
    <row r="412" spans="1:11" ht="64.5">
      <c r="A412" s="4">
        <v>407</v>
      </c>
      <c r="B412" s="2" t="str">
        <f>HYPERLINK("https://my.zakupki.prom.ua/remote/dispatcher/state_purchase_view/24024755", "UA-2021-02-15-008888-c")</f>
        <v>UA-2021-02-15-008888-c</v>
      </c>
      <c r="C412" s="8" t="s">
        <v>705</v>
      </c>
      <c r="D412" s="8" t="s">
        <v>729</v>
      </c>
      <c r="E412" s="8" t="s">
        <v>743</v>
      </c>
      <c r="F412" s="1" t="s">
        <v>496</v>
      </c>
      <c r="G412" s="8" t="s">
        <v>771</v>
      </c>
      <c r="H412" s="1" t="s">
        <v>477</v>
      </c>
      <c r="I412" s="1" t="s">
        <v>944</v>
      </c>
      <c r="J412" s="6">
        <v>1412</v>
      </c>
      <c r="K412" s="5">
        <v>44239</v>
      </c>
    </row>
    <row r="413" spans="1:11" ht="77.25">
      <c r="A413" s="4">
        <v>408</v>
      </c>
      <c r="B413" s="2" t="str">
        <f>HYPERLINK("https://my.zakupki.prom.ua/remote/dispatcher/state_purchase_view/23945208", "UA-2021-02-12-000258-c")</f>
        <v>UA-2021-02-12-000258-c</v>
      </c>
      <c r="C413" s="8" t="s">
        <v>895</v>
      </c>
      <c r="D413" s="8" t="s">
        <v>729</v>
      </c>
      <c r="E413" s="8" t="s">
        <v>743</v>
      </c>
      <c r="F413" s="1" t="s">
        <v>496</v>
      </c>
      <c r="G413" s="8" t="s">
        <v>805</v>
      </c>
      <c r="H413" s="1" t="s">
        <v>527</v>
      </c>
      <c r="I413" s="1" t="s">
        <v>945</v>
      </c>
      <c r="J413" s="6">
        <v>19836</v>
      </c>
      <c r="K413" s="5">
        <v>44239</v>
      </c>
    </row>
    <row r="414" spans="1:11" ht="51.75">
      <c r="A414" s="4">
        <v>409</v>
      </c>
      <c r="B414" s="2" t="str">
        <f>HYPERLINK("https://my.zakupki.prom.ua/remote/dispatcher/state_purchase_view/23934725", "UA-2021-02-11-004526-c")</f>
        <v>UA-2021-02-11-004526-c</v>
      </c>
      <c r="C414" s="8" t="s">
        <v>877</v>
      </c>
      <c r="D414" s="8" t="s">
        <v>729</v>
      </c>
      <c r="E414" s="8" t="s">
        <v>743</v>
      </c>
      <c r="F414" s="1" t="s">
        <v>496</v>
      </c>
      <c r="G414" s="8" t="s">
        <v>805</v>
      </c>
      <c r="H414" s="1" t="s">
        <v>527</v>
      </c>
      <c r="I414" s="1" t="s">
        <v>721</v>
      </c>
      <c r="J414" s="6">
        <v>13032</v>
      </c>
      <c r="K414" s="5">
        <v>44238</v>
      </c>
    </row>
    <row r="415" spans="1:11" ht="51.75">
      <c r="A415" s="4">
        <v>410</v>
      </c>
      <c r="B415" s="2" t="str">
        <f>HYPERLINK("https://my.zakupki.prom.ua/remote/dispatcher/state_purchase_view/23932976", "UA-2021-02-11-004105-c")</f>
        <v>UA-2021-02-11-004105-c</v>
      </c>
      <c r="C415" s="8" t="s">
        <v>709</v>
      </c>
      <c r="D415" s="8" t="s">
        <v>729</v>
      </c>
      <c r="E415" s="8" t="s">
        <v>743</v>
      </c>
      <c r="F415" s="1" t="s">
        <v>496</v>
      </c>
      <c r="G415" s="8" t="s">
        <v>788</v>
      </c>
      <c r="H415" s="1" t="s">
        <v>316</v>
      </c>
      <c r="I415" s="1" t="s">
        <v>445</v>
      </c>
      <c r="J415" s="6">
        <v>5000</v>
      </c>
      <c r="K415" s="5">
        <v>44238</v>
      </c>
    </row>
    <row r="416" spans="1:11" ht="51.75">
      <c r="A416" s="4">
        <v>411</v>
      </c>
      <c r="B416" s="2" t="str">
        <f>HYPERLINK("https://my.zakupki.prom.ua/remote/dispatcher/state_purchase_view/23930556", "UA-2021-02-11-003778-c")</f>
        <v>UA-2021-02-11-003778-c</v>
      </c>
      <c r="C416" s="8" t="s">
        <v>899</v>
      </c>
      <c r="D416" s="8" t="s">
        <v>729</v>
      </c>
      <c r="E416" s="8" t="s">
        <v>743</v>
      </c>
      <c r="F416" s="1" t="s">
        <v>496</v>
      </c>
      <c r="G416" s="8" t="s">
        <v>789</v>
      </c>
      <c r="H416" s="1" t="s">
        <v>563</v>
      </c>
      <c r="I416" s="1" t="s">
        <v>9</v>
      </c>
      <c r="J416" s="6">
        <v>3276</v>
      </c>
      <c r="K416" s="5">
        <v>44238</v>
      </c>
    </row>
    <row r="417" spans="1:11" ht="64.5">
      <c r="A417" s="4">
        <v>412</v>
      </c>
      <c r="B417" s="2" t="str">
        <f>HYPERLINK("https://my.zakupki.prom.ua/remote/dispatcher/state_purchase_view/23870451", "UA-2021-02-10-008611-a")</f>
        <v>UA-2021-02-10-008611-a</v>
      </c>
      <c r="C417" s="8" t="s">
        <v>883</v>
      </c>
      <c r="D417" s="8" t="s">
        <v>729</v>
      </c>
      <c r="E417" s="8" t="s">
        <v>743</v>
      </c>
      <c r="F417" s="1" t="s">
        <v>496</v>
      </c>
      <c r="G417" s="8" t="s">
        <v>811</v>
      </c>
      <c r="H417" s="1" t="s">
        <v>339</v>
      </c>
      <c r="I417" s="1" t="s">
        <v>936</v>
      </c>
      <c r="J417" s="6">
        <v>2361</v>
      </c>
      <c r="K417" s="5">
        <v>44237</v>
      </c>
    </row>
    <row r="418" spans="1:11" ht="51.75">
      <c r="A418" s="4">
        <v>413</v>
      </c>
      <c r="B418" s="2" t="str">
        <f>HYPERLINK("https://my.zakupki.prom.ua/remote/dispatcher/state_purchase_view/23864619", "UA-2021-02-10-006890-a")</f>
        <v>UA-2021-02-10-006890-a</v>
      </c>
      <c r="C418" s="8" t="s">
        <v>845</v>
      </c>
      <c r="D418" s="8" t="s">
        <v>729</v>
      </c>
      <c r="E418" s="8" t="s">
        <v>743</v>
      </c>
      <c r="F418" s="1" t="s">
        <v>496</v>
      </c>
      <c r="G418" s="8" t="s">
        <v>811</v>
      </c>
      <c r="H418" s="1" t="s">
        <v>339</v>
      </c>
      <c r="I418" s="1" t="s">
        <v>933</v>
      </c>
      <c r="J418" s="6">
        <v>1023</v>
      </c>
      <c r="K418" s="5">
        <v>44237</v>
      </c>
    </row>
    <row r="419" spans="1:11" ht="51.75">
      <c r="A419" s="4">
        <v>414</v>
      </c>
      <c r="B419" s="2" t="str">
        <f>HYPERLINK("https://my.zakupki.prom.ua/remote/dispatcher/state_purchase_view/23863884", "UA-2021-02-10-006682-a")</f>
        <v>UA-2021-02-10-006682-a</v>
      </c>
      <c r="C419" s="8" t="s">
        <v>923</v>
      </c>
      <c r="D419" s="8" t="s">
        <v>729</v>
      </c>
      <c r="E419" s="8" t="s">
        <v>743</v>
      </c>
      <c r="F419" s="1" t="s">
        <v>496</v>
      </c>
      <c r="G419" s="8" t="s">
        <v>811</v>
      </c>
      <c r="H419" s="1" t="s">
        <v>339</v>
      </c>
      <c r="I419" s="1" t="s">
        <v>937</v>
      </c>
      <c r="J419" s="6">
        <v>651</v>
      </c>
      <c r="K419" s="5">
        <v>44237</v>
      </c>
    </row>
    <row r="420" spans="1:11" ht="51.75">
      <c r="A420" s="4">
        <v>415</v>
      </c>
      <c r="B420" s="2" t="str">
        <f>HYPERLINK("https://my.zakupki.prom.ua/remote/dispatcher/state_purchase_view/23854927", "UA-2021-02-10-004099-a")</f>
        <v>UA-2021-02-10-004099-a</v>
      </c>
      <c r="C420" s="8" t="s">
        <v>2</v>
      </c>
      <c r="D420" s="8" t="s">
        <v>729</v>
      </c>
      <c r="E420" s="8" t="s">
        <v>743</v>
      </c>
      <c r="F420" s="1" t="s">
        <v>496</v>
      </c>
      <c r="G420" s="8" t="s">
        <v>811</v>
      </c>
      <c r="H420" s="1" t="s">
        <v>339</v>
      </c>
      <c r="I420" s="1" t="s">
        <v>938</v>
      </c>
      <c r="J420" s="6">
        <v>621.6</v>
      </c>
      <c r="K420" s="5">
        <v>44237</v>
      </c>
    </row>
    <row r="421" spans="1:11" ht="51.75">
      <c r="A421" s="4">
        <v>416</v>
      </c>
      <c r="B421" s="2" t="str">
        <f>HYPERLINK("https://my.zakupki.prom.ua/remote/dispatcher/state_purchase_view/23853203", "UA-2021-02-10-003622-a")</f>
        <v>UA-2021-02-10-003622-a</v>
      </c>
      <c r="C421" s="8" t="s">
        <v>448</v>
      </c>
      <c r="D421" s="8" t="s">
        <v>729</v>
      </c>
      <c r="E421" s="8" t="s">
        <v>743</v>
      </c>
      <c r="F421" s="1" t="s">
        <v>496</v>
      </c>
      <c r="G421" s="8" t="s">
        <v>811</v>
      </c>
      <c r="H421" s="1" t="s">
        <v>339</v>
      </c>
      <c r="I421" s="1" t="s">
        <v>939</v>
      </c>
      <c r="J421" s="6">
        <v>510</v>
      </c>
      <c r="K421" s="5">
        <v>44237</v>
      </c>
    </row>
    <row r="422" spans="1:11" ht="64.5">
      <c r="A422" s="4">
        <v>417</v>
      </c>
      <c r="B422" s="2" t="str">
        <f>HYPERLINK("https://my.zakupki.prom.ua/remote/dispatcher/state_purchase_view/23841721", "UA-2021-02-10-000311-a")</f>
        <v>UA-2021-02-10-000311-a</v>
      </c>
      <c r="C422" s="8" t="s">
        <v>844</v>
      </c>
      <c r="D422" s="8" t="s">
        <v>729</v>
      </c>
      <c r="E422" s="8" t="s">
        <v>743</v>
      </c>
      <c r="F422" s="1" t="s">
        <v>496</v>
      </c>
      <c r="G422" s="8" t="s">
        <v>811</v>
      </c>
      <c r="H422" s="1" t="s">
        <v>339</v>
      </c>
      <c r="I422" s="1" t="s">
        <v>934</v>
      </c>
      <c r="J422" s="6">
        <v>2646</v>
      </c>
      <c r="K422" s="5">
        <v>44237</v>
      </c>
    </row>
    <row r="423" spans="1:11" ht="51.75">
      <c r="A423" s="4">
        <v>418</v>
      </c>
      <c r="B423" s="2" t="str">
        <f>HYPERLINK("https://my.zakupki.prom.ua/remote/dispatcher/state_purchase_view/23829845", "UA-2021-02-09-011341-a")</f>
        <v>UA-2021-02-09-011341-a</v>
      </c>
      <c r="C423" s="8" t="s">
        <v>827</v>
      </c>
      <c r="D423" s="8" t="s">
        <v>729</v>
      </c>
      <c r="E423" s="8" t="s">
        <v>743</v>
      </c>
      <c r="F423" s="1" t="s">
        <v>496</v>
      </c>
      <c r="G423" s="8" t="s">
        <v>811</v>
      </c>
      <c r="H423" s="1" t="s">
        <v>339</v>
      </c>
      <c r="I423" s="1" t="s">
        <v>940</v>
      </c>
      <c r="J423" s="6">
        <v>4290</v>
      </c>
      <c r="K423" s="5">
        <v>44236</v>
      </c>
    </row>
    <row r="424" spans="1:11" ht="51.75">
      <c r="A424" s="4">
        <v>419</v>
      </c>
      <c r="B424" s="2" t="str">
        <f>HYPERLINK("https://my.zakupki.prom.ua/remote/dispatcher/state_purchase_view/23826101", "UA-2021-02-09-010303-a")</f>
        <v>UA-2021-02-09-010303-a</v>
      </c>
      <c r="C424" s="8" t="s">
        <v>14</v>
      </c>
      <c r="D424" s="8" t="s">
        <v>729</v>
      </c>
      <c r="E424" s="8" t="s">
        <v>743</v>
      </c>
      <c r="F424" s="1" t="s">
        <v>496</v>
      </c>
      <c r="G424" s="8" t="s">
        <v>793</v>
      </c>
      <c r="H424" s="1" t="s">
        <v>467</v>
      </c>
      <c r="I424" s="1" t="s">
        <v>412</v>
      </c>
      <c r="J424" s="6">
        <v>9000</v>
      </c>
      <c r="K424" s="5">
        <v>44236</v>
      </c>
    </row>
    <row r="425" spans="1:11" ht="102.75">
      <c r="A425" s="4">
        <v>420</v>
      </c>
      <c r="B425" s="2" t="str">
        <f>HYPERLINK("https://my.zakupki.prom.ua/remote/dispatcher/state_purchase_view/23789242", "UA-2021-02-09-000226-a")</f>
        <v>UA-2021-02-09-000226-a</v>
      </c>
      <c r="C425" s="8" t="s">
        <v>11</v>
      </c>
      <c r="D425" s="8" t="s">
        <v>729</v>
      </c>
      <c r="E425" s="8" t="s">
        <v>743</v>
      </c>
      <c r="F425" s="1" t="s">
        <v>496</v>
      </c>
      <c r="G425" s="8" t="s">
        <v>826</v>
      </c>
      <c r="H425" s="1" t="s">
        <v>475</v>
      </c>
      <c r="I425" s="1" t="s">
        <v>932</v>
      </c>
      <c r="J425" s="6">
        <v>2260</v>
      </c>
      <c r="K425" s="5">
        <v>44236</v>
      </c>
    </row>
    <row r="426" spans="1:11" ht="51.75">
      <c r="A426" s="4">
        <v>421</v>
      </c>
      <c r="B426" s="2" t="str">
        <f>HYPERLINK("https://my.zakupki.prom.ua/remote/dispatcher/state_purchase_view/23759940", "UA-2021-02-08-005933-a")</f>
        <v>UA-2021-02-08-005933-a</v>
      </c>
      <c r="C426" s="8" t="s">
        <v>767</v>
      </c>
      <c r="D426" s="8" t="s">
        <v>729</v>
      </c>
      <c r="E426" s="8" t="s">
        <v>743</v>
      </c>
      <c r="F426" s="1" t="s">
        <v>496</v>
      </c>
      <c r="G426" s="8" t="s">
        <v>753</v>
      </c>
      <c r="H426" s="1" t="s">
        <v>189</v>
      </c>
      <c r="I426" s="1" t="s">
        <v>279</v>
      </c>
      <c r="J426" s="6">
        <v>199000</v>
      </c>
      <c r="K426" s="5">
        <v>44235</v>
      </c>
    </row>
    <row r="427" spans="1:11" ht="39">
      <c r="A427" s="4">
        <v>422</v>
      </c>
      <c r="B427" s="2" t="str">
        <f>HYPERLINK("https://my.zakupki.prom.ua/remote/dispatcher/state_purchase_view/23710412", "UA-2021-02-05-009976-a")</f>
        <v>UA-2021-02-05-009976-a</v>
      </c>
      <c r="C427" s="8" t="s">
        <v>748</v>
      </c>
      <c r="D427" s="8" t="s">
        <v>729</v>
      </c>
      <c r="E427" s="8" t="s">
        <v>743</v>
      </c>
      <c r="F427" s="1" t="s">
        <v>496</v>
      </c>
      <c r="G427" s="8" t="s">
        <v>757</v>
      </c>
      <c r="H427" s="1" t="s">
        <v>337</v>
      </c>
      <c r="I427" s="1" t="s">
        <v>277</v>
      </c>
      <c r="J427" s="6">
        <v>1000</v>
      </c>
      <c r="K427" s="5">
        <v>44232</v>
      </c>
    </row>
    <row r="428" spans="1:11" ht="51.75">
      <c r="A428" s="4">
        <v>423</v>
      </c>
      <c r="B428" s="2" t="str">
        <f>HYPERLINK("https://my.zakupki.prom.ua/remote/dispatcher/state_purchase_view/23631902", "UA-2021-02-04-002260-a")</f>
        <v>UA-2021-02-04-002260-a</v>
      </c>
      <c r="C428" s="8" t="s">
        <v>706</v>
      </c>
      <c r="D428" s="8" t="s">
        <v>729</v>
      </c>
      <c r="E428" s="8" t="s">
        <v>743</v>
      </c>
      <c r="F428" s="1" t="s">
        <v>496</v>
      </c>
      <c r="G428" s="8" t="s">
        <v>771</v>
      </c>
      <c r="H428" s="1" t="s">
        <v>477</v>
      </c>
      <c r="I428" s="1" t="s">
        <v>929</v>
      </c>
      <c r="J428" s="6">
        <v>1866</v>
      </c>
      <c r="K428" s="5">
        <v>44230</v>
      </c>
    </row>
    <row r="429" spans="1:11" ht="39">
      <c r="A429" s="4">
        <v>424</v>
      </c>
      <c r="B429" s="2" t="str">
        <f>HYPERLINK("https://my.zakupki.prom.ua/remote/dispatcher/state_purchase_view/23556661", "UA-2021-02-02-013647-a")</f>
        <v>UA-2021-02-02-013647-a</v>
      </c>
      <c r="C429" s="8" t="s">
        <v>662</v>
      </c>
      <c r="D429" s="8" t="s">
        <v>729</v>
      </c>
      <c r="E429" s="8" t="s">
        <v>743</v>
      </c>
      <c r="F429" s="1" t="s">
        <v>496</v>
      </c>
      <c r="G429" s="8" t="s">
        <v>778</v>
      </c>
      <c r="H429" s="1" t="s">
        <v>582</v>
      </c>
      <c r="I429" s="1" t="s">
        <v>228</v>
      </c>
      <c r="J429" s="6">
        <v>49000</v>
      </c>
      <c r="K429" s="5">
        <v>44229</v>
      </c>
    </row>
    <row r="430" spans="1:11" ht="51.75">
      <c r="A430" s="4">
        <v>425</v>
      </c>
      <c r="B430" s="2" t="str">
        <f>HYPERLINK("https://my.zakupki.prom.ua/remote/dispatcher/state_purchase_view/23327199", "UA-2021-01-27-006552-b")</f>
        <v>UA-2021-01-27-006552-b</v>
      </c>
      <c r="C430" s="8" t="s">
        <v>818</v>
      </c>
      <c r="D430" s="8" t="s">
        <v>729</v>
      </c>
      <c r="E430" s="8" t="s">
        <v>743</v>
      </c>
      <c r="F430" s="1" t="s">
        <v>496</v>
      </c>
      <c r="G430" s="8" t="s">
        <v>829</v>
      </c>
      <c r="H430" s="1" t="s">
        <v>409</v>
      </c>
      <c r="I430" s="1" t="s">
        <v>219</v>
      </c>
      <c r="J430" s="6">
        <v>25000</v>
      </c>
      <c r="K430" s="5">
        <v>44223</v>
      </c>
    </row>
    <row r="431" spans="1:11" ht="51.75">
      <c r="A431" s="4">
        <v>426</v>
      </c>
      <c r="B431" s="2" t="str">
        <f>HYPERLINK("https://my.zakupki.prom.ua/remote/dispatcher/state_purchase_view/23271628", "UA-2021-01-26-006069-b")</f>
        <v>UA-2021-01-26-006069-b</v>
      </c>
      <c r="C431" s="8" t="s">
        <v>7</v>
      </c>
      <c r="D431" s="8" t="s">
        <v>729</v>
      </c>
      <c r="E431" s="8" t="s">
        <v>743</v>
      </c>
      <c r="F431" s="1" t="s">
        <v>496</v>
      </c>
      <c r="G431" s="8" t="s">
        <v>803</v>
      </c>
      <c r="H431" s="1" t="s">
        <v>518</v>
      </c>
      <c r="I431" s="1" t="s">
        <v>965</v>
      </c>
      <c r="J431" s="6">
        <v>795</v>
      </c>
      <c r="K431" s="5">
        <v>44222</v>
      </c>
    </row>
    <row r="432" spans="1:11" ht="39">
      <c r="A432" s="4">
        <v>427</v>
      </c>
      <c r="B432" s="2" t="str">
        <f>HYPERLINK("https://my.zakupki.prom.ua/remote/dispatcher/state_purchase_view/23228713", "UA-2021-01-25-007022-b")</f>
        <v>UA-2021-01-25-007022-b</v>
      </c>
      <c r="C432" s="8" t="s">
        <v>770</v>
      </c>
      <c r="D432" s="8" t="s">
        <v>729</v>
      </c>
      <c r="E432" s="8" t="s">
        <v>743</v>
      </c>
      <c r="F432" s="1" t="s">
        <v>496</v>
      </c>
      <c r="G432" s="8" t="s">
        <v>823</v>
      </c>
      <c r="H432" s="1" t="s">
        <v>317</v>
      </c>
      <c r="I432" s="1" t="s">
        <v>207</v>
      </c>
      <c r="J432" s="6">
        <v>49000</v>
      </c>
      <c r="K432" s="5">
        <v>44221</v>
      </c>
    </row>
    <row r="433" spans="1:11" ht="77.25">
      <c r="A433" s="4">
        <v>428</v>
      </c>
      <c r="B433" s="2" t="str">
        <f>HYPERLINK("https://my.zakupki.prom.ua/remote/dispatcher/state_purchase_view/23218277", "UA-2021-01-25-005080-b")</f>
        <v>UA-2021-01-25-005080-b</v>
      </c>
      <c r="C433" s="8" t="s">
        <v>765</v>
      </c>
      <c r="D433" s="8" t="s">
        <v>729</v>
      </c>
      <c r="E433" s="8" t="s">
        <v>743</v>
      </c>
      <c r="F433" s="1" t="s">
        <v>496</v>
      </c>
      <c r="G433" s="8" t="s">
        <v>810</v>
      </c>
      <c r="H433" s="1" t="s">
        <v>521</v>
      </c>
      <c r="I433" s="1" t="s">
        <v>496</v>
      </c>
      <c r="J433" s="6">
        <v>996</v>
      </c>
      <c r="K433" s="5">
        <v>44221</v>
      </c>
    </row>
    <row r="434" spans="1:11" ht="64.5">
      <c r="A434" s="4">
        <v>429</v>
      </c>
      <c r="B434" s="2" t="str">
        <f>HYPERLINK("https://my.zakupki.prom.ua/remote/dispatcher/state_purchase_view/23162579", "UA-2021-01-22-004249-b")</f>
        <v>UA-2021-01-22-004249-b</v>
      </c>
      <c r="C434" s="8" t="s">
        <v>872</v>
      </c>
      <c r="D434" s="8" t="s">
        <v>729</v>
      </c>
      <c r="E434" s="8" t="s">
        <v>743</v>
      </c>
      <c r="F434" s="1" t="s">
        <v>496</v>
      </c>
      <c r="G434" s="8" t="s">
        <v>779</v>
      </c>
      <c r="H434" s="1" t="s">
        <v>534</v>
      </c>
      <c r="I434" s="1" t="s">
        <v>1</v>
      </c>
      <c r="J434" s="6">
        <v>1800</v>
      </c>
      <c r="K434" s="5">
        <v>44218</v>
      </c>
    </row>
    <row r="435" spans="1:11" ht="39">
      <c r="A435" s="4">
        <v>430</v>
      </c>
      <c r="B435" s="2" t="str">
        <f>HYPERLINK("https://my.zakupki.prom.ua/remote/dispatcher/state_purchase_view/23139787", "UA-2021-01-21-009507-b")</f>
        <v>UA-2021-01-21-009507-b</v>
      </c>
      <c r="C435" s="8" t="s">
        <v>8</v>
      </c>
      <c r="D435" s="8" t="s">
        <v>729</v>
      </c>
      <c r="E435" s="8" t="s">
        <v>743</v>
      </c>
      <c r="F435" s="1" t="s">
        <v>496</v>
      </c>
      <c r="G435" s="8" t="s">
        <v>728</v>
      </c>
      <c r="H435" s="1" t="s">
        <v>406</v>
      </c>
      <c r="I435" s="1" t="s">
        <v>930</v>
      </c>
      <c r="J435" s="6">
        <v>34285</v>
      </c>
      <c r="K435" s="5">
        <v>44217</v>
      </c>
    </row>
    <row r="436" spans="1:11" ht="51.75">
      <c r="A436" s="4">
        <v>431</v>
      </c>
      <c r="B436" s="2" t="str">
        <f>HYPERLINK("https://my.zakupki.prom.ua/remote/dispatcher/state_purchase_view/23043073", "UA-2021-01-19-000866-a")</f>
        <v>UA-2021-01-19-000866-a</v>
      </c>
      <c r="C436" s="8" t="s">
        <v>768</v>
      </c>
      <c r="D436" s="8" t="s">
        <v>729</v>
      </c>
      <c r="E436" s="8" t="s">
        <v>743</v>
      </c>
      <c r="F436" s="1" t="s">
        <v>496</v>
      </c>
      <c r="G436" s="8" t="s">
        <v>832</v>
      </c>
      <c r="H436" s="1" t="s">
        <v>292</v>
      </c>
      <c r="I436" s="1" t="s">
        <v>967</v>
      </c>
      <c r="J436" s="6">
        <v>49000</v>
      </c>
      <c r="K436" s="5">
        <v>44215</v>
      </c>
    </row>
    <row r="437" spans="1:11" ht="51.75">
      <c r="A437" s="4">
        <v>432</v>
      </c>
      <c r="B437" s="2" t="str">
        <f>HYPERLINK("https://my.zakupki.prom.ua/remote/dispatcher/state_purchase_view/23028209", "UA-2021-01-18-003884-a")</f>
        <v>UA-2021-01-18-003884-a</v>
      </c>
      <c r="C437" s="8" t="s">
        <v>673</v>
      </c>
      <c r="D437" s="8" t="s">
        <v>729</v>
      </c>
      <c r="E437" s="8" t="s">
        <v>743</v>
      </c>
      <c r="F437" s="1" t="s">
        <v>496</v>
      </c>
      <c r="G437" s="8" t="s">
        <v>791</v>
      </c>
      <c r="H437" s="1" t="s">
        <v>515</v>
      </c>
      <c r="I437" s="1" t="s">
        <v>616</v>
      </c>
      <c r="J437" s="6">
        <v>3700</v>
      </c>
      <c r="K437" s="5">
        <v>44214</v>
      </c>
    </row>
    <row r="438" spans="1:11" ht="51.75">
      <c r="A438" s="4">
        <v>433</v>
      </c>
      <c r="B438" s="2" t="str">
        <f>HYPERLINK("https://my.zakupki.prom.ua/remote/dispatcher/state_purchase_view/23026854", "UA-2021-01-18-003588-a")</f>
        <v>UA-2021-01-18-003588-a</v>
      </c>
      <c r="C438" s="8" t="s">
        <v>12</v>
      </c>
      <c r="D438" s="8" t="s">
        <v>729</v>
      </c>
      <c r="E438" s="8" t="s">
        <v>743</v>
      </c>
      <c r="F438" s="1" t="s">
        <v>496</v>
      </c>
      <c r="G438" s="8" t="s">
        <v>791</v>
      </c>
      <c r="H438" s="1" t="s">
        <v>515</v>
      </c>
      <c r="I438" s="1" t="s">
        <v>208</v>
      </c>
      <c r="J438" s="6">
        <v>16800</v>
      </c>
      <c r="K438" s="5">
        <v>44214</v>
      </c>
    </row>
    <row r="439" spans="1:11" ht="39">
      <c r="A439" s="4">
        <v>434</v>
      </c>
      <c r="B439" s="2" t="str">
        <f>HYPERLINK("https://my.zakupki.prom.ua/remote/dispatcher/state_purchase_view/22979383", "UA-2021-01-15-004176-a")</f>
        <v>UA-2021-01-15-004176-a</v>
      </c>
      <c r="C439" s="8" t="s">
        <v>766</v>
      </c>
      <c r="D439" s="8" t="s">
        <v>729</v>
      </c>
      <c r="E439" s="8" t="s">
        <v>743</v>
      </c>
      <c r="F439" s="1" t="s">
        <v>496</v>
      </c>
      <c r="G439" s="8" t="s">
        <v>755</v>
      </c>
      <c r="H439" s="1" t="s">
        <v>315</v>
      </c>
      <c r="I439" s="1" t="s">
        <v>413</v>
      </c>
      <c r="J439" s="6">
        <v>3600</v>
      </c>
      <c r="K439" s="5">
        <v>44211</v>
      </c>
    </row>
    <row r="440" spans="1:11" ht="64.5">
      <c r="A440" s="4">
        <v>435</v>
      </c>
      <c r="B440" s="2" t="str">
        <f>HYPERLINK("https://my.zakupki.prom.ua/remote/dispatcher/state_purchase_view/22971346", "UA-2021-01-15-001718-a")</f>
        <v>UA-2021-01-15-001718-a</v>
      </c>
      <c r="C440" s="8" t="s">
        <v>772</v>
      </c>
      <c r="D440" s="8" t="s">
        <v>729</v>
      </c>
      <c r="E440" s="8" t="s">
        <v>743</v>
      </c>
      <c r="F440" s="1" t="s">
        <v>496</v>
      </c>
      <c r="G440" s="8" t="s">
        <v>794</v>
      </c>
      <c r="H440" s="1" t="s">
        <v>191</v>
      </c>
      <c r="I440" s="1" t="s">
        <v>630</v>
      </c>
      <c r="J440" s="6">
        <v>49000</v>
      </c>
      <c r="K440" s="5">
        <v>44211</v>
      </c>
    </row>
  </sheetData>
  <autoFilter ref="A5:K440"/>
  <hyperlinks>
    <hyperlink ref="B6" r:id="rId1" display="https://my.zakupki.prom.ua/remote/dispatcher/state_purchase_view/33819731"/>
    <hyperlink ref="B7" r:id="rId2" display="https://my.zakupki.prom.ua/remote/dispatcher/state_purchase_view/33695915"/>
    <hyperlink ref="B8" r:id="rId3" display="https://my.zakupki.prom.ua/remote/dispatcher/state_purchase_view/33652321"/>
    <hyperlink ref="B9" r:id="rId4" display="https://my.zakupki.prom.ua/remote/dispatcher/state_purchase_view/33576803"/>
    <hyperlink ref="B10" r:id="rId5" display="https://my.zakupki.prom.ua/remote/dispatcher/state_purchase_view/33561600"/>
    <hyperlink ref="B11" r:id="rId6" display="https://my.zakupki.prom.ua/remote/dispatcher/state_purchase_view/33526065"/>
    <hyperlink ref="B12" r:id="rId7" display="https://my.zakupki.prom.ua/remote/dispatcher/state_purchase_view/33473720"/>
    <hyperlink ref="B13" r:id="rId8" display="https://my.zakupki.prom.ua/remote/dispatcher/state_purchase_view/33458409"/>
    <hyperlink ref="B14" r:id="rId9" display="https://my.zakupki.prom.ua/remote/dispatcher/state_purchase_view/33454538"/>
    <hyperlink ref="B15" r:id="rId10" display="https://my.zakupki.prom.ua/remote/dispatcher/state_purchase_view/33453831"/>
    <hyperlink ref="B16" r:id="rId11" display="https://my.zakupki.prom.ua/remote/dispatcher/state_purchase_view/33449692"/>
    <hyperlink ref="B17" r:id="rId12" display="https://my.zakupki.prom.ua/remote/dispatcher/state_purchase_view/33329581"/>
    <hyperlink ref="B18" r:id="rId13" display="https://my.zakupki.prom.ua/remote/dispatcher/state_purchase_view/33323654"/>
    <hyperlink ref="B19" r:id="rId14" display="https://my.zakupki.prom.ua/remote/dispatcher/state_purchase_view/33276242"/>
    <hyperlink ref="B20" r:id="rId15" display="https://my.zakupki.prom.ua/remote/dispatcher/state_purchase_view/33270588"/>
    <hyperlink ref="B21" r:id="rId16" display="https://my.zakupki.prom.ua/remote/dispatcher/state_purchase_view/33246536"/>
    <hyperlink ref="B22" r:id="rId17" display="https://my.zakupki.prom.ua/remote/dispatcher/state_purchase_view/33199029"/>
    <hyperlink ref="B23" r:id="rId18" display="https://my.zakupki.prom.ua/remote/dispatcher/state_purchase_view/33198033"/>
    <hyperlink ref="B24" r:id="rId19" display="https://my.zakupki.prom.ua/remote/dispatcher/state_purchase_view/33197627"/>
    <hyperlink ref="B25" r:id="rId20" display="https://my.zakupki.prom.ua/remote/dispatcher/state_purchase_view/33196810"/>
    <hyperlink ref="B26" r:id="rId21" display="https://my.zakupki.prom.ua/remote/dispatcher/state_purchase_view/33193231"/>
    <hyperlink ref="B27" r:id="rId22" display="https://my.zakupki.prom.ua/remote/dispatcher/state_purchase_view/33192711"/>
    <hyperlink ref="B28" r:id="rId23" display="https://my.zakupki.prom.ua/remote/dispatcher/state_purchase_view/33071151"/>
    <hyperlink ref="B29" r:id="rId24" display="https://my.zakupki.prom.ua/remote/dispatcher/state_purchase_view/33037672"/>
    <hyperlink ref="B30" r:id="rId25" display="https://my.zakupki.prom.ua/remote/dispatcher/state_purchase_view/33036870"/>
    <hyperlink ref="B31" r:id="rId26" display="https://my.zakupki.prom.ua/remote/dispatcher/state_purchase_view/33033563"/>
    <hyperlink ref="B32" r:id="rId27" display="https://my.zakupki.prom.ua/remote/dispatcher/state_purchase_view/33015037"/>
    <hyperlink ref="B33" r:id="rId28" display="https://my.zakupki.prom.ua/remote/dispatcher/state_purchase_view/32935585"/>
    <hyperlink ref="B34" r:id="rId29" display="https://my.zakupki.prom.ua/remote/dispatcher/state_purchase_view/32924974"/>
    <hyperlink ref="B35" r:id="rId30" display="https://my.zakupki.prom.ua/remote/dispatcher/state_purchase_view/32922967"/>
    <hyperlink ref="B36" r:id="rId31" display="https://my.zakupki.prom.ua/remote/dispatcher/state_purchase_view/32921882"/>
    <hyperlink ref="B37" r:id="rId32" display="https://my.zakupki.prom.ua/remote/dispatcher/state_purchase_view/32879817"/>
    <hyperlink ref="B38" r:id="rId33" display="https://my.zakupki.prom.ua/remote/dispatcher/state_purchase_view/32861709"/>
    <hyperlink ref="B39" r:id="rId34" display="https://my.zakupki.prom.ua/remote/dispatcher/state_purchase_view/32858510"/>
    <hyperlink ref="B40" r:id="rId35" display="https://my.zakupki.prom.ua/remote/dispatcher/state_purchase_view/32856552"/>
    <hyperlink ref="B41" r:id="rId36" display="https://my.zakupki.prom.ua/remote/dispatcher/state_purchase_view/32855059"/>
    <hyperlink ref="B42" r:id="rId37" display="https://my.zakupki.prom.ua/remote/dispatcher/state_purchase_view/32853335"/>
    <hyperlink ref="B43" r:id="rId38" display="https://my.zakupki.prom.ua/remote/dispatcher/state_purchase_view/32837021"/>
    <hyperlink ref="B44" r:id="rId39" display="https://my.zakupki.prom.ua/remote/dispatcher/state_purchase_view/32738532"/>
    <hyperlink ref="B45" r:id="rId40" display="https://my.zakupki.prom.ua/remote/dispatcher/state_purchase_view/32735058"/>
    <hyperlink ref="B46" r:id="rId41" display="https://my.zakupki.prom.ua/remote/dispatcher/state_purchase_view/32734426"/>
    <hyperlink ref="B47" r:id="rId42" display="https://my.zakupki.prom.ua/remote/dispatcher/state_purchase_view/32733093"/>
    <hyperlink ref="B48" r:id="rId43" display="https://my.zakupki.prom.ua/remote/dispatcher/state_purchase_view/32699512"/>
    <hyperlink ref="B49" r:id="rId44" display="https://my.zakupki.prom.ua/remote/dispatcher/state_purchase_view/32649116"/>
    <hyperlink ref="B50" r:id="rId45" display="https://my.zakupki.prom.ua/remote/dispatcher/state_purchase_view/32631907"/>
    <hyperlink ref="B51" r:id="rId46" display="https://my.zakupki.prom.ua/remote/dispatcher/state_purchase_view/32605430"/>
    <hyperlink ref="B52" r:id="rId47" display="https://my.zakupki.prom.ua/remote/dispatcher/state_purchase_view/32531150"/>
    <hyperlink ref="B53" r:id="rId48" display="https://my.zakupki.prom.ua/remote/dispatcher/state_purchase_view/32528641"/>
    <hyperlink ref="B54" r:id="rId49" display="https://my.zakupki.prom.ua/remote/dispatcher/state_purchase_view/32514462"/>
    <hyperlink ref="B55" r:id="rId50" display="https://my.zakupki.prom.ua/remote/dispatcher/state_purchase_view/32513613"/>
    <hyperlink ref="B56" r:id="rId51" display="https://my.zakupki.prom.ua/remote/dispatcher/state_purchase_view/32395377"/>
    <hyperlink ref="B57" r:id="rId52" display="https://my.zakupki.prom.ua/remote/dispatcher/state_purchase_view/32322131"/>
    <hyperlink ref="B58" r:id="rId53" display="https://my.zakupki.prom.ua/remote/dispatcher/state_purchase_view/32321478"/>
    <hyperlink ref="B59" r:id="rId54" display="https://my.zakupki.prom.ua/remote/dispatcher/state_purchase_view/32166937"/>
    <hyperlink ref="B60" r:id="rId55" display="https://my.zakupki.prom.ua/remote/dispatcher/state_purchase_view/32117967"/>
    <hyperlink ref="B61" r:id="rId56" display="https://my.zakupki.prom.ua/remote/dispatcher/state_purchase_view/32116915"/>
    <hyperlink ref="B62" r:id="rId57" display="https://my.zakupki.prom.ua/remote/dispatcher/state_purchase_view/32116093"/>
    <hyperlink ref="B63" r:id="rId58" display="https://my.zakupki.prom.ua/remote/dispatcher/state_purchase_view/32115490"/>
    <hyperlink ref="B64" r:id="rId59" display="https://my.zakupki.prom.ua/remote/dispatcher/state_purchase_view/32035164"/>
    <hyperlink ref="B65" r:id="rId60" display="https://my.zakupki.prom.ua/remote/dispatcher/state_purchase_view/31973545"/>
    <hyperlink ref="B66" r:id="rId61" display="https://my.zakupki.prom.ua/remote/dispatcher/state_purchase_view/31945464"/>
    <hyperlink ref="B67" r:id="rId62" display="https://my.zakupki.prom.ua/remote/dispatcher/state_purchase_view/31933788"/>
    <hyperlink ref="B68" r:id="rId63" display="https://my.zakupki.prom.ua/remote/dispatcher/state_purchase_view/31894750"/>
    <hyperlink ref="B69" r:id="rId64" display="https://my.zakupki.prom.ua/remote/dispatcher/state_purchase_view/31872064"/>
    <hyperlink ref="B70" r:id="rId65" display="https://my.zakupki.prom.ua/remote/dispatcher/state_purchase_view/31871315"/>
    <hyperlink ref="B71" r:id="rId66" display="https://my.zakupki.prom.ua/remote/dispatcher/state_purchase_view/31869559"/>
    <hyperlink ref="B72" r:id="rId67" display="https://my.zakupki.prom.ua/remote/dispatcher/state_purchase_view/31868793"/>
    <hyperlink ref="B73" r:id="rId68" display="https://my.zakupki.prom.ua/remote/dispatcher/state_purchase_view/31867629"/>
    <hyperlink ref="B74" r:id="rId69" display="https://my.zakupki.prom.ua/remote/dispatcher/state_purchase_view/31867297"/>
    <hyperlink ref="B75" r:id="rId70" display="https://my.zakupki.prom.ua/remote/dispatcher/state_purchase_view/31820985"/>
    <hyperlink ref="B76" r:id="rId71" display="https://my.zakupki.prom.ua/remote/dispatcher/state_purchase_view/31820265"/>
    <hyperlink ref="B77" r:id="rId72" display="https://my.zakupki.prom.ua/remote/dispatcher/state_purchase_view/31819369"/>
    <hyperlink ref="B78" r:id="rId73" display="https://my.zakupki.prom.ua/remote/dispatcher/state_purchase_view/31818962"/>
    <hyperlink ref="B79" r:id="rId74" display="https://my.zakupki.prom.ua/remote/dispatcher/state_purchase_view/31813412"/>
    <hyperlink ref="B80" r:id="rId75" display="https://my.zakupki.prom.ua/remote/dispatcher/state_purchase_view/31812168"/>
    <hyperlink ref="B81" r:id="rId76" display="https://my.zakupki.prom.ua/remote/dispatcher/state_purchase_view/31811339"/>
    <hyperlink ref="B82" r:id="rId77" display="https://my.zakupki.prom.ua/remote/dispatcher/state_purchase_view/31768168"/>
    <hyperlink ref="B83" r:id="rId78" display="https://my.zakupki.prom.ua/remote/dispatcher/state_purchase_view/31760947"/>
    <hyperlink ref="B84" r:id="rId79" display="https://my.zakupki.prom.ua/remote/dispatcher/state_purchase_view/31748515"/>
    <hyperlink ref="B85" r:id="rId80" display="https://my.zakupki.prom.ua/remote/dispatcher/state_purchase_view/31746826"/>
    <hyperlink ref="B86" r:id="rId81" display="https://my.zakupki.prom.ua/remote/dispatcher/state_purchase_view/31744987"/>
    <hyperlink ref="B87" r:id="rId82" display="https://my.zakupki.prom.ua/remote/dispatcher/state_purchase_view/31740166"/>
    <hyperlink ref="B88" r:id="rId83" display="https://my.zakupki.prom.ua/remote/dispatcher/state_purchase_view/31738596"/>
    <hyperlink ref="B89" r:id="rId84" display="https://my.zakupki.prom.ua/remote/dispatcher/state_purchase_view/31737676"/>
    <hyperlink ref="B90" r:id="rId85" display="https://my.zakupki.prom.ua/remote/dispatcher/state_purchase_view/31736044"/>
    <hyperlink ref="B91" r:id="rId86" display="https://my.zakupki.prom.ua/remote/dispatcher/state_purchase_view/31678769"/>
    <hyperlink ref="B92" r:id="rId87" display="https://my.zakupki.prom.ua/remote/dispatcher/state_purchase_view/31678266"/>
    <hyperlink ref="B93" r:id="rId88" display="https://my.zakupki.prom.ua/remote/dispatcher/state_purchase_view/31664434"/>
    <hyperlink ref="B94" r:id="rId89" display="https://my.zakupki.prom.ua/remote/dispatcher/state_purchase_view/31663659"/>
    <hyperlink ref="B95" r:id="rId90" display="https://my.zakupki.prom.ua/remote/dispatcher/state_purchase_view/31663036"/>
    <hyperlink ref="B96" r:id="rId91" display="https://my.zakupki.prom.ua/remote/dispatcher/state_purchase_view/31662511"/>
    <hyperlink ref="B97" r:id="rId92" display="https://my.zakupki.prom.ua/remote/dispatcher/state_purchase_view/31661803"/>
    <hyperlink ref="B98" r:id="rId93" display="https://my.zakupki.prom.ua/remote/dispatcher/state_purchase_view/31627063"/>
    <hyperlink ref="B99" r:id="rId94" display="https://my.zakupki.prom.ua/remote/dispatcher/state_purchase_view/31609397"/>
    <hyperlink ref="B100" r:id="rId95" display="https://my.zakupki.prom.ua/remote/dispatcher/state_purchase_view/31608135"/>
    <hyperlink ref="B101" r:id="rId96" display="https://my.zakupki.prom.ua/remote/dispatcher/state_purchase_view/31528706"/>
    <hyperlink ref="B102" r:id="rId97" display="https://my.zakupki.prom.ua/remote/dispatcher/state_purchase_view/31528303"/>
    <hyperlink ref="B103" r:id="rId98" display="https://my.zakupki.prom.ua/remote/dispatcher/state_purchase_view/31275409"/>
    <hyperlink ref="B104" r:id="rId99" display="https://my.zakupki.prom.ua/remote/dispatcher/state_purchase_view/31254502"/>
    <hyperlink ref="B105" r:id="rId100" display="https://my.zakupki.prom.ua/remote/dispatcher/state_purchase_view/31239502"/>
    <hyperlink ref="B106" r:id="rId101" display="https://my.zakupki.prom.ua/remote/dispatcher/state_purchase_view/31239267"/>
    <hyperlink ref="B107" r:id="rId102" display="https://my.zakupki.prom.ua/remote/dispatcher/state_purchase_view/31220454"/>
    <hyperlink ref="B108" r:id="rId103" display="https://my.zakupki.prom.ua/remote/dispatcher/state_purchase_view/31220030"/>
    <hyperlink ref="B109" r:id="rId104" display="https://my.zakupki.prom.ua/remote/dispatcher/state_purchase_view/31218817"/>
    <hyperlink ref="B110" r:id="rId105" display="https://my.zakupki.prom.ua/remote/dispatcher/state_purchase_view/31203650"/>
    <hyperlink ref="B111" r:id="rId106" display="https://my.zakupki.prom.ua/remote/dispatcher/state_purchase_view/31202627"/>
    <hyperlink ref="B112" r:id="rId107" display="https://my.zakupki.prom.ua/remote/dispatcher/state_purchase_view/31160398"/>
    <hyperlink ref="B113" r:id="rId108" display="https://my.zakupki.prom.ua/remote/dispatcher/state_purchase_view/31124554"/>
    <hyperlink ref="B114" r:id="rId109" display="https://my.zakupki.prom.ua/remote/dispatcher/state_purchase_view/31106131"/>
    <hyperlink ref="B115" r:id="rId110" display="https://my.zakupki.prom.ua/remote/dispatcher/state_purchase_view/31104016"/>
    <hyperlink ref="B116" r:id="rId111" display="https://my.zakupki.prom.ua/remote/dispatcher/state_purchase_view/31103368"/>
    <hyperlink ref="B117" r:id="rId112" display="https://my.zakupki.prom.ua/remote/dispatcher/state_purchase_view/31102994"/>
    <hyperlink ref="B118" r:id="rId113" display="https://my.zakupki.prom.ua/remote/dispatcher/state_purchase_view/31102475"/>
    <hyperlink ref="B119" r:id="rId114" display="https://my.zakupki.prom.ua/remote/dispatcher/state_purchase_view/31100471"/>
    <hyperlink ref="B120" r:id="rId115" display="https://my.zakupki.prom.ua/remote/dispatcher/state_purchase_view/31055971"/>
    <hyperlink ref="B121" r:id="rId116" display="https://my.zakupki.prom.ua/remote/dispatcher/state_purchase_view/31009659"/>
    <hyperlink ref="B122" r:id="rId117" display="https://my.zakupki.prom.ua/remote/dispatcher/state_purchase_view/30992937"/>
    <hyperlink ref="B123" r:id="rId118" display="https://my.zakupki.prom.ua/remote/dispatcher/state_purchase_view/30962321"/>
    <hyperlink ref="B124" r:id="rId119" display="https://my.zakupki.prom.ua/remote/dispatcher/state_purchase_view/30935575"/>
    <hyperlink ref="B125" r:id="rId120" display="https://my.zakupki.prom.ua/remote/dispatcher/state_purchase_view/30922745"/>
    <hyperlink ref="B126" r:id="rId121" display="https://my.zakupki.prom.ua/remote/dispatcher/state_purchase_view/30863704"/>
    <hyperlink ref="B127" r:id="rId122" display="https://my.zakupki.prom.ua/remote/dispatcher/state_purchase_view/30820758"/>
    <hyperlink ref="B128" r:id="rId123" display="https://my.zakupki.prom.ua/remote/dispatcher/state_purchase_view/30772831"/>
    <hyperlink ref="B129" r:id="rId124" display="https://my.zakupki.prom.ua/remote/dispatcher/state_purchase_view/30771810"/>
    <hyperlink ref="B130" r:id="rId125" display="https://my.zakupki.prom.ua/remote/dispatcher/state_purchase_view/30769963"/>
    <hyperlink ref="B131" r:id="rId126" display="https://my.zakupki.prom.ua/remote/dispatcher/state_purchase_view/30767759"/>
    <hyperlink ref="B132" r:id="rId127" display="https://my.zakupki.prom.ua/remote/dispatcher/state_purchase_view/30759765"/>
    <hyperlink ref="B133" r:id="rId128" display="https://my.zakupki.prom.ua/remote/dispatcher/state_purchase_view/30759226"/>
    <hyperlink ref="B134" r:id="rId129" display="https://my.zakupki.prom.ua/remote/dispatcher/state_purchase_view/30756594"/>
    <hyperlink ref="B135" r:id="rId130" display="https://my.zakupki.prom.ua/remote/dispatcher/state_purchase_view/30749015"/>
    <hyperlink ref="B136" r:id="rId131" display="https://my.zakupki.prom.ua/remote/dispatcher/state_purchase_view/30696847"/>
    <hyperlink ref="B137" r:id="rId132" display="https://my.zakupki.prom.ua/remote/dispatcher/state_purchase_view/30629357"/>
    <hyperlink ref="B138" r:id="rId133" display="https://my.zakupki.prom.ua/remote/dispatcher/state_purchase_view/30609257"/>
    <hyperlink ref="B139" r:id="rId134" display="https://my.zakupki.prom.ua/remote/dispatcher/state_purchase_view/30558130"/>
    <hyperlink ref="B140" r:id="rId135" display="https://my.zakupki.prom.ua/remote/dispatcher/state_purchase_view/30533534"/>
    <hyperlink ref="B141" r:id="rId136" display="https://my.zakupki.prom.ua/remote/dispatcher/state_purchase_view/30385825"/>
    <hyperlink ref="B142" r:id="rId137" display="https://my.zakupki.prom.ua/remote/dispatcher/state_purchase_view/30314702"/>
    <hyperlink ref="B143" r:id="rId138" display="https://my.zakupki.prom.ua/remote/dispatcher/state_purchase_view/30273571"/>
    <hyperlink ref="B144" r:id="rId139" display="https://my.zakupki.prom.ua/remote/dispatcher/state_purchase_view/30236394"/>
    <hyperlink ref="B145" r:id="rId140" display="https://my.zakupki.prom.ua/remote/dispatcher/state_purchase_view/30236191"/>
    <hyperlink ref="B146" r:id="rId141" display="https://my.zakupki.prom.ua/remote/dispatcher/state_purchase_view/30196821"/>
    <hyperlink ref="B147" r:id="rId142" display="https://my.zakupki.prom.ua/remote/dispatcher/state_purchase_view/30064877"/>
    <hyperlink ref="B148" r:id="rId143" display="https://my.zakupki.prom.ua/remote/dispatcher/state_purchase_view/29961246"/>
    <hyperlink ref="B149" r:id="rId144" display="https://my.zakupki.prom.ua/remote/dispatcher/state_purchase_view/29936960"/>
    <hyperlink ref="B150" r:id="rId145" display="https://my.zakupki.prom.ua/remote/dispatcher/state_purchase_view/29879922"/>
    <hyperlink ref="B151" r:id="rId146" display="https://my.zakupki.prom.ua/remote/dispatcher/state_purchase_view/29857465"/>
    <hyperlink ref="B152" r:id="rId147" display="https://my.zakupki.prom.ua/remote/dispatcher/state_purchase_view/29767131"/>
    <hyperlink ref="B153" r:id="rId148" display="https://my.zakupki.prom.ua/remote/dispatcher/state_purchase_view/29729414"/>
    <hyperlink ref="B154" r:id="rId149" display="https://my.zakupki.prom.ua/remote/dispatcher/state_purchase_view/29709904"/>
    <hyperlink ref="B155" r:id="rId150" display="https://my.zakupki.prom.ua/remote/dispatcher/state_purchase_view/29658621"/>
    <hyperlink ref="B156" r:id="rId151" display="https://my.zakupki.prom.ua/remote/dispatcher/state_purchase_view/29657465"/>
    <hyperlink ref="B157" r:id="rId152" display="https://my.zakupki.prom.ua/remote/dispatcher/state_purchase_view/29644712"/>
    <hyperlink ref="B158" r:id="rId153" display="https://my.zakupki.prom.ua/remote/dispatcher/state_purchase_view/29631440"/>
    <hyperlink ref="B159" r:id="rId154" display="https://my.zakupki.prom.ua/remote/dispatcher/state_purchase_view/29568735"/>
    <hyperlink ref="B160" r:id="rId155" display="https://my.zakupki.prom.ua/remote/dispatcher/state_purchase_view/29550920"/>
    <hyperlink ref="B161" r:id="rId156" display="https://my.zakupki.prom.ua/remote/dispatcher/state_purchase_view/29550172"/>
    <hyperlink ref="B162" r:id="rId157" display="https://my.zakupki.prom.ua/remote/dispatcher/state_purchase_view/29549133"/>
    <hyperlink ref="B163" r:id="rId158" display="https://my.zakupki.prom.ua/remote/dispatcher/state_purchase_view/29548750"/>
    <hyperlink ref="B164" r:id="rId159" display="https://my.zakupki.prom.ua/remote/dispatcher/state_purchase_view/29548273"/>
    <hyperlink ref="B165" r:id="rId160" display="https://my.zakupki.prom.ua/remote/dispatcher/state_purchase_view/29547840"/>
    <hyperlink ref="B166" r:id="rId161" display="https://my.zakupki.prom.ua/remote/dispatcher/state_purchase_view/29436198"/>
    <hyperlink ref="B167" r:id="rId162" display="https://my.zakupki.prom.ua/remote/dispatcher/state_purchase_view/29412215"/>
    <hyperlink ref="B168" r:id="rId163" display="https://my.zakupki.prom.ua/remote/dispatcher/state_purchase_view/29399592"/>
    <hyperlink ref="B169" r:id="rId164" display="https://my.zakupki.prom.ua/remote/dispatcher/state_purchase_view/29399286"/>
    <hyperlink ref="B170" r:id="rId165" display="https://my.zakupki.prom.ua/remote/dispatcher/state_purchase_view/29398888"/>
    <hyperlink ref="B171" r:id="rId166" display="https://my.zakupki.prom.ua/remote/dispatcher/state_purchase_view/29398469"/>
    <hyperlink ref="B172" r:id="rId167" display="https://my.zakupki.prom.ua/remote/dispatcher/state_purchase_view/29398000"/>
    <hyperlink ref="B173" r:id="rId168" display="https://my.zakupki.prom.ua/remote/dispatcher/state_purchase_view/29397797"/>
    <hyperlink ref="B174" r:id="rId169" display="https://my.zakupki.prom.ua/remote/dispatcher/state_purchase_view/29393310"/>
    <hyperlink ref="B175" r:id="rId170" display="https://my.zakupki.prom.ua/remote/dispatcher/state_purchase_view/29377036"/>
    <hyperlink ref="B176" r:id="rId171" display="https://my.zakupki.prom.ua/remote/dispatcher/state_purchase_view/29375456"/>
    <hyperlink ref="B177" r:id="rId172" display="https://my.zakupki.prom.ua/remote/dispatcher/state_purchase_view/29374726"/>
    <hyperlink ref="B178" r:id="rId173" display="https://my.zakupki.prom.ua/remote/dispatcher/state_purchase_view/29373934"/>
    <hyperlink ref="B179" r:id="rId174" display="https://my.zakupki.prom.ua/remote/dispatcher/state_purchase_view/29373079"/>
    <hyperlink ref="B180" r:id="rId175" display="https://my.zakupki.prom.ua/remote/dispatcher/state_purchase_view/29370572"/>
    <hyperlink ref="B181" r:id="rId176" display="https://my.zakupki.prom.ua/remote/dispatcher/state_purchase_view/29369360"/>
    <hyperlink ref="B182" r:id="rId177" display="https://my.zakupki.prom.ua/remote/dispatcher/state_purchase_view/29369174"/>
    <hyperlink ref="B183" r:id="rId178" display="https://my.zakupki.prom.ua/remote/dispatcher/state_purchase_view/29331401"/>
    <hyperlink ref="B184" r:id="rId179" display="https://my.zakupki.prom.ua/remote/dispatcher/state_purchase_view/29289830"/>
    <hyperlink ref="B185" r:id="rId180" display="https://my.zakupki.prom.ua/remote/dispatcher/state_purchase_view/29289439"/>
    <hyperlink ref="B186" r:id="rId181" display="https://my.zakupki.prom.ua/remote/dispatcher/state_purchase_view/29237651"/>
    <hyperlink ref="B187" r:id="rId182" display="https://my.zakupki.prom.ua/remote/dispatcher/state_purchase_view/29209221"/>
    <hyperlink ref="B188" r:id="rId183" display="https://my.zakupki.prom.ua/remote/dispatcher/state_purchase_view/29208708"/>
    <hyperlink ref="B189" r:id="rId184" display="https://my.zakupki.prom.ua/remote/dispatcher/state_purchase_view/29208277"/>
    <hyperlink ref="B190" r:id="rId185" display="https://my.zakupki.prom.ua/remote/dispatcher/state_purchase_view/29202712"/>
    <hyperlink ref="B191" r:id="rId186" display="https://my.zakupki.prom.ua/remote/dispatcher/state_purchase_view/29201694"/>
    <hyperlink ref="B192" r:id="rId187" display="https://my.zakupki.prom.ua/remote/dispatcher/state_purchase_view/29201047"/>
    <hyperlink ref="B193" r:id="rId188" display="https://my.zakupki.prom.ua/remote/dispatcher/state_purchase_view/29190863"/>
    <hyperlink ref="B194" r:id="rId189" display="https://my.zakupki.prom.ua/remote/dispatcher/state_purchase_view/29190387"/>
    <hyperlink ref="B195" r:id="rId190" display="https://my.zakupki.prom.ua/remote/dispatcher/state_purchase_view/29152897"/>
    <hyperlink ref="B196" r:id="rId191" display="https://my.zakupki.prom.ua/remote/dispatcher/state_purchase_view/29040606"/>
    <hyperlink ref="B197" r:id="rId192" display="https://my.zakupki.prom.ua/remote/dispatcher/state_purchase_view/28954204"/>
    <hyperlink ref="B198" r:id="rId193" display="https://my.zakupki.prom.ua/remote/dispatcher/state_purchase_view/28860204"/>
    <hyperlink ref="B199" r:id="rId194" display="https://my.zakupki.prom.ua/remote/dispatcher/state_purchase_view/28859819"/>
    <hyperlink ref="B200" r:id="rId195" display="https://my.zakupki.prom.ua/remote/dispatcher/state_purchase_view/28859345"/>
    <hyperlink ref="B201" r:id="rId196" display="https://my.zakupki.prom.ua/remote/dispatcher/state_purchase_view/28858336"/>
    <hyperlink ref="B202" r:id="rId197" display="https://my.zakupki.prom.ua/remote/dispatcher/state_purchase_view/28857748"/>
    <hyperlink ref="B203" r:id="rId198" display="https://my.zakupki.prom.ua/remote/dispatcher/state_purchase_view/28857192"/>
    <hyperlink ref="B204" r:id="rId199" display="https://my.zakupki.prom.ua/remote/dispatcher/state_purchase_view/28856622"/>
    <hyperlink ref="B205" r:id="rId200" display="https://my.zakupki.prom.ua/remote/dispatcher/state_purchase_view/28855927"/>
    <hyperlink ref="B206" r:id="rId201" display="https://my.zakupki.prom.ua/remote/dispatcher/state_purchase_view/28819001"/>
    <hyperlink ref="B207" r:id="rId202" display="https://my.zakupki.prom.ua/remote/dispatcher/state_purchase_view/28779129"/>
    <hyperlink ref="B208" r:id="rId203" display="https://my.zakupki.prom.ua/remote/dispatcher/state_purchase_view/28766769"/>
    <hyperlink ref="B209" r:id="rId204" display="https://my.zakupki.prom.ua/remote/dispatcher/state_purchase_view/28623305"/>
    <hyperlink ref="B210" r:id="rId205" display="https://my.zakupki.prom.ua/remote/dispatcher/state_purchase_view/28617485"/>
    <hyperlink ref="B211" r:id="rId206" display="https://my.zakupki.prom.ua/remote/dispatcher/state_purchase_view/28617056"/>
    <hyperlink ref="B212" r:id="rId207" display="https://my.zakupki.prom.ua/remote/dispatcher/state_purchase_view/28597531"/>
    <hyperlink ref="B213" r:id="rId208" display="https://my.zakupki.prom.ua/remote/dispatcher/state_purchase_view/28596887"/>
    <hyperlink ref="B214" r:id="rId209" display="https://my.zakupki.prom.ua/remote/dispatcher/state_purchase_view/28562512"/>
    <hyperlink ref="B215" r:id="rId210" display="https://my.zakupki.prom.ua/remote/dispatcher/state_purchase_view/28548820"/>
    <hyperlink ref="B216" r:id="rId211" display="https://my.zakupki.prom.ua/remote/dispatcher/state_purchase_view/28547379"/>
    <hyperlink ref="B217" r:id="rId212" display="https://my.zakupki.prom.ua/remote/dispatcher/state_purchase_view/28546507"/>
    <hyperlink ref="B218" r:id="rId213" display="https://my.zakupki.prom.ua/remote/dispatcher/state_purchase_view/28545679"/>
    <hyperlink ref="B219" r:id="rId214" display="https://my.zakupki.prom.ua/remote/dispatcher/state_purchase_view/28544948"/>
    <hyperlink ref="B220" r:id="rId215" display="https://my.zakupki.prom.ua/remote/dispatcher/state_purchase_view/28483445"/>
    <hyperlink ref="B221" r:id="rId216" display="https://my.zakupki.prom.ua/remote/dispatcher/state_purchase_view/28473071"/>
    <hyperlink ref="B222" r:id="rId217" display="https://my.zakupki.prom.ua/remote/dispatcher/state_purchase_view/28465324"/>
    <hyperlink ref="B223" r:id="rId218" display="https://my.zakupki.prom.ua/remote/dispatcher/state_purchase_view/28408575"/>
    <hyperlink ref="B224" r:id="rId219" display="https://my.zakupki.prom.ua/remote/dispatcher/state_purchase_view/28396502"/>
    <hyperlink ref="B225" r:id="rId220" display="https://my.zakupki.prom.ua/remote/dispatcher/state_purchase_view/28392947"/>
    <hyperlink ref="B226" r:id="rId221" display="https://my.zakupki.prom.ua/remote/dispatcher/state_purchase_view/28387811"/>
    <hyperlink ref="B227" r:id="rId222" display="https://my.zakupki.prom.ua/remote/dispatcher/state_purchase_view/28315420"/>
    <hyperlink ref="B228" r:id="rId223" display="https://my.zakupki.prom.ua/remote/dispatcher/state_purchase_view/28230546"/>
    <hyperlink ref="B229" r:id="rId224" display="https://my.zakupki.prom.ua/remote/dispatcher/state_purchase_view/28229976"/>
    <hyperlink ref="B230" r:id="rId225" display="https://my.zakupki.prom.ua/remote/dispatcher/state_purchase_view/28228708"/>
    <hyperlink ref="B231" r:id="rId226" display="https://my.zakupki.prom.ua/remote/dispatcher/state_purchase_view/28221325"/>
    <hyperlink ref="B232" r:id="rId227" display="https://my.zakupki.prom.ua/remote/dispatcher/state_purchase_view/28188820"/>
    <hyperlink ref="B233" r:id="rId228" display="https://my.zakupki.prom.ua/remote/dispatcher/state_purchase_view/28172197"/>
    <hyperlink ref="B234" r:id="rId229" display="https://my.zakupki.prom.ua/remote/dispatcher/state_purchase_view/28171818"/>
    <hyperlink ref="B235" r:id="rId230" display="https://my.zakupki.prom.ua/remote/dispatcher/state_purchase_view/28171556"/>
    <hyperlink ref="B236" r:id="rId231" display="https://my.zakupki.prom.ua/remote/dispatcher/state_purchase_view/28171126"/>
    <hyperlink ref="B237" r:id="rId232" display="https://my.zakupki.prom.ua/remote/dispatcher/state_purchase_view/28170931"/>
    <hyperlink ref="B238" r:id="rId233" display="https://my.zakupki.prom.ua/remote/dispatcher/state_purchase_view/28162536"/>
    <hyperlink ref="B239" r:id="rId234" display="https://my.zakupki.prom.ua/remote/dispatcher/state_purchase_view/28161765"/>
    <hyperlink ref="B240" r:id="rId235" display="https://my.zakupki.prom.ua/remote/dispatcher/state_purchase_view/28160118"/>
    <hyperlink ref="B241" r:id="rId236" display="https://my.zakupki.prom.ua/remote/dispatcher/state_purchase_view/28159435"/>
    <hyperlink ref="B242" r:id="rId237" display="https://my.zakupki.prom.ua/remote/dispatcher/state_purchase_view/28158042"/>
    <hyperlink ref="B243" r:id="rId238" display="https://my.zakupki.prom.ua/remote/dispatcher/state_purchase_view/28156544"/>
    <hyperlink ref="B244" r:id="rId239" display="https://my.zakupki.prom.ua/remote/dispatcher/state_purchase_view/28151304"/>
    <hyperlink ref="B245" r:id="rId240" display="https://my.zakupki.prom.ua/remote/dispatcher/state_purchase_view/28145017"/>
    <hyperlink ref="B246" r:id="rId241" display="https://my.zakupki.prom.ua/remote/dispatcher/state_purchase_view/28144543"/>
    <hyperlink ref="B247" r:id="rId242" display="https://my.zakupki.prom.ua/remote/dispatcher/state_purchase_view/28144003"/>
    <hyperlink ref="B248" r:id="rId243" display="https://my.zakupki.prom.ua/remote/dispatcher/state_purchase_view/28143462"/>
    <hyperlink ref="B249" r:id="rId244" display="https://my.zakupki.prom.ua/remote/dispatcher/state_purchase_view/28142739"/>
    <hyperlink ref="B250" r:id="rId245" display="https://my.zakupki.prom.ua/remote/dispatcher/state_purchase_view/28137315"/>
    <hyperlink ref="B251" r:id="rId246" display="https://my.zakupki.prom.ua/remote/dispatcher/state_purchase_view/28136635"/>
    <hyperlink ref="B252" r:id="rId247" display="https://my.zakupki.prom.ua/remote/dispatcher/state_purchase_view/28136183"/>
    <hyperlink ref="B253" r:id="rId248" display="https://my.zakupki.prom.ua/remote/dispatcher/state_purchase_view/28118923"/>
    <hyperlink ref="B254" r:id="rId249" display="https://my.zakupki.prom.ua/remote/dispatcher/state_purchase_view/28118084"/>
    <hyperlink ref="B255" r:id="rId250" display="https://my.zakupki.prom.ua/remote/dispatcher/state_purchase_view/28117737"/>
    <hyperlink ref="B256" r:id="rId251" display="https://my.zakupki.prom.ua/remote/dispatcher/state_purchase_view/28116576"/>
    <hyperlink ref="B257" r:id="rId252" display="https://my.zakupki.prom.ua/remote/dispatcher/state_purchase_view/28102732"/>
    <hyperlink ref="B258" r:id="rId253" display="https://my.zakupki.prom.ua/remote/dispatcher/state_purchase_view/28086266"/>
    <hyperlink ref="B259" r:id="rId254" display="https://my.zakupki.prom.ua/remote/dispatcher/state_purchase_view/28085578"/>
    <hyperlink ref="B260" r:id="rId255" display="https://my.zakupki.prom.ua/remote/dispatcher/state_purchase_view/28085032"/>
    <hyperlink ref="B261" r:id="rId256" display="https://my.zakupki.prom.ua/remote/dispatcher/state_purchase_view/28062455"/>
    <hyperlink ref="B262" r:id="rId257" display="https://my.zakupki.prom.ua/remote/dispatcher/state_purchase_view/28061957"/>
    <hyperlink ref="B263" r:id="rId258" display="https://my.zakupki.prom.ua/remote/dispatcher/state_purchase_view/28059801"/>
    <hyperlink ref="B264" r:id="rId259" display="https://my.zakupki.prom.ua/remote/dispatcher/state_purchase_view/28058729"/>
    <hyperlink ref="B265" r:id="rId260" display="https://my.zakupki.prom.ua/remote/dispatcher/state_purchase_view/28058396"/>
    <hyperlink ref="B266" r:id="rId261" display="https://my.zakupki.prom.ua/remote/dispatcher/state_purchase_view/28057908"/>
    <hyperlink ref="B267" r:id="rId262" display="https://my.zakupki.prom.ua/remote/dispatcher/state_purchase_view/28057439"/>
    <hyperlink ref="B268" r:id="rId263" display="https://my.zakupki.prom.ua/remote/dispatcher/state_purchase_view/27820583"/>
    <hyperlink ref="B269" r:id="rId264" display="https://my.zakupki.prom.ua/remote/dispatcher/state_purchase_view/27811373"/>
    <hyperlink ref="B270" r:id="rId265" display="https://my.zakupki.prom.ua/remote/dispatcher/state_purchase_view/27785442"/>
    <hyperlink ref="B271" r:id="rId266" display="https://my.zakupki.prom.ua/remote/dispatcher/state_purchase_view/27780092"/>
    <hyperlink ref="B272" r:id="rId267" display="https://my.zakupki.prom.ua/remote/dispatcher/state_purchase_view/27772829"/>
    <hyperlink ref="B273" r:id="rId268" display="https://my.zakupki.prom.ua/remote/dispatcher/state_purchase_view/27765967"/>
    <hyperlink ref="B274" r:id="rId269" display="https://my.zakupki.prom.ua/remote/dispatcher/state_purchase_view/27557295"/>
    <hyperlink ref="B275" r:id="rId270" display="https://my.zakupki.prom.ua/remote/dispatcher/state_purchase_view/27556956"/>
    <hyperlink ref="B276" r:id="rId271" display="https://my.zakupki.prom.ua/remote/dispatcher/state_purchase_view/27395328"/>
    <hyperlink ref="B277" r:id="rId272" display="https://my.zakupki.prom.ua/remote/dispatcher/state_purchase_view/27393556"/>
    <hyperlink ref="B278" r:id="rId273" display="https://my.zakupki.prom.ua/remote/dispatcher/state_purchase_view/27389032"/>
    <hyperlink ref="B279" r:id="rId274" display="https://my.zakupki.prom.ua/remote/dispatcher/state_purchase_view/27388329"/>
    <hyperlink ref="B280" r:id="rId275" display="https://my.zakupki.prom.ua/remote/dispatcher/state_purchase_view/27387563"/>
    <hyperlink ref="B281" r:id="rId276" display="https://my.zakupki.prom.ua/remote/dispatcher/state_purchase_view/27386267"/>
    <hyperlink ref="B282" r:id="rId277" display="https://my.zakupki.prom.ua/remote/dispatcher/state_purchase_view/27385969"/>
    <hyperlink ref="B283" r:id="rId278" display="https://my.zakupki.prom.ua/remote/dispatcher/state_purchase_view/27371835"/>
    <hyperlink ref="B284" r:id="rId279" display="https://my.zakupki.prom.ua/remote/dispatcher/state_purchase_view/27353326"/>
    <hyperlink ref="B285" r:id="rId280" display="https://my.zakupki.prom.ua/remote/dispatcher/state_purchase_view/27321400"/>
    <hyperlink ref="B286" r:id="rId281" display="https://my.zakupki.prom.ua/remote/dispatcher/state_purchase_view/27298744"/>
    <hyperlink ref="B287" r:id="rId282" display="https://my.zakupki.prom.ua/remote/dispatcher/state_purchase_view/27273901"/>
    <hyperlink ref="B288" r:id="rId283" display="https://my.zakupki.prom.ua/remote/dispatcher/state_purchase_view/27273076"/>
    <hyperlink ref="B289" r:id="rId284" display="https://my.zakupki.prom.ua/remote/dispatcher/state_purchase_view/27195596"/>
    <hyperlink ref="B290" r:id="rId285" display="https://my.zakupki.prom.ua/remote/dispatcher/state_purchase_view/27146564"/>
    <hyperlink ref="B291" r:id="rId286" display="https://my.zakupki.prom.ua/remote/dispatcher/state_purchase_view/27145511"/>
    <hyperlink ref="B292" r:id="rId287" display="https://my.zakupki.prom.ua/remote/dispatcher/state_purchase_view/27104986"/>
    <hyperlink ref="B293" r:id="rId288" display="https://my.zakupki.prom.ua/remote/dispatcher/state_purchase_view/27080738"/>
    <hyperlink ref="B294" r:id="rId289" display="https://my.zakupki.prom.ua/remote/dispatcher/state_purchase_view/27080230"/>
    <hyperlink ref="B295" r:id="rId290" display="https://my.zakupki.prom.ua/remote/dispatcher/state_purchase_view/27079954"/>
    <hyperlink ref="B296" r:id="rId291" display="https://my.zakupki.prom.ua/remote/dispatcher/state_purchase_view/27067265"/>
    <hyperlink ref="B297" r:id="rId292" display="https://my.zakupki.prom.ua/remote/dispatcher/state_purchase_view/27065569"/>
    <hyperlink ref="B298" r:id="rId293" display="https://my.zakupki.prom.ua/remote/dispatcher/state_purchase_view/27064098"/>
    <hyperlink ref="B299" r:id="rId294" display="https://my.zakupki.prom.ua/remote/dispatcher/state_purchase_view/27063419"/>
    <hyperlink ref="B300" r:id="rId295" display="https://my.zakupki.prom.ua/remote/dispatcher/state_purchase_view/27061646"/>
    <hyperlink ref="B301" r:id="rId296" display="https://my.zakupki.prom.ua/remote/dispatcher/state_purchase_view/27061251"/>
    <hyperlink ref="B302" r:id="rId297" display="https://my.zakupki.prom.ua/remote/dispatcher/state_purchase_view/27060632"/>
    <hyperlink ref="B303" r:id="rId298" display="https://my.zakupki.prom.ua/remote/dispatcher/state_purchase_view/27043368"/>
    <hyperlink ref="B304" r:id="rId299" display="https://my.zakupki.prom.ua/remote/dispatcher/state_purchase_view/26988189"/>
    <hyperlink ref="B305" r:id="rId300" display="https://my.zakupki.prom.ua/remote/dispatcher/state_purchase_view/26886807"/>
    <hyperlink ref="B306" r:id="rId301" display="https://my.zakupki.prom.ua/remote/dispatcher/state_purchase_view/26863742"/>
    <hyperlink ref="B307" r:id="rId302" display="https://my.zakupki.prom.ua/remote/dispatcher/state_purchase_view/26841255"/>
    <hyperlink ref="B308" r:id="rId303" display="https://my.zakupki.prom.ua/remote/dispatcher/state_purchase_view/26832188"/>
    <hyperlink ref="B309" r:id="rId304" display="https://my.zakupki.prom.ua/remote/dispatcher/state_purchase_view/26831481"/>
    <hyperlink ref="B310" r:id="rId305" display="https://my.zakupki.prom.ua/remote/dispatcher/state_purchase_view/26830843"/>
    <hyperlink ref="B311" r:id="rId306" display="https://my.zakupki.prom.ua/remote/dispatcher/state_purchase_view/26830357"/>
    <hyperlink ref="B312" r:id="rId307" display="https://my.zakupki.prom.ua/remote/dispatcher/state_purchase_view/26830010"/>
    <hyperlink ref="B313" r:id="rId308" display="https://my.zakupki.prom.ua/remote/dispatcher/state_purchase_view/26829146"/>
    <hyperlink ref="B314" r:id="rId309" display="https://my.zakupki.prom.ua/remote/dispatcher/state_purchase_view/26828354"/>
    <hyperlink ref="B315" r:id="rId310" display="https://my.zakupki.prom.ua/remote/dispatcher/state_purchase_view/26753565"/>
    <hyperlink ref="B316" r:id="rId311" display="https://my.zakupki.prom.ua/remote/dispatcher/state_purchase_view/26753166"/>
    <hyperlink ref="B317" r:id="rId312" display="https://my.zakupki.prom.ua/remote/dispatcher/state_purchase_view/26752779"/>
    <hyperlink ref="B318" r:id="rId313" display="https://my.zakupki.prom.ua/remote/dispatcher/state_purchase_view/26752591"/>
    <hyperlink ref="B319" r:id="rId314" display="https://my.zakupki.prom.ua/remote/dispatcher/state_purchase_view/26732761"/>
    <hyperlink ref="B320" r:id="rId315" display="https://my.zakupki.prom.ua/remote/dispatcher/state_purchase_view/26684710"/>
    <hyperlink ref="B321" r:id="rId316" display="https://my.zakupki.prom.ua/remote/dispatcher/state_purchase_view/26683906"/>
    <hyperlink ref="B322" r:id="rId317" display="https://my.zakupki.prom.ua/remote/dispatcher/state_purchase_view/26683495"/>
    <hyperlink ref="B323" r:id="rId318" display="https://my.zakupki.prom.ua/remote/dispatcher/state_purchase_view/26669397"/>
    <hyperlink ref="B324" r:id="rId319" display="https://my.zakupki.prom.ua/remote/dispatcher/state_purchase_view/26668553"/>
    <hyperlink ref="B325" r:id="rId320" display="https://my.zakupki.prom.ua/remote/dispatcher/state_purchase_view/26668110"/>
    <hyperlink ref="B326" r:id="rId321" display="https://my.zakupki.prom.ua/remote/dispatcher/state_purchase_view/26667151"/>
    <hyperlink ref="B327" r:id="rId322" display="https://my.zakupki.prom.ua/remote/dispatcher/state_purchase_view/26523915"/>
    <hyperlink ref="B328" r:id="rId323" display="https://my.zakupki.prom.ua/remote/dispatcher/state_purchase_view/26515907"/>
    <hyperlink ref="B329" r:id="rId324" display="https://my.zakupki.prom.ua/remote/dispatcher/state_purchase_view/26509372"/>
    <hyperlink ref="B330" r:id="rId325" display="https://my.zakupki.prom.ua/remote/dispatcher/state_purchase_view/26507057"/>
    <hyperlink ref="B331" r:id="rId326" display="https://my.zakupki.prom.ua/remote/dispatcher/state_purchase_view/26502566"/>
    <hyperlink ref="B332" r:id="rId327" display="https://my.zakupki.prom.ua/remote/dispatcher/state_purchase_view/26501940"/>
    <hyperlink ref="B333" r:id="rId328" display="https://my.zakupki.prom.ua/remote/dispatcher/state_purchase_view/26501548"/>
    <hyperlink ref="B334" r:id="rId329" display="https://my.zakupki.prom.ua/remote/dispatcher/state_purchase_view/26500971"/>
    <hyperlink ref="B335" r:id="rId330" display="https://my.zakupki.prom.ua/remote/dispatcher/state_purchase_view/26491144"/>
    <hyperlink ref="B336" r:id="rId331" display="https://my.zakupki.prom.ua/remote/dispatcher/state_purchase_view/26468130"/>
    <hyperlink ref="B337" r:id="rId332" display="https://my.zakupki.prom.ua/remote/dispatcher/state_purchase_view/26420579"/>
    <hyperlink ref="B338" r:id="rId333" display="https://my.zakupki.prom.ua/remote/dispatcher/state_purchase_view/26384453"/>
    <hyperlink ref="B339" r:id="rId334" display="https://my.zakupki.prom.ua/remote/dispatcher/state_purchase_view/26383990"/>
    <hyperlink ref="B340" r:id="rId335" display="https://my.zakupki.prom.ua/remote/dispatcher/state_purchase_view/26377706"/>
    <hyperlink ref="B341" r:id="rId336" display="https://my.zakupki.prom.ua/remote/dispatcher/state_purchase_view/26322732"/>
    <hyperlink ref="B342" r:id="rId337" display="https://my.zakupki.prom.ua/remote/dispatcher/state_purchase_view/26244829"/>
    <hyperlink ref="B343" r:id="rId338" display="https://my.zakupki.prom.ua/remote/dispatcher/state_purchase_view/26234920"/>
    <hyperlink ref="B344" r:id="rId339" display="https://my.zakupki.prom.ua/remote/dispatcher/state_purchase_view/26233989"/>
    <hyperlink ref="B345" r:id="rId340" display="https://my.zakupki.prom.ua/remote/dispatcher/state_purchase_view/26223996"/>
    <hyperlink ref="B346" r:id="rId341" display="https://my.zakupki.prom.ua/remote/dispatcher/state_purchase_view/26217021"/>
    <hyperlink ref="B347" r:id="rId342" display="https://my.zakupki.prom.ua/remote/dispatcher/state_purchase_view/26216426"/>
    <hyperlink ref="B348" r:id="rId343" display="https://my.zakupki.prom.ua/remote/dispatcher/state_purchase_view/26156098"/>
    <hyperlink ref="B349" r:id="rId344" display="https://my.zakupki.prom.ua/remote/dispatcher/state_purchase_view/26112164"/>
    <hyperlink ref="B350" r:id="rId345" display="https://my.zakupki.prom.ua/remote/dispatcher/state_purchase_view/26102544"/>
    <hyperlink ref="B351" r:id="rId346" display="https://my.zakupki.prom.ua/remote/dispatcher/state_purchase_view/26090170"/>
    <hyperlink ref="B352" r:id="rId347" display="https://my.zakupki.prom.ua/remote/dispatcher/state_purchase_view/26088568"/>
    <hyperlink ref="B353" r:id="rId348" display="https://my.zakupki.prom.ua/remote/dispatcher/state_purchase_view/26088045"/>
    <hyperlink ref="B354" r:id="rId349" display="https://my.zakupki.prom.ua/remote/dispatcher/state_purchase_view/26087682"/>
    <hyperlink ref="B355" r:id="rId350" display="https://my.zakupki.prom.ua/remote/dispatcher/state_purchase_view/26087097"/>
    <hyperlink ref="B356" r:id="rId351" display="https://my.zakupki.prom.ua/remote/dispatcher/state_purchase_view/26077991"/>
    <hyperlink ref="B357" r:id="rId352" display="https://my.zakupki.prom.ua/remote/dispatcher/state_purchase_view/26077214"/>
    <hyperlink ref="B358" r:id="rId353" display="https://my.zakupki.prom.ua/remote/dispatcher/state_purchase_view/26076662"/>
    <hyperlink ref="B359" r:id="rId354" display="https://my.zakupki.prom.ua/remote/dispatcher/state_purchase_view/26075819"/>
    <hyperlink ref="B360" r:id="rId355" display="https://my.zakupki.prom.ua/remote/dispatcher/state_purchase_view/26037134"/>
    <hyperlink ref="B361" r:id="rId356" display="https://my.zakupki.prom.ua/remote/dispatcher/state_purchase_view/26036292"/>
    <hyperlink ref="B362" r:id="rId357" display="https://my.zakupki.prom.ua/remote/dispatcher/state_purchase_view/26034838"/>
    <hyperlink ref="B363" r:id="rId358" display="https://my.zakupki.prom.ua/remote/dispatcher/state_purchase_view/26030336"/>
    <hyperlink ref="B364" r:id="rId359" display="https://my.zakupki.prom.ua/remote/dispatcher/state_purchase_view/25878552"/>
    <hyperlink ref="B365" r:id="rId360" display="https://my.zakupki.prom.ua/remote/dispatcher/state_purchase_view/25836900"/>
    <hyperlink ref="B366" r:id="rId361" display="https://my.zakupki.prom.ua/remote/dispatcher/state_purchase_view/25792536"/>
    <hyperlink ref="B367" r:id="rId362" display="https://my.zakupki.prom.ua/remote/dispatcher/state_purchase_view/25630992"/>
    <hyperlink ref="B368" r:id="rId363" display="https://my.zakupki.prom.ua/remote/dispatcher/state_purchase_view/25628480"/>
    <hyperlink ref="B369" r:id="rId364" display="https://my.zakupki.prom.ua/remote/dispatcher/state_purchase_view/25594390"/>
    <hyperlink ref="B370" r:id="rId365" display="https://my.zakupki.prom.ua/remote/dispatcher/state_purchase_view/25557402"/>
    <hyperlink ref="B371" r:id="rId366" display="https://my.zakupki.prom.ua/remote/dispatcher/state_purchase_view/25538220"/>
    <hyperlink ref="B372" r:id="rId367" display="https://my.zakupki.prom.ua/remote/dispatcher/state_purchase_view/25512075"/>
    <hyperlink ref="B373" r:id="rId368" display="https://my.zakupki.prom.ua/remote/dispatcher/state_purchase_view/25511663"/>
    <hyperlink ref="B374" r:id="rId369" display="https://my.zakupki.prom.ua/remote/dispatcher/state_purchase_view/25510093"/>
    <hyperlink ref="B375" r:id="rId370" display="https://my.zakupki.prom.ua/remote/dispatcher/state_purchase_view/25508873"/>
    <hyperlink ref="B376" r:id="rId371" display="https://my.zakupki.prom.ua/remote/dispatcher/state_purchase_view/25508413"/>
    <hyperlink ref="B377" r:id="rId372" display="https://my.zakupki.prom.ua/remote/dispatcher/state_purchase_view/25507828"/>
    <hyperlink ref="B378" r:id="rId373" display="https://my.zakupki.prom.ua/remote/dispatcher/state_purchase_view/25370134"/>
    <hyperlink ref="B379" r:id="rId374" display="https://my.zakupki.prom.ua/remote/dispatcher/state_purchase_view/25345620"/>
    <hyperlink ref="B380" r:id="rId375" display="https://my.zakupki.prom.ua/remote/dispatcher/state_purchase_view/25345006"/>
    <hyperlink ref="B381" r:id="rId376" display="https://my.zakupki.prom.ua/remote/dispatcher/state_purchase_view/25344589"/>
    <hyperlink ref="B382" r:id="rId377" display="https://my.zakupki.prom.ua/remote/dispatcher/state_purchase_view/25344517"/>
    <hyperlink ref="B383" r:id="rId378" display="https://my.zakupki.prom.ua/remote/dispatcher/state_purchase_view/25344190"/>
    <hyperlink ref="B384" r:id="rId379" display="https://my.zakupki.prom.ua/remote/dispatcher/state_purchase_view/25343502"/>
    <hyperlink ref="B385" r:id="rId380" display="https://my.zakupki.prom.ua/remote/dispatcher/state_purchase_view/25343106"/>
    <hyperlink ref="B386" r:id="rId381" display="https://my.zakupki.prom.ua/remote/dispatcher/state_purchase_view/25342671"/>
    <hyperlink ref="B387" r:id="rId382" display="https://my.zakupki.prom.ua/remote/dispatcher/state_purchase_view/25338117"/>
    <hyperlink ref="B388" r:id="rId383" display="https://my.zakupki.prom.ua/remote/dispatcher/state_purchase_view/25247595"/>
    <hyperlink ref="B389" r:id="rId384" display="https://my.zakupki.prom.ua/remote/dispatcher/state_purchase_view/25215298"/>
    <hyperlink ref="B390" r:id="rId385" display="https://my.zakupki.prom.ua/remote/dispatcher/state_purchase_view/25171266"/>
    <hyperlink ref="B391" r:id="rId386" display="https://my.zakupki.prom.ua/remote/dispatcher/state_purchase_view/25078116"/>
    <hyperlink ref="B392" r:id="rId387" display="https://my.zakupki.prom.ua/remote/dispatcher/state_purchase_view/24975291"/>
    <hyperlink ref="B393" r:id="rId388" display="https://my.zakupki.prom.ua/remote/dispatcher/state_purchase_view/24802461"/>
    <hyperlink ref="B394" r:id="rId389" display="https://my.zakupki.prom.ua/remote/dispatcher/state_purchase_view/24745682"/>
    <hyperlink ref="B395" r:id="rId390" display="https://my.zakupki.prom.ua/remote/dispatcher/state_purchase_view/24709491"/>
    <hyperlink ref="B396" r:id="rId391" display="https://my.zakupki.prom.ua/remote/dispatcher/state_purchase_view/24709140"/>
    <hyperlink ref="B397" r:id="rId392" display="https://my.zakupki.prom.ua/remote/dispatcher/state_purchase_view/24700168"/>
    <hyperlink ref="B398" r:id="rId393" display="https://my.zakupki.prom.ua/remote/dispatcher/state_purchase_view/24683106"/>
    <hyperlink ref="B399" r:id="rId394" display="https://my.zakupki.prom.ua/remote/dispatcher/state_purchase_view/24576664"/>
    <hyperlink ref="B400" r:id="rId395" display="https://my.zakupki.prom.ua/remote/dispatcher/state_purchase_view/24554030"/>
    <hyperlink ref="B401" r:id="rId396" display="https://my.zakupki.prom.ua/remote/dispatcher/state_purchase_view/24536535"/>
    <hyperlink ref="B402" r:id="rId397" display="https://my.zakupki.prom.ua/remote/dispatcher/state_purchase_view/24530724"/>
    <hyperlink ref="B403" r:id="rId398" display="https://my.zakupki.prom.ua/remote/dispatcher/state_purchase_view/24407404"/>
    <hyperlink ref="B404" r:id="rId399" display="https://my.zakupki.prom.ua/remote/dispatcher/state_purchase_view/24330832"/>
    <hyperlink ref="B405" r:id="rId400" display="https://my.zakupki.prom.ua/remote/dispatcher/state_purchase_view/24330441"/>
    <hyperlink ref="B406" r:id="rId401" display="https://my.zakupki.prom.ua/remote/dispatcher/state_purchase_view/24319519"/>
    <hyperlink ref="B407" r:id="rId402" display="https://my.zakupki.prom.ua/remote/dispatcher/state_purchase_view/24317918"/>
    <hyperlink ref="B408" r:id="rId403" display="https://my.zakupki.prom.ua/remote/dispatcher/state_purchase_view/24313823"/>
    <hyperlink ref="B409" r:id="rId404" display="https://my.zakupki.prom.ua/remote/dispatcher/state_purchase_view/24251397"/>
    <hyperlink ref="B410" r:id="rId405" display="https://my.zakupki.prom.ua/remote/dispatcher/state_purchase_view/24105405"/>
    <hyperlink ref="B411" r:id="rId406" display="https://my.zakupki.prom.ua/remote/dispatcher/state_purchase_view/24104113"/>
    <hyperlink ref="B412" r:id="rId407" display="https://my.zakupki.prom.ua/remote/dispatcher/state_purchase_view/24024755"/>
    <hyperlink ref="B413" r:id="rId408" display="https://my.zakupki.prom.ua/remote/dispatcher/state_purchase_view/23945208"/>
    <hyperlink ref="B414" r:id="rId409" display="https://my.zakupki.prom.ua/remote/dispatcher/state_purchase_view/23934725"/>
    <hyperlink ref="B415" r:id="rId410" display="https://my.zakupki.prom.ua/remote/dispatcher/state_purchase_view/23932976"/>
    <hyperlink ref="B416" r:id="rId411" display="https://my.zakupki.prom.ua/remote/dispatcher/state_purchase_view/23930556"/>
    <hyperlink ref="B417" r:id="rId412" display="https://my.zakupki.prom.ua/remote/dispatcher/state_purchase_view/23870451"/>
    <hyperlink ref="B418" r:id="rId413" display="https://my.zakupki.prom.ua/remote/dispatcher/state_purchase_view/23864619"/>
    <hyperlink ref="B419" r:id="rId414" display="https://my.zakupki.prom.ua/remote/dispatcher/state_purchase_view/23863884"/>
    <hyperlink ref="B420" r:id="rId415" display="https://my.zakupki.prom.ua/remote/dispatcher/state_purchase_view/23854927"/>
    <hyperlink ref="B421" r:id="rId416" display="https://my.zakupki.prom.ua/remote/dispatcher/state_purchase_view/23853203"/>
    <hyperlink ref="B422" r:id="rId417" display="https://my.zakupki.prom.ua/remote/dispatcher/state_purchase_view/23841721"/>
    <hyperlink ref="B423" r:id="rId418" display="https://my.zakupki.prom.ua/remote/dispatcher/state_purchase_view/23829845"/>
    <hyperlink ref="B424" r:id="rId419" display="https://my.zakupki.prom.ua/remote/dispatcher/state_purchase_view/23826101"/>
    <hyperlink ref="B425" r:id="rId420" display="https://my.zakupki.prom.ua/remote/dispatcher/state_purchase_view/23789242"/>
    <hyperlink ref="B426" r:id="rId421" display="https://my.zakupki.prom.ua/remote/dispatcher/state_purchase_view/23759940"/>
    <hyperlink ref="B427" r:id="rId422" display="https://my.zakupki.prom.ua/remote/dispatcher/state_purchase_view/23710412"/>
    <hyperlink ref="B428" r:id="rId423" display="https://my.zakupki.prom.ua/remote/dispatcher/state_purchase_view/23631902"/>
    <hyperlink ref="B429" r:id="rId424" display="https://my.zakupki.prom.ua/remote/dispatcher/state_purchase_view/23556661"/>
    <hyperlink ref="B430" r:id="rId425" display="https://my.zakupki.prom.ua/remote/dispatcher/state_purchase_view/23327199"/>
    <hyperlink ref="B431" r:id="rId426" display="https://my.zakupki.prom.ua/remote/dispatcher/state_purchase_view/23271628"/>
    <hyperlink ref="B432" r:id="rId427" display="https://my.zakupki.prom.ua/remote/dispatcher/state_purchase_view/23228713"/>
    <hyperlink ref="B433" r:id="rId428" display="https://my.zakupki.prom.ua/remote/dispatcher/state_purchase_view/23218277"/>
    <hyperlink ref="B434" r:id="rId429" display="https://my.zakupki.prom.ua/remote/dispatcher/state_purchase_view/23162579"/>
    <hyperlink ref="B435" r:id="rId430" display="https://my.zakupki.prom.ua/remote/dispatcher/state_purchase_view/23139787"/>
    <hyperlink ref="B436" r:id="rId431" display="https://my.zakupki.prom.ua/remote/dispatcher/state_purchase_view/23043073"/>
    <hyperlink ref="B437" r:id="rId432" display="https://my.zakupki.prom.ua/remote/dispatcher/state_purchase_view/23028209"/>
    <hyperlink ref="B438" r:id="rId433" display="https://my.zakupki.prom.ua/remote/dispatcher/state_purchase_view/23026854"/>
    <hyperlink ref="B439" r:id="rId434" display="https://my.zakupki.prom.ua/remote/dispatcher/state_purchase_view/22979383"/>
    <hyperlink ref="B440" r:id="rId435" display="https://my.zakupki.prom.ua/remote/dispatcher/state_purchase_view/22971346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Пользователь Windows</cp:lastModifiedBy>
  <dcterms:created xsi:type="dcterms:W3CDTF">2022-09-20T10:40:22Z</dcterms:created>
  <dcterms:modified xsi:type="dcterms:W3CDTF">2022-09-20T07:44:53Z</dcterms:modified>
  <cp:category/>
</cp:coreProperties>
</file>