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7BF37021-2168-49C6-8E5C-4F011DD9AC4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. Фін план (зміна2)" sheetId="6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__123Graph_XGRAPH3" localSheetId="0" hidden="1">[1]GDP!#REF!</definedName>
    <definedName name="__123Graph_XGRAPH3" hidden="1">[1]GDP!#REF!</definedName>
    <definedName name="aa">'[2]1993'!$A$1:$IV$3,'[2]1993'!$A$1:$A$65536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 localSheetId="0">#REF!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 localSheetId="0">#REF!</definedName>
    <definedName name="Cost_Category_National_ID">#REF!</definedName>
    <definedName name="Cе511" localSheetId="0">#REF!</definedName>
    <definedName name="Cе511">#REF!</definedName>
    <definedName name="d">'[9]МТР Газ України'!$B$4</definedName>
    <definedName name="dCPIb" localSheetId="0">[10]попер_роз!#REF!</definedName>
    <definedName name="dCPIb">[10]попер_роз!#REF!</definedName>
    <definedName name="dPPIb" localSheetId="0">[10]попер_роз!#REF!</definedName>
    <definedName name="dPPIb">[10]попер_роз!#REF!</definedName>
    <definedName name="ds" localSheetId="0">'[11]7  Інші витрати'!#REF!</definedName>
    <definedName name="ds">'[11]7  Інші витрати'!#REF!</definedName>
    <definedName name="Fact_Type_ID" localSheetId="0">#REF!</definedName>
    <definedName name="Fact_Type_ID">#REF!</definedName>
    <definedName name="G">'[12]МТР Газ України'!$B$1</definedName>
    <definedName name="ij1sssss" localSheetId="0">'[13]7  Інші витрати'!#REF!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 localSheetId="0">'[17]7  Інші витрати'!#REF!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 localSheetId="0">[14]!ShowFil</definedName>
    <definedName name="ShowFil">[14]!ShowFil</definedName>
    <definedName name="SU_ID" localSheetId="0">#REF!</definedName>
    <definedName name="SU_ID">#REF!</definedName>
    <definedName name="Time_ID">'[16]МТР Газ України'!$B$1</definedName>
    <definedName name="Time_ID_10" localSheetId="0">'[17]7  Інші витрати'!#REF!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 localSheetId="0">'[17]7  Інші витрати'!#REF!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 localSheetId="0">#REF!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 localSheetId="0">#REF!</definedName>
    <definedName name="yyyy">#REF!</definedName>
    <definedName name="zx">'[4]МТР Газ України'!$F$1</definedName>
    <definedName name="zxc">[5]Inform!$E$38</definedName>
    <definedName name="а" localSheetId="0">'[13]7  Інші витрати'!#REF!</definedName>
    <definedName name="а">'[13]7  Інші витрати'!#REF!</definedName>
    <definedName name="ав" localSheetId="0">#REF!</definedName>
    <definedName name="ав">#REF!</definedName>
    <definedName name="аен">'[24]МТР Газ України'!$B$4</definedName>
    <definedName name="_xlnm.Database">'[25]Ener '!$A$1:$G$2645</definedName>
    <definedName name="в">'[26]МТР Газ України'!$F$1</definedName>
    <definedName name="ватт" localSheetId="0">'[27]БАЗА  '!#REF!</definedName>
    <definedName name="ватт">'[27]БАЗА  '!#REF!</definedName>
    <definedName name="Д">'[15]МТР Газ України'!$B$4</definedName>
    <definedName name="е" localSheetId="0">#REF!</definedName>
    <definedName name="е">#REF!</definedName>
    <definedName name="є" localSheetId="0">#REF!</definedName>
    <definedName name="є">#REF!</definedName>
    <definedName name="_xlnm.Print_Titles" localSheetId="0">'I. Фін план (зміна2)'!$31:$33</definedName>
    <definedName name="Заголовки_для_печати_МИ">'[28]1993'!$A$1:$IV$3,'[28]1993'!$A$1:$A$65536</definedName>
    <definedName name="і">[29]Inform!$F$2</definedName>
    <definedName name="ів" localSheetId="0">#REF!</definedName>
    <definedName name="ів">#REF!</definedName>
    <definedName name="ів___0" localSheetId="0">#REF!</definedName>
    <definedName name="ів___0">#REF!</definedName>
    <definedName name="ів_22" localSheetId="0">#REF!</definedName>
    <definedName name="ів_22">#REF!</definedName>
    <definedName name="ів_26" localSheetId="0">#REF!</definedName>
    <definedName name="ів_26">#REF!</definedName>
    <definedName name="іваіа" localSheetId="0">'[30]7  Інші витрати'!#REF!</definedName>
    <definedName name="іваіа">'[30]7  Інші витрати'!#REF!</definedName>
    <definedName name="іваф" localSheetId="0">#REF!</definedName>
    <definedName name="іваф">#REF!</definedName>
    <definedName name="івів">'[12]МТР Газ України'!$B$1</definedName>
    <definedName name="іцу">[23]Inform!$G$2</definedName>
    <definedName name="йуц" localSheetId="0">#REF!</definedName>
    <definedName name="йуц">#REF!</definedName>
    <definedName name="йцу" localSheetId="0">#REF!</definedName>
    <definedName name="йцу">#REF!</definedName>
    <definedName name="йцуйй" localSheetId="0">#REF!</definedName>
    <definedName name="йцуйй">#REF!</definedName>
    <definedName name="йцукц" localSheetId="0">'[30]7  Інші витрати'!#REF!</definedName>
    <definedName name="йцукц">'[30]7  Інші витрати'!#REF!</definedName>
    <definedName name="КЕ" localSheetId="0">#REF!</definedName>
    <definedName name="КЕ">#REF!</definedName>
    <definedName name="КЕ___0" localSheetId="0">#REF!</definedName>
    <definedName name="КЕ___0">#REF!</definedName>
    <definedName name="КЕ_22" localSheetId="0">#REF!</definedName>
    <definedName name="КЕ_22">#REF!</definedName>
    <definedName name="КЕ_26" localSheetId="0">#REF!</definedName>
    <definedName name="КЕ_26">#REF!</definedName>
    <definedName name="кен" localSheetId="0">#REF!</definedName>
    <definedName name="кен">#REF!</definedName>
    <definedName name="л" localSheetId="0">#REF!</definedName>
    <definedName name="л">#REF!</definedName>
    <definedName name="_xlnm.Print_Area" localSheetId="0">'I. Фін план (зміна2)'!$A$1:$J$117</definedName>
    <definedName name="п" localSheetId="0">'[13]7  Інші витрати'!#REF!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 localSheetId="0">#REF!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 localSheetId="0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р" localSheetId="0">#REF!</definedName>
    <definedName name="р">#REF!</definedName>
    <definedName name="т">[32]Inform!$E$6</definedName>
    <definedName name="тариф">[33]Inform!$G$2</definedName>
    <definedName name="уйцукйцуйу" localSheetId="0">#REF!</definedName>
    <definedName name="уйцукйцуйу">#REF!</definedName>
    <definedName name="уке">[34]Inform!$G$2</definedName>
    <definedName name="УТГ">'[15]МТР Газ України'!$B$4</definedName>
    <definedName name="фів">'[24]МТР Газ України'!$B$4</definedName>
    <definedName name="фіваіф" localSheetId="0">'[30]7  Інші витрати'!#REF!</definedName>
    <definedName name="фіваіф">'[30]7  Інші витрати'!#REF!</definedName>
    <definedName name="фф">'[26]МТР Газ України'!$F$1</definedName>
    <definedName name="ц" localSheetId="0">'[13]7  Інші витрати'!#REF!</definedName>
    <definedName name="ц">'[13]7  Інші витрати'!#REF!</definedName>
    <definedName name="ччч" localSheetId="0">'[35]БАЗА  '!#REF!</definedName>
    <definedName name="ччч">'[35]БАЗА  '!#REF!</definedName>
    <definedName name="ш" localSheetId="0">#REF!</definedName>
    <definedName name="ш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5" i="6" l="1"/>
  <c r="F54" i="6"/>
  <c r="F37" i="6" l="1"/>
  <c r="F90" i="6"/>
  <c r="F44" i="6"/>
  <c r="F59" i="6" l="1"/>
  <c r="E59" i="6" s="1"/>
  <c r="F57" i="6"/>
  <c r="F81" i="6"/>
  <c r="E81" i="6" s="1"/>
  <c r="E54" i="6"/>
  <c r="F45" i="6"/>
  <c r="F43" i="6" s="1"/>
  <c r="H113" i="6"/>
  <c r="G113" i="6"/>
  <c r="F113" i="6"/>
  <c r="H112" i="6"/>
  <c r="G112" i="6" s="1"/>
  <c r="F112" i="6" s="1"/>
  <c r="G106" i="6"/>
  <c r="D106" i="6"/>
  <c r="C106" i="6"/>
  <c r="E105" i="6"/>
  <c r="E104" i="6"/>
  <c r="E103" i="6"/>
  <c r="E102" i="6"/>
  <c r="D101" i="6"/>
  <c r="C101" i="6"/>
  <c r="E100" i="6"/>
  <c r="E99" i="6"/>
  <c r="E98" i="6"/>
  <c r="E97" i="6"/>
  <c r="C96" i="6"/>
  <c r="F94" i="6"/>
  <c r="E94" i="6" s="1"/>
  <c r="E93" i="6"/>
  <c r="E91" i="6"/>
  <c r="E90" i="6"/>
  <c r="E89" i="6"/>
  <c r="I88" i="6"/>
  <c r="H88" i="6"/>
  <c r="G88" i="6"/>
  <c r="F88" i="6"/>
  <c r="E88" i="6" s="1"/>
  <c r="C88" i="6"/>
  <c r="E87" i="6"/>
  <c r="I86" i="6"/>
  <c r="I106" i="6" s="1"/>
  <c r="H86" i="6"/>
  <c r="E86" i="6"/>
  <c r="H82" i="6"/>
  <c r="F82" i="6"/>
  <c r="E77" i="6"/>
  <c r="E76" i="6"/>
  <c r="E75" i="6"/>
  <c r="E74" i="6"/>
  <c r="I73" i="6"/>
  <c r="H73" i="6"/>
  <c r="H60" i="6" s="1"/>
  <c r="G73" i="6"/>
  <c r="E73" i="6"/>
  <c r="E72" i="6"/>
  <c r="E70" i="6"/>
  <c r="E68" i="6"/>
  <c r="E67" i="6"/>
  <c r="E66" i="6"/>
  <c r="F65" i="6"/>
  <c r="E65" i="6" s="1"/>
  <c r="E64" i="6"/>
  <c r="F63" i="6"/>
  <c r="E63" i="6"/>
  <c r="E62" i="6"/>
  <c r="G61" i="6"/>
  <c r="E61" i="6" s="1"/>
  <c r="I60" i="6"/>
  <c r="G60" i="6"/>
  <c r="D60" i="6"/>
  <c r="C60" i="6"/>
  <c r="C107" i="6" s="1"/>
  <c r="I59" i="6"/>
  <c r="H59" i="6"/>
  <c r="G59" i="6"/>
  <c r="I58" i="6"/>
  <c r="I82" i="6" s="1"/>
  <c r="H58" i="6"/>
  <c r="G58" i="6"/>
  <c r="G82" i="6" s="1"/>
  <c r="I57" i="6"/>
  <c r="H57" i="6"/>
  <c r="G57" i="6"/>
  <c r="E57" i="6"/>
  <c r="E56" i="6"/>
  <c r="I55" i="6"/>
  <c r="I81" i="6" s="1"/>
  <c r="H55" i="6"/>
  <c r="H81" i="6" s="1"/>
  <c r="G55" i="6"/>
  <c r="G81" i="6" s="1"/>
  <c r="E55" i="6"/>
  <c r="I54" i="6"/>
  <c r="I80" i="6" s="1"/>
  <c r="H54" i="6"/>
  <c r="H80" i="6" s="1"/>
  <c r="G54" i="6"/>
  <c r="G80" i="6" s="1"/>
  <c r="I53" i="6"/>
  <c r="H53" i="6"/>
  <c r="G53" i="6"/>
  <c r="G48" i="6" s="1"/>
  <c r="G83" i="6" s="1"/>
  <c r="F53" i="6"/>
  <c r="E53" i="6"/>
  <c r="E52" i="6"/>
  <c r="I51" i="6"/>
  <c r="I48" i="6" s="1"/>
  <c r="I83" i="6" s="1"/>
  <c r="F51" i="6"/>
  <c r="E51" i="6"/>
  <c r="E50" i="6"/>
  <c r="E49" i="6"/>
  <c r="E48" i="6" s="1"/>
  <c r="H48" i="6"/>
  <c r="F48" i="6"/>
  <c r="D48" i="6"/>
  <c r="G47" i="6"/>
  <c r="E47" i="6"/>
  <c r="I46" i="6"/>
  <c r="H46" i="6"/>
  <c r="G46" i="6"/>
  <c r="F46" i="6"/>
  <c r="E46" i="6" s="1"/>
  <c r="I44" i="6"/>
  <c r="I43" i="6" s="1"/>
  <c r="H44" i="6"/>
  <c r="G44" i="6"/>
  <c r="G43" i="6" s="1"/>
  <c r="E44" i="6"/>
  <c r="H43" i="6"/>
  <c r="H79" i="6" s="1"/>
  <c r="D43" i="6"/>
  <c r="D107" i="6" s="1"/>
  <c r="D108" i="6" s="1"/>
  <c r="H42" i="6"/>
  <c r="D42" i="6"/>
  <c r="C42" i="6"/>
  <c r="E41" i="6"/>
  <c r="E40" i="6"/>
  <c r="E38" i="6"/>
  <c r="E37" i="6"/>
  <c r="I36" i="6"/>
  <c r="H36" i="6"/>
  <c r="H106" i="6" s="1"/>
  <c r="G36" i="6"/>
  <c r="F36" i="6"/>
  <c r="F106" i="6" s="1"/>
  <c r="F79" i="6" l="1"/>
  <c r="F42" i="6"/>
  <c r="E45" i="6"/>
  <c r="E82" i="6"/>
  <c r="E106" i="6"/>
  <c r="H108" i="6"/>
  <c r="H107" i="6"/>
  <c r="G42" i="6"/>
  <c r="G107" i="6" s="1"/>
  <c r="G108" i="6" s="1"/>
  <c r="G79" i="6"/>
  <c r="G84" i="6" s="1"/>
  <c r="I42" i="6"/>
  <c r="I107" i="6" s="1"/>
  <c r="I108" i="6" s="1"/>
  <c r="I79" i="6"/>
  <c r="I84" i="6" s="1"/>
  <c r="H83" i="6"/>
  <c r="H84" i="6" s="1"/>
  <c r="F80" i="6"/>
  <c r="E80" i="6" s="1"/>
  <c r="E36" i="6"/>
  <c r="E43" i="6"/>
  <c r="E58" i="6"/>
  <c r="F60" i="6"/>
  <c r="E60" i="6" s="1"/>
  <c r="F107" i="6" l="1"/>
  <c r="E79" i="6"/>
  <c r="F83" i="6"/>
  <c r="E83" i="6" s="1"/>
  <c r="E42" i="6"/>
  <c r="E107" i="6" l="1"/>
  <c r="E108" i="6" s="1"/>
  <c r="F108" i="6"/>
  <c r="F84" i="6"/>
  <c r="E84" i="6" s="1"/>
</calcChain>
</file>

<file path=xl/sharedStrings.xml><?xml version="1.0" encoding="utf-8"?>
<sst xmlns="http://schemas.openxmlformats.org/spreadsheetml/2006/main" count="167" uniqueCount="156">
  <si>
    <t>"ПОГОДЖЕНО"</t>
  </si>
  <si>
    <t>"ЗАТВЕРДЖЕНО"</t>
  </si>
  <si>
    <t>Начальник відділу охорони здоров’я</t>
  </si>
  <si>
    <t xml:space="preserve">Міський голова </t>
  </si>
  <si>
    <t>______________________________</t>
  </si>
  <si>
    <t>__________________Мандзич Л.І.</t>
  </si>
  <si>
    <t>Балога А.В.</t>
  </si>
  <si>
    <t>"____" _______________ 20___ р.</t>
  </si>
  <si>
    <t>"____" ___________ 20___ р.</t>
  </si>
  <si>
    <t>Проект</t>
  </si>
  <si>
    <t>Попередній</t>
  </si>
  <si>
    <t>Уточнений</t>
  </si>
  <si>
    <t>Зміни</t>
  </si>
  <si>
    <t>Х</t>
  </si>
  <si>
    <t>зробити позначку "Х"</t>
  </si>
  <si>
    <t>Коди</t>
  </si>
  <si>
    <t xml:space="preserve">Підприємство  </t>
  </si>
  <si>
    <t xml:space="preserve">за ЄДРПОУ </t>
  </si>
  <si>
    <t xml:space="preserve">Організаційно-правова форма </t>
  </si>
  <si>
    <t>комунальне підприємство</t>
  </si>
  <si>
    <t>за КОПФГ</t>
  </si>
  <si>
    <t>Територія</t>
  </si>
  <si>
    <t>м. Мукачево</t>
  </si>
  <si>
    <t>за КОАТУУ</t>
  </si>
  <si>
    <r>
      <t xml:space="preserve">Орган державного управління  </t>
    </r>
    <r>
      <rPr>
        <b/>
        <i/>
        <sz val="14"/>
        <rFont val="Times New Roman"/>
        <family val="1"/>
        <charset val="204"/>
      </rPr>
      <t xml:space="preserve"> </t>
    </r>
  </si>
  <si>
    <t>Відділ охорони здоров'я ВК ММР</t>
  </si>
  <si>
    <t>за СПОДУ</t>
  </si>
  <si>
    <t xml:space="preserve">Галузь     </t>
  </si>
  <si>
    <t>Охорона здоров'я</t>
  </si>
  <si>
    <t>за ЗКГНГ</t>
  </si>
  <si>
    <t xml:space="preserve">Вид економічної діяльності    </t>
  </si>
  <si>
    <t>Діяльність лікарняних закладів</t>
  </si>
  <si>
    <t xml:space="preserve">за  КВЕД  </t>
  </si>
  <si>
    <t>Одиниця виміру, грн.</t>
  </si>
  <si>
    <t>Стандарти звітності П(с)БОУ</t>
  </si>
  <si>
    <t>Форма власності</t>
  </si>
  <si>
    <t>комунальна</t>
  </si>
  <si>
    <t>Стандарти звітності МСФЗ</t>
  </si>
  <si>
    <t>Середньооблікова кількість штатних працівників</t>
  </si>
  <si>
    <t xml:space="preserve">Місцезнаходження  </t>
  </si>
  <si>
    <t xml:space="preserve">Телефон </t>
  </si>
  <si>
    <t>Керівник</t>
  </si>
  <si>
    <t>тис. грн.</t>
  </si>
  <si>
    <t>Найменування показника</t>
  </si>
  <si>
    <t xml:space="preserve">Код рядка </t>
  </si>
  <si>
    <t>Факт минулого року</t>
  </si>
  <si>
    <t>Фінансовий план поточного року</t>
  </si>
  <si>
    <t>Плановий рік  (усього)</t>
  </si>
  <si>
    <t xml:space="preserve">У тому числі за кварталами </t>
  </si>
  <si>
    <t>Пояснення та обґрунтування до запланованого рівня доходів/витрат</t>
  </si>
  <si>
    <t xml:space="preserve">І  </t>
  </si>
  <si>
    <t xml:space="preserve">ІІ  </t>
  </si>
  <si>
    <t xml:space="preserve">ІІІ  </t>
  </si>
  <si>
    <t xml:space="preserve">ІV </t>
  </si>
  <si>
    <t>I. Фінансові результати</t>
  </si>
  <si>
    <t>Доходи і витрати від операційної діяльності (деталізація)</t>
  </si>
  <si>
    <t>Дохід (виручка) від реалізації продукції (товарів, робіт, послуг)</t>
  </si>
  <si>
    <t>Дохід з місцевого бюджету цільового фінансування на оплату комунальних послуг та енергоносіїв, товарів, робіт та послуг</t>
  </si>
  <si>
    <t>Дохід з місцевого бюджету за цільовими програмами, у тому числі:</t>
  </si>
  <si>
    <t>…</t>
  </si>
  <si>
    <t>Собівартість реалізованої продукції (товарів, робіт, послуг)</t>
  </si>
  <si>
    <t>Витрати на послуги, матеріали та сировину, в т. ч.:</t>
  </si>
  <si>
    <t>медикаменти та перев’язувальні матеріали</t>
  </si>
  <si>
    <t>ремонт та запасні частини до транспортних засобів</t>
  </si>
  <si>
    <t>господарчі товари та інвентар</t>
  </si>
  <si>
    <t>Витрати на паливо-мастильні матеріали</t>
  </si>
  <si>
    <t>Витрати на комунальні послуги та енергоносії, в т.ч.:</t>
  </si>
  <si>
    <t>Витрати на електроенергію</t>
  </si>
  <si>
    <t>Витрати на водопостачання та водовідведення</t>
  </si>
  <si>
    <t>Витрати на природній газ</t>
  </si>
  <si>
    <t>Витрати на тверде паливо</t>
  </si>
  <si>
    <t>Витрати на викачку нечистот та вивіз побутових відходів</t>
  </si>
  <si>
    <t>Витрати на оплату праці</t>
  </si>
  <si>
    <t>Відрахування на соціальні заходи</t>
  </si>
  <si>
    <t>Витрати по виконанню цільових програм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</si>
  <si>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</si>
  <si>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Амортизація</t>
  </si>
  <si>
    <t>Інші витрати (розшифрувати)</t>
  </si>
  <si>
    <t>Адміністративні витрати, у тому числі:</t>
  </si>
  <si>
    <t>витрати на канцтовари, офісне приладдя та устаткування</t>
  </si>
  <si>
    <t xml:space="preserve">витрати на страхові послуги </t>
  </si>
  <si>
    <t>витрати на придбання та супровід програмного забезпечення</t>
  </si>
  <si>
    <t>витрати на службові відрядження</t>
  </si>
  <si>
    <t>витрати на зв’язок та інтернет</t>
  </si>
  <si>
    <t>витрати на оплату праці</t>
  </si>
  <si>
    <t>відрахування на соціальні заходи</t>
  </si>
  <si>
    <t>витрати на обслуговування оргтехніки</t>
  </si>
  <si>
    <t>Заправка катриджів, ремонт існуючого обладнання</t>
  </si>
  <si>
    <t>витрати на культурно-масові заходи</t>
  </si>
  <si>
    <t xml:space="preserve">амортизація </t>
  </si>
  <si>
    <t>юридичні та нотаріальні послуги</t>
  </si>
  <si>
    <t>витрати на охорону праці та навчання працівників</t>
  </si>
  <si>
    <t>інші адміністративні витрати (розшифрувати)</t>
  </si>
  <si>
    <t>Інші доходи від операційної діяльності, в т.ч.:</t>
  </si>
  <si>
    <t>дохід від операційної оренди активів</t>
  </si>
  <si>
    <t>дохід від реалізації необоротних активів</t>
  </si>
  <si>
    <t>Інші витрати від операційної діяльності (розшифрувати)</t>
  </si>
  <si>
    <t>ІІ. Елементи операційних витрат</t>
  </si>
  <si>
    <t>Матеріальні затрати</t>
  </si>
  <si>
    <t>Інші операційні витрати</t>
  </si>
  <si>
    <t>Разом (сума рядків 400 - 440)</t>
  </si>
  <si>
    <t>ІІІ. Інвестиційна діяльність</t>
  </si>
  <si>
    <t>Доходи від інвестиційної діяльності, у т.ч.:</t>
  </si>
  <si>
    <t>доходи з місцевого бюджету цільового фінансування по капітальних видатках</t>
  </si>
  <si>
    <t>Капітальні інвестиції, усього, у тому числі:</t>
  </si>
  <si>
    <t>капітальне будівництво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</si>
  <si>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</si>
  <si>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</si>
  <si>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</si>
  <si>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</si>
  <si>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</si>
  <si>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ІV. Фінансова діяльність</t>
  </si>
  <si>
    <t>Доходи від фінансової діяльності за зобов’язаннями, у т. ч.:</t>
  </si>
  <si>
    <t xml:space="preserve">кредити </t>
  </si>
  <si>
    <t>позики</t>
  </si>
  <si>
    <t>депозити</t>
  </si>
  <si>
    <t>Інші надходження (розшифрувати)</t>
  </si>
  <si>
    <t>Витрати від фінансової діяльності за зобов’язаннями, у т. ч.:</t>
  </si>
  <si>
    <t>Усього доходів</t>
  </si>
  <si>
    <t>Усього витрат</t>
  </si>
  <si>
    <t>Нерозподілені доходи</t>
  </si>
  <si>
    <t>IV. Додаткова інформація</t>
  </si>
  <si>
    <t>на 1.01</t>
  </si>
  <si>
    <t>на 1.04</t>
  </si>
  <si>
    <t>на 1.07</t>
  </si>
  <si>
    <t>на 1.10</t>
  </si>
  <si>
    <t>Штатна чисельність працівників</t>
  </si>
  <si>
    <t>Первісна вартість основних засобів</t>
  </si>
  <si>
    <t>Податкова заборгованість</t>
  </si>
  <si>
    <t>Заборгованість перед працівниками за заробітною платою</t>
  </si>
  <si>
    <t>_________________________</t>
  </si>
  <si>
    <t xml:space="preserve">                                (посада)</t>
  </si>
  <si>
    <t xml:space="preserve">               (підпис)</t>
  </si>
  <si>
    <t xml:space="preserve">         (ініціали, прізвище)    </t>
  </si>
  <si>
    <t>тис.грн.</t>
  </si>
  <si>
    <t>Дезінфекційні середники, розхідні матеріали; медикаменти, медичні матеріали, діагностичне приладдя</t>
  </si>
  <si>
    <t>Директор</t>
  </si>
  <si>
    <t xml:space="preserve">Сума коштів з місцевого бюджету передбачена на оплату комунальних платежів . </t>
  </si>
  <si>
    <t>ФІНАНСОВИЙ ПЛАН ПІДПРИЄМСТВА НА 2020 рік</t>
  </si>
  <si>
    <t>Комунальне некомерційне підприємство "Мукачівська центральна районна лікарня»</t>
  </si>
  <si>
    <t>89600, Закарпатська область, м.Мукачево, вул. Миколи-Пирогова, 8-13</t>
  </si>
  <si>
    <t>Гарсеванішвілі Н.Є.</t>
  </si>
  <si>
    <t>Витрати на обслуговування автомобілів(ремонт авт.та запчастини,олива,шини)</t>
  </si>
  <si>
    <t>Роботи по супроводу програм: МЕДСТАТ,МЕДОК,Облік мед.кадрів України",супровід бух.ПЗ, елект.ключі</t>
  </si>
  <si>
    <t>Відрядження адмін.персонала</t>
  </si>
  <si>
    <t>Послуги звязку ПРОКК</t>
  </si>
  <si>
    <t>-</t>
  </si>
  <si>
    <t>Відрядження та підвищення кваліфікації  мед персонала , пільгові пенсії, , кейтерингові послуги по харчуванню пацієнтів стаціонарних відділень</t>
  </si>
  <si>
    <t>Канцтовари, госп.товари,папір для друку,миючі засоби, комплектуючі носії</t>
  </si>
  <si>
    <t>Для отримання посвідчення від “Закарпатського навчального центру безпеки життєдіяльності</t>
  </si>
  <si>
    <t>Н.Є. Гарсеванішвілі</t>
  </si>
  <si>
    <t xml:space="preserve">Мякий інвентар,,типографія, миючі засоби,госп.тов.,канцелярія, папір для друку, компл.носії, </t>
  </si>
  <si>
    <t>"- Прання білизни
- Збирання та вивіз біологічних відходів
- Викачка нечистот (Чисте місто)
- Техобслуговування зовнішніх мереж ( Водоканал)
- Визначення індивід.дози опромінення персоналу-  
 -     Повірка лічильників та газосигналізаторів — 
- Ремонт котлів та лічильників
- Обстеження та ремонт холодильного обладнання 
- Ремонт автотранспорту-
- Обов'язкове страхування
- Метрологічні роботи
- Заходи з техніки безпеки та охорони праці (електротех. вимір.)
- Прочищення димових та вентиляційних каналів 
- Проведення бак досліджень(лептоспіроз)-
- Дератизація
- Дезинсекція 
- Заправка картриджів
- Техобслуговування ліфтів
- Послуги зв’язку (Укртелеком)
-Послуги системи безпеки та охорони (Варта)
- Послуги системи безпеки (Нац.поліція)
- Ремонт медичного обладнання
- Поховання біохімічних відходів
- Перезарядка вогнегасників
- Розвантаження та транспортування кисню
- Послуги з повірки драгерів( визначення рівня алкоголю
- Експлуатація складових газорозподільної системи-
- Ремонт, тех.обслугов.та модернізація існуючого облад.
- Лабораторно інструментальне дослідж. на відповідність санітарних норм на робочих місцях         - Поточний ремонтбудівель
-Онко діагностика                                                                            -Послуги ІТВ-сервіс                                                                     -Послуги з налашт.,ремонту, тех.обсл. локальної мережі                                                                                     -Послуга по обслуговуванню програми Айсі Про</t>
  </si>
  <si>
    <t>Сплата штрафів, пені, плата за отримання ліцензій та акредитацію відповідно до законодавства,  сплата податкових, неподаткових та інших платежів на безповоротній основі, справляння яких передбачено законодавством (включаючи плату за адміністративні послуги);витрати на податки та ін. пот.видатки</t>
  </si>
  <si>
    <t>У 1-ому кварталі доходи заплановані з врахуванням медичної субвенції; ІІ - ІУ кв.запл.дох.після укл.дог. З НСЗУ.</t>
  </si>
  <si>
    <t>86.10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</si>
</sst>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_);_(* \(#,##0\);_(* &quot;-&quot;_);_(@_)"/>
    <numFmt numFmtId="165" formatCode="_(* #,##0.0_);_(* \(#,##0.0\);_(* &quot;-&quot;_);_(@_)"/>
    <numFmt numFmtId="166" formatCode="#,##0.0"/>
    <numFmt numFmtId="167" formatCode="0.0"/>
    <numFmt numFmtId="168" formatCode="#,##0.0;[Red]#,##0.0"/>
    <numFmt numFmtId="169" formatCode="_(* #,##0.00_);_(* \(#,##0.00\);_(* &quot;-&quot;_);_(@_)"/>
  </numFmts>
  <fonts count="10" x14ac:knownFonts="1">
    <font>
      <sz val="10"/>
      <name val="Arial Cyr"/>
      <charset val="204"/>
    </font>
    <font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2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3" xfId="0" quotePrefix="1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 wrapText="1"/>
    </xf>
    <xf numFmtId="165" fontId="1" fillId="2" borderId="3" xfId="0" applyNumberFormat="1" applyFont="1" applyFill="1" applyBorder="1" applyAlignment="1">
      <alignment horizontal="center" vertical="center" wrapText="1"/>
    </xf>
    <xf numFmtId="165" fontId="1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quotePrefix="1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 wrapText="1"/>
    </xf>
    <xf numFmtId="165" fontId="3" fillId="2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left" vertical="top" wrapText="1" shrinkToFit="1"/>
    </xf>
    <xf numFmtId="2" fontId="5" fillId="0" borderId="3" xfId="0" applyNumberFormat="1" applyFont="1" applyFill="1" applyBorder="1" applyAlignment="1">
      <alignment horizontal="left" vertical="top" wrapText="1" shrinkToFit="1"/>
    </xf>
    <xf numFmtId="166" fontId="1" fillId="2" borderId="3" xfId="0" applyNumberFormat="1" applyFont="1" applyFill="1" applyBorder="1" applyAlignment="1">
      <alignment horizontal="right" vertical="center" wrapText="1"/>
    </xf>
    <xf numFmtId="166" fontId="1" fillId="0" borderId="3" xfId="0" applyNumberFormat="1" applyFont="1" applyFill="1" applyBorder="1" applyAlignment="1">
      <alignment horizontal="right" vertical="center" wrapText="1"/>
    </xf>
    <xf numFmtId="49" fontId="5" fillId="0" borderId="3" xfId="0" applyNumberFormat="1" applyFont="1" applyFill="1" applyBorder="1" applyAlignment="1">
      <alignment horizontal="left" vertical="center" wrapText="1" shrinkToFit="1"/>
    </xf>
    <xf numFmtId="0" fontId="4" fillId="0" borderId="3" xfId="0" applyFont="1" applyFill="1" applyBorder="1" applyAlignment="1">
      <alignment horizontal="center" vertical="center"/>
    </xf>
    <xf numFmtId="0" fontId="1" fillId="0" borderId="3" xfId="0" quotePrefix="1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3" xfId="0" quotePrefix="1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left" vertical="top" wrapText="1" shrinkToFit="1"/>
    </xf>
    <xf numFmtId="0" fontId="4" fillId="0" borderId="3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3" fillId="0" borderId="3" xfId="0" quotePrefix="1" applyFont="1" applyFill="1" applyBorder="1" applyAlignment="1">
      <alignment horizontal="center" vertical="center"/>
    </xf>
    <xf numFmtId="167" fontId="3" fillId="4" borderId="3" xfId="0" applyNumberFormat="1" applyFont="1" applyFill="1" applyBorder="1" applyAlignment="1">
      <alignment horizontal="center" vertical="center" wrapText="1"/>
    </xf>
    <xf numFmtId="167" fontId="1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0" xfId="0" quotePrefix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 wrapText="1"/>
    </xf>
    <xf numFmtId="166" fontId="1" fillId="0" borderId="0" xfId="0" applyNumberFormat="1" applyFont="1" applyFill="1" applyBorder="1" applyAlignment="1">
      <alignment horizontal="center" vertical="center" wrapText="1"/>
    </xf>
    <xf numFmtId="166" fontId="1" fillId="0" borderId="0" xfId="0" applyNumberFormat="1" applyFont="1" applyFill="1" applyBorder="1" applyAlignment="1">
      <alignment horizontal="right" vertical="center" wrapText="1"/>
    </xf>
    <xf numFmtId="166" fontId="4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vertical="center" wrapText="1"/>
    </xf>
    <xf numFmtId="168" fontId="1" fillId="0" borderId="3" xfId="0" applyNumberFormat="1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65" fontId="1" fillId="2" borderId="3" xfId="0" applyNumberFormat="1" applyFont="1" applyFill="1" applyBorder="1" applyAlignment="1">
      <alignment vertical="center" wrapText="1"/>
    </xf>
    <xf numFmtId="169" fontId="1" fillId="0" borderId="3" xfId="0" applyNumberFormat="1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horizontal="center" vertical="center" wrapText="1" shrinkToFit="1"/>
    </xf>
    <xf numFmtId="49" fontId="7" fillId="0" borderId="0" xfId="0" applyNumberFormat="1" applyFont="1" applyFill="1" applyBorder="1" applyAlignment="1">
      <alignment horizontal="center" vertical="center" wrapText="1" shrinkToFit="1"/>
    </xf>
    <xf numFmtId="2" fontId="5" fillId="0" borderId="3" xfId="0" applyNumberFormat="1" applyFont="1" applyFill="1" applyBorder="1" applyAlignment="1">
      <alignment horizontal="left" vertical="center" wrapText="1" shrinkToFit="1"/>
    </xf>
    <xf numFmtId="49" fontId="5" fillId="3" borderId="3" xfId="0" applyNumberFormat="1" applyFont="1" applyFill="1" applyBorder="1" applyAlignment="1">
      <alignment horizontal="center" vertical="center" wrapText="1" shrinkToFit="1"/>
    </xf>
    <xf numFmtId="49" fontId="5" fillId="0" borderId="0" xfId="0" applyNumberFormat="1" applyFont="1" applyFill="1" applyAlignment="1">
      <alignment horizontal="center" vertical="center" wrapText="1" shrinkToFit="1"/>
    </xf>
    <xf numFmtId="165" fontId="1" fillId="0" borderId="3" xfId="0" applyNumberFormat="1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top" wrapText="1"/>
    </xf>
    <xf numFmtId="165" fontId="8" fillId="2" borderId="3" xfId="0" applyNumberFormat="1" applyFont="1" applyFill="1" applyBorder="1" applyAlignment="1">
      <alignment horizontal="center" vertical="center" wrapText="1"/>
    </xf>
    <xf numFmtId="165" fontId="9" fillId="0" borderId="3" xfId="0" applyNumberFormat="1" applyFont="1" applyFill="1" applyBorder="1" applyAlignment="1">
      <alignment horizontal="center" vertical="center" wrapText="1"/>
    </xf>
    <xf numFmtId="165" fontId="9" fillId="2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49" fontId="5" fillId="0" borderId="3" xfId="0" applyNumberFormat="1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vertical="center"/>
    </xf>
    <xf numFmtId="0" fontId="3" fillId="0" borderId="3" xfId="0" applyFont="1" applyFill="1" applyBorder="1" applyAlignment="1">
      <alignment horizontal="left" vertical="center" wrapText="1"/>
    </xf>
    <xf numFmtId="166" fontId="1" fillId="0" borderId="0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 wrapText="1" shrinkToFit="1"/>
    </xf>
    <xf numFmtId="0" fontId="1" fillId="0" borderId="2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iadna\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343F56-BBD1-4482-8C32-299AAFAFD86F}">
  <sheetPr>
    <tabColor indexed="43"/>
  </sheetPr>
  <dimension ref="A1:J325"/>
  <sheetViews>
    <sheetView tabSelected="1" view="pageBreakPreview" topLeftCell="A51" zoomScale="75" zoomScaleNormal="75" zoomScaleSheetLayoutView="75" workbookViewId="0">
      <selection activeCell="A53" sqref="A53:J62"/>
    </sheetView>
  </sheetViews>
  <sheetFormatPr defaultColWidth="9.140625" defaultRowHeight="18.75" x14ac:dyDescent="0.2"/>
  <cols>
    <col min="1" max="1" width="54.140625" style="1" customWidth="1"/>
    <col min="2" max="2" width="6.42578125" style="73" customWidth="1"/>
    <col min="3" max="3" width="7.7109375" style="73" customWidth="1"/>
    <col min="4" max="4" width="11.85546875" style="73" customWidth="1"/>
    <col min="5" max="5" width="14.140625" style="1" customWidth="1"/>
    <col min="6" max="6" width="14" style="1" customWidth="1"/>
    <col min="7" max="7" width="14.42578125" style="1" customWidth="1"/>
    <col min="8" max="8" width="16.5703125" style="1" customWidth="1"/>
    <col min="9" max="9" width="17" style="1" customWidth="1"/>
    <col min="10" max="10" width="52.28515625" style="57" customWidth="1"/>
    <col min="11" max="16384" width="9.140625" style="1"/>
  </cols>
  <sheetData>
    <row r="1" spans="1:9" x14ac:dyDescent="0.2">
      <c r="A1" s="75"/>
    </row>
    <row r="4" spans="1:9" x14ac:dyDescent="0.2">
      <c r="A4" s="1" t="s">
        <v>0</v>
      </c>
      <c r="H4" s="90" t="s">
        <v>1</v>
      </c>
      <c r="I4" s="90"/>
    </row>
    <row r="5" spans="1:9" x14ac:dyDescent="0.2">
      <c r="A5" s="1" t="s">
        <v>2</v>
      </c>
      <c r="H5" s="2" t="s">
        <v>3</v>
      </c>
      <c r="I5" s="2"/>
    </row>
    <row r="6" spans="1:9" x14ac:dyDescent="0.2">
      <c r="A6" s="1" t="s">
        <v>4</v>
      </c>
      <c r="H6" s="3"/>
      <c r="I6" s="3"/>
    </row>
    <row r="7" spans="1:9" x14ac:dyDescent="0.2">
      <c r="A7" s="1" t="s">
        <v>5</v>
      </c>
      <c r="H7" s="3"/>
      <c r="I7" s="4" t="s">
        <v>6</v>
      </c>
    </row>
    <row r="8" spans="1:9" x14ac:dyDescent="0.2">
      <c r="A8" s="1" t="s">
        <v>7</v>
      </c>
      <c r="H8" s="1" t="s">
        <v>8</v>
      </c>
    </row>
    <row r="9" spans="1:9" x14ac:dyDescent="0.2">
      <c r="H9" s="5" t="s">
        <v>9</v>
      </c>
      <c r="I9" s="71"/>
    </row>
    <row r="10" spans="1:9" x14ac:dyDescent="0.2">
      <c r="H10" s="5" t="s">
        <v>10</v>
      </c>
      <c r="I10" s="71"/>
    </row>
    <row r="11" spans="1:9" x14ac:dyDescent="0.2">
      <c r="H11" s="5" t="s">
        <v>11</v>
      </c>
      <c r="I11" s="71"/>
    </row>
    <row r="12" spans="1:9" x14ac:dyDescent="0.2">
      <c r="H12" s="5" t="s">
        <v>12</v>
      </c>
      <c r="I12" s="71" t="s">
        <v>13</v>
      </c>
    </row>
    <row r="13" spans="1:9" x14ac:dyDescent="0.2">
      <c r="H13" s="91" t="s">
        <v>14</v>
      </c>
      <c r="I13" s="92"/>
    </row>
    <row r="14" spans="1:9" x14ac:dyDescent="0.2">
      <c r="B14" s="93"/>
      <c r="C14" s="93"/>
      <c r="D14" s="93"/>
      <c r="E14" s="93"/>
      <c r="H14" s="88" t="s">
        <v>15</v>
      </c>
      <c r="I14" s="88"/>
    </row>
    <row r="15" spans="1:9" ht="54" customHeight="1" x14ac:dyDescent="0.2">
      <c r="A15" s="6" t="s">
        <v>16</v>
      </c>
      <c r="B15" s="82" t="s">
        <v>139</v>
      </c>
      <c r="C15" s="82"/>
      <c r="D15" s="82"/>
      <c r="E15" s="82"/>
      <c r="F15" s="82"/>
      <c r="G15" s="7"/>
      <c r="H15" s="5" t="s">
        <v>17</v>
      </c>
      <c r="I15" s="71">
        <v>1992831</v>
      </c>
    </row>
    <row r="16" spans="1:9" x14ac:dyDescent="0.2">
      <c r="A16" s="6" t="s">
        <v>18</v>
      </c>
      <c r="B16" s="82" t="s">
        <v>19</v>
      </c>
      <c r="C16" s="82"/>
      <c r="D16" s="82"/>
      <c r="E16" s="82"/>
      <c r="F16" s="3"/>
      <c r="G16" s="8"/>
      <c r="H16" s="5" t="s">
        <v>20</v>
      </c>
      <c r="I16" s="71">
        <v>150</v>
      </c>
    </row>
    <row r="17" spans="1:10" x14ac:dyDescent="0.2">
      <c r="A17" s="6" t="s">
        <v>21</v>
      </c>
      <c r="B17" s="82" t="s">
        <v>22</v>
      </c>
      <c r="C17" s="82"/>
      <c r="D17" s="82"/>
      <c r="E17" s="82"/>
      <c r="F17" s="3"/>
      <c r="G17" s="8"/>
      <c r="H17" s="5" t="s">
        <v>23</v>
      </c>
      <c r="I17" s="71">
        <v>2110400000</v>
      </c>
    </row>
    <row r="18" spans="1:10" x14ac:dyDescent="0.2">
      <c r="A18" s="6" t="s">
        <v>24</v>
      </c>
      <c r="B18" s="82" t="s">
        <v>25</v>
      </c>
      <c r="C18" s="82"/>
      <c r="D18" s="82"/>
      <c r="E18" s="82"/>
      <c r="F18" s="9"/>
      <c r="G18" s="7"/>
      <c r="H18" s="5" t="s">
        <v>26</v>
      </c>
      <c r="I18" s="71">
        <v>1009</v>
      </c>
    </row>
    <row r="19" spans="1:10" x14ac:dyDescent="0.2">
      <c r="A19" s="6" t="s">
        <v>27</v>
      </c>
      <c r="B19" s="82" t="s">
        <v>28</v>
      </c>
      <c r="C19" s="82"/>
      <c r="D19" s="82"/>
      <c r="E19" s="82"/>
      <c r="F19" s="9"/>
      <c r="G19" s="7"/>
      <c r="H19" s="5" t="s">
        <v>29</v>
      </c>
      <c r="I19" s="71"/>
    </row>
    <row r="20" spans="1:10" x14ac:dyDescent="0.2">
      <c r="A20" s="6" t="s">
        <v>30</v>
      </c>
      <c r="B20" s="82" t="s">
        <v>31</v>
      </c>
      <c r="C20" s="82"/>
      <c r="D20" s="82"/>
      <c r="E20" s="82"/>
      <c r="F20" s="9"/>
      <c r="G20" s="10"/>
      <c r="H20" s="11" t="s">
        <v>32</v>
      </c>
      <c r="I20" s="71" t="s">
        <v>155</v>
      </c>
    </row>
    <row r="21" spans="1:10" ht="18.75" customHeight="1" x14ac:dyDescent="0.2">
      <c r="A21" s="6" t="s">
        <v>33</v>
      </c>
      <c r="B21" s="82" t="s">
        <v>134</v>
      </c>
      <c r="C21" s="82"/>
      <c r="D21" s="82"/>
      <c r="E21" s="82"/>
      <c r="F21" s="82" t="s">
        <v>34</v>
      </c>
      <c r="G21" s="83"/>
      <c r="H21" s="84"/>
      <c r="I21" s="72"/>
    </row>
    <row r="22" spans="1:10" ht="18.75" customHeight="1" x14ac:dyDescent="0.2">
      <c r="A22" s="6" t="s">
        <v>35</v>
      </c>
      <c r="B22" s="82" t="s">
        <v>36</v>
      </c>
      <c r="C22" s="82"/>
      <c r="D22" s="82"/>
      <c r="E22" s="82"/>
      <c r="F22" s="82" t="s">
        <v>37</v>
      </c>
      <c r="G22" s="83"/>
      <c r="H22" s="84"/>
      <c r="I22" s="12"/>
    </row>
    <row r="23" spans="1:10" ht="37.5" x14ac:dyDescent="0.2">
      <c r="A23" s="6" t="s">
        <v>38</v>
      </c>
      <c r="B23" s="85">
        <v>1074.25</v>
      </c>
      <c r="C23" s="85"/>
      <c r="D23" s="85"/>
      <c r="E23" s="85"/>
      <c r="F23" s="9"/>
      <c r="G23" s="9"/>
      <c r="H23" s="9"/>
      <c r="I23" s="7"/>
    </row>
    <row r="24" spans="1:10" ht="41.25" customHeight="1" x14ac:dyDescent="0.2">
      <c r="A24" s="6" t="s">
        <v>39</v>
      </c>
      <c r="B24" s="85" t="s">
        <v>140</v>
      </c>
      <c r="C24" s="85"/>
      <c r="D24" s="85"/>
      <c r="E24" s="85"/>
      <c r="F24" s="85"/>
      <c r="G24" s="3"/>
      <c r="H24" s="3"/>
      <c r="I24" s="8"/>
    </row>
    <row r="25" spans="1:10" x14ac:dyDescent="0.2">
      <c r="A25" s="6" t="s">
        <v>40</v>
      </c>
      <c r="B25" s="85"/>
      <c r="C25" s="85"/>
      <c r="D25" s="85"/>
      <c r="E25" s="85"/>
      <c r="F25" s="9"/>
      <c r="G25" s="9"/>
      <c r="H25" s="9"/>
      <c r="I25" s="7"/>
    </row>
    <row r="26" spans="1:10" x14ac:dyDescent="0.2">
      <c r="A26" s="6" t="s">
        <v>41</v>
      </c>
      <c r="B26" s="85" t="s">
        <v>141</v>
      </c>
      <c r="C26" s="85"/>
      <c r="D26" s="85"/>
      <c r="E26" s="85"/>
      <c r="F26" s="3"/>
      <c r="G26" s="3"/>
      <c r="H26" s="3"/>
      <c r="I26" s="8"/>
    </row>
    <row r="28" spans="1:10" x14ac:dyDescent="0.2">
      <c r="A28" s="86" t="s">
        <v>138</v>
      </c>
      <c r="B28" s="86"/>
      <c r="C28" s="86"/>
      <c r="D28" s="86"/>
      <c r="E28" s="86"/>
      <c r="F28" s="86"/>
      <c r="G28" s="86"/>
      <c r="H28" s="86"/>
      <c r="I28" s="86"/>
    </row>
    <row r="29" spans="1:10" x14ac:dyDescent="0.2">
      <c r="A29" s="87"/>
      <c r="B29" s="87"/>
      <c r="C29" s="87"/>
      <c r="D29" s="87"/>
      <c r="E29" s="87"/>
      <c r="F29" s="87"/>
      <c r="G29" s="87"/>
      <c r="H29" s="87"/>
      <c r="I29" s="87"/>
      <c r="J29" s="58"/>
    </row>
    <row r="30" spans="1:10" x14ac:dyDescent="0.2">
      <c r="A30" s="70"/>
      <c r="B30" s="13"/>
      <c r="C30" s="70"/>
      <c r="D30" s="70"/>
      <c r="E30" s="70"/>
      <c r="F30" s="70"/>
      <c r="G30" s="70"/>
      <c r="H30" s="70"/>
      <c r="I30" s="70" t="s">
        <v>42</v>
      </c>
    </row>
    <row r="31" spans="1:10" ht="36" customHeight="1" x14ac:dyDescent="0.2">
      <c r="A31" s="88" t="s">
        <v>43</v>
      </c>
      <c r="B31" s="89" t="s">
        <v>44</v>
      </c>
      <c r="C31" s="89" t="s">
        <v>45</v>
      </c>
      <c r="D31" s="89" t="s">
        <v>46</v>
      </c>
      <c r="E31" s="89" t="s">
        <v>47</v>
      </c>
      <c r="F31" s="89" t="s">
        <v>48</v>
      </c>
      <c r="G31" s="89"/>
      <c r="H31" s="89"/>
      <c r="I31" s="89"/>
      <c r="J31" s="81" t="s">
        <v>49</v>
      </c>
    </row>
    <row r="32" spans="1:10" ht="61.5" customHeight="1" x14ac:dyDescent="0.2">
      <c r="A32" s="88"/>
      <c r="B32" s="89"/>
      <c r="C32" s="89"/>
      <c r="D32" s="89"/>
      <c r="E32" s="89"/>
      <c r="F32" s="14" t="s">
        <v>50</v>
      </c>
      <c r="G32" s="14" t="s">
        <v>51</v>
      </c>
      <c r="H32" s="14" t="s">
        <v>52</v>
      </c>
      <c r="I32" s="14" t="s">
        <v>53</v>
      </c>
      <c r="J32" s="81"/>
    </row>
    <row r="33" spans="1:10" ht="18" customHeight="1" x14ac:dyDescent="0.2">
      <c r="A33" s="71">
        <v>1</v>
      </c>
      <c r="B33" s="72">
        <v>2</v>
      </c>
      <c r="C33" s="72">
        <v>3</v>
      </c>
      <c r="D33" s="72">
        <v>4</v>
      </c>
      <c r="E33" s="72">
        <v>5</v>
      </c>
      <c r="F33" s="72">
        <v>6</v>
      </c>
      <c r="G33" s="72">
        <v>7</v>
      </c>
      <c r="H33" s="72">
        <v>8</v>
      </c>
      <c r="I33" s="72">
        <v>9</v>
      </c>
      <c r="J33" s="69">
        <v>10</v>
      </c>
    </row>
    <row r="34" spans="1:10" ht="18" customHeight="1" x14ac:dyDescent="0.2">
      <c r="A34" s="76" t="s">
        <v>54</v>
      </c>
      <c r="B34" s="76"/>
      <c r="C34" s="76"/>
      <c r="D34" s="76"/>
      <c r="E34" s="76"/>
      <c r="F34" s="76"/>
      <c r="G34" s="76"/>
      <c r="H34" s="76"/>
      <c r="I34" s="76"/>
      <c r="J34" s="69"/>
    </row>
    <row r="35" spans="1:10" s="15" customFormat="1" ht="20.100000000000001" customHeight="1" x14ac:dyDescent="0.2">
      <c r="A35" s="76" t="s">
        <v>55</v>
      </c>
      <c r="B35" s="76"/>
      <c r="C35" s="76"/>
      <c r="D35" s="76"/>
      <c r="E35" s="76"/>
      <c r="F35" s="76"/>
      <c r="G35" s="76"/>
      <c r="H35" s="76"/>
      <c r="I35" s="76"/>
      <c r="J35" s="76"/>
    </row>
    <row r="36" spans="1:10" s="15" customFormat="1" ht="98.25" customHeight="1" x14ac:dyDescent="0.2">
      <c r="A36" s="16" t="s">
        <v>56</v>
      </c>
      <c r="B36" s="17">
        <v>100</v>
      </c>
      <c r="C36" s="18"/>
      <c r="D36" s="53"/>
      <c r="E36" s="24">
        <f>F36+G36+H36+I36</f>
        <v>168239.40000000002</v>
      </c>
      <c r="F36" s="20">
        <f>34232.6-1.4+1149.5+2713.2</f>
        <v>38093.899999999994</v>
      </c>
      <c r="G36" s="20">
        <f>42942.4+99.9+2283.4</f>
        <v>45325.700000000004</v>
      </c>
      <c r="H36" s="20">
        <f>39118.7-168-233.4+2283.3</f>
        <v>41000.6</v>
      </c>
      <c r="I36" s="20">
        <f>41402.4+133.5+2283.3</f>
        <v>43819.200000000004</v>
      </c>
      <c r="J36" s="59" t="s">
        <v>154</v>
      </c>
    </row>
    <row r="37" spans="1:10" s="15" customFormat="1" ht="75" x14ac:dyDescent="0.2">
      <c r="A37" s="16" t="s">
        <v>57</v>
      </c>
      <c r="B37" s="17">
        <v>110</v>
      </c>
      <c r="C37" s="18"/>
      <c r="D37" s="53"/>
      <c r="E37" s="24">
        <f>F37+G37+H37+I37</f>
        <v>15655</v>
      </c>
      <c r="F37" s="20">
        <f>3927+220+730.5+5000</f>
        <v>9877.5</v>
      </c>
      <c r="G37" s="20">
        <v>1746.2</v>
      </c>
      <c r="H37" s="20">
        <v>1114.9000000000001</v>
      </c>
      <c r="I37" s="20">
        <v>2916.4</v>
      </c>
      <c r="J37" s="31" t="s">
        <v>137</v>
      </c>
    </row>
    <row r="38" spans="1:10" s="15" customFormat="1" ht="37.5" x14ac:dyDescent="0.2">
      <c r="A38" s="16" t="s">
        <v>58</v>
      </c>
      <c r="B38" s="17">
        <v>120</v>
      </c>
      <c r="C38" s="18"/>
      <c r="D38" s="20"/>
      <c r="E38" s="19">
        <f>SUM(F38:I38)</f>
        <v>0</v>
      </c>
      <c r="F38" s="20"/>
      <c r="G38" s="20"/>
      <c r="H38" s="20"/>
      <c r="I38" s="20">
        <v>0</v>
      </c>
      <c r="J38" s="69"/>
    </row>
    <row r="39" spans="1:10" s="15" customFormat="1" ht="21.95" customHeight="1" x14ac:dyDescent="0.2">
      <c r="A39" s="21"/>
      <c r="B39" s="22">
        <v>121</v>
      </c>
      <c r="C39" s="18"/>
      <c r="D39" s="20"/>
      <c r="E39" s="19"/>
      <c r="F39" s="20"/>
      <c r="G39" s="20"/>
      <c r="H39" s="20"/>
      <c r="I39" s="20"/>
      <c r="J39" s="69"/>
    </row>
    <row r="40" spans="1:10" s="15" customFormat="1" ht="20.25" customHeight="1" x14ac:dyDescent="0.2">
      <c r="A40" s="21" t="s">
        <v>59</v>
      </c>
      <c r="B40" s="22">
        <v>122</v>
      </c>
      <c r="C40" s="18"/>
      <c r="D40" s="20"/>
      <c r="E40" s="19">
        <f t="shared" ref="E40:E43" si="0">SUM(F40:I40)</f>
        <v>0</v>
      </c>
      <c r="F40" s="20"/>
      <c r="G40" s="20"/>
      <c r="H40" s="20"/>
      <c r="I40" s="20">
        <v>0</v>
      </c>
      <c r="J40" s="69"/>
    </row>
    <row r="41" spans="1:10" s="15" customFormat="1" x14ac:dyDescent="0.2">
      <c r="A41" s="21" t="s">
        <v>59</v>
      </c>
      <c r="B41" s="22">
        <v>123</v>
      </c>
      <c r="C41" s="18"/>
      <c r="D41" s="18"/>
      <c r="E41" s="19">
        <f t="shared" si="0"/>
        <v>0</v>
      </c>
      <c r="F41" s="20"/>
      <c r="G41" s="20"/>
      <c r="H41" s="20"/>
      <c r="I41" s="20">
        <v>0</v>
      </c>
      <c r="J41" s="69"/>
    </row>
    <row r="42" spans="1:10" ht="45.75" customHeight="1" x14ac:dyDescent="0.2">
      <c r="A42" s="16" t="s">
        <v>60</v>
      </c>
      <c r="B42" s="17">
        <v>130</v>
      </c>
      <c r="C42" s="23">
        <f>SUM(C43:C59)</f>
        <v>0</v>
      </c>
      <c r="D42" s="24">
        <f>D43+D47+D48+D54+D55+D56+D57+D58+D59</f>
        <v>0</v>
      </c>
      <c r="E42" s="24">
        <f t="shared" si="0"/>
        <v>170255.7</v>
      </c>
      <c r="F42" s="19">
        <f>SUM(F43,F47,F48,F54,F55,F57,F58,F59)</f>
        <v>39931.600000000006</v>
      </c>
      <c r="G42" s="19">
        <f t="shared" ref="G42:I42" si="1">SUM(G43,G47,G48,G54,G55,G57,G58,G59)</f>
        <v>45074.599999999991</v>
      </c>
      <c r="H42" s="19">
        <f t="shared" si="1"/>
        <v>40487.30000000001</v>
      </c>
      <c r="I42" s="19">
        <f t="shared" si="1"/>
        <v>44762.200000000004</v>
      </c>
      <c r="J42" s="69"/>
    </row>
    <row r="43" spans="1:10" s="25" customFormat="1" ht="41.25" customHeight="1" x14ac:dyDescent="0.2">
      <c r="A43" s="16" t="s">
        <v>61</v>
      </c>
      <c r="B43" s="72">
        <v>140</v>
      </c>
      <c r="C43" s="23"/>
      <c r="D43" s="24">
        <f>D44+D45+D46</f>
        <v>0</v>
      </c>
      <c r="E43" s="24">
        <f t="shared" si="0"/>
        <v>35485.9</v>
      </c>
      <c r="F43" s="19">
        <f>SUM(F44:F46)</f>
        <v>10397.300000000001</v>
      </c>
      <c r="G43" s="19">
        <f>SUM(G44:G46)</f>
        <v>8586.6999999999989</v>
      </c>
      <c r="H43" s="19">
        <f>SUM(H44:H46)</f>
        <v>8251</v>
      </c>
      <c r="I43" s="19">
        <f>SUM(I44:I46)</f>
        <v>8250.9</v>
      </c>
      <c r="J43" s="69"/>
    </row>
    <row r="44" spans="1:10" s="25" customFormat="1" ht="51" customHeight="1" x14ac:dyDescent="0.2">
      <c r="A44" s="21" t="s">
        <v>62</v>
      </c>
      <c r="B44" s="26">
        <v>141</v>
      </c>
      <c r="C44" s="20"/>
      <c r="D44" s="20"/>
      <c r="E44" s="19">
        <f>F44+G44+H44+I44</f>
        <v>32058.699999999997</v>
      </c>
      <c r="F44" s="20">
        <f>6764.4+600+180+1000</f>
        <v>8544.4</v>
      </c>
      <c r="G44" s="20">
        <f>7500+245.2+92.9</f>
        <v>7838.0999999999995</v>
      </c>
      <c r="H44" s="20">
        <f>7500+245.2+92.9</f>
        <v>7838.0999999999995</v>
      </c>
      <c r="I44" s="20">
        <f>7500+245.2+92.9</f>
        <v>7838.0999999999995</v>
      </c>
      <c r="J44" s="28" t="s">
        <v>135</v>
      </c>
    </row>
    <row r="45" spans="1:10" s="25" customFormat="1" ht="45.75" customHeight="1" x14ac:dyDescent="0.2">
      <c r="A45" s="21" t="s">
        <v>63</v>
      </c>
      <c r="B45" s="26">
        <v>142</v>
      </c>
      <c r="C45" s="18"/>
      <c r="D45" s="20"/>
      <c r="E45" s="55">
        <f>F45+G45+H45+I45</f>
        <v>82.300000000000011</v>
      </c>
      <c r="F45" s="20">
        <f>35+20-10-12.8</f>
        <v>32.200000000000003</v>
      </c>
      <c r="G45" s="20">
        <v>16.7</v>
      </c>
      <c r="H45" s="20">
        <v>16.7</v>
      </c>
      <c r="I45" s="20">
        <v>16.7</v>
      </c>
      <c r="J45" s="31" t="s">
        <v>142</v>
      </c>
    </row>
    <row r="46" spans="1:10" s="25" customFormat="1" ht="46.5" customHeight="1" x14ac:dyDescent="0.2">
      <c r="A46" s="21" t="s">
        <v>64</v>
      </c>
      <c r="B46" s="26">
        <v>143</v>
      </c>
      <c r="C46" s="18"/>
      <c r="D46" s="20"/>
      <c r="E46" s="19">
        <f>F46+G46+H46+I46</f>
        <v>3344.8999999999996</v>
      </c>
      <c r="F46" s="20">
        <f>60.5+540+1220.2</f>
        <v>1820.7</v>
      </c>
      <c r="G46" s="20">
        <f>413.7-17.5+386.2-50.5</f>
        <v>731.9</v>
      </c>
      <c r="H46" s="20">
        <f>413.7-17.5</f>
        <v>396.2</v>
      </c>
      <c r="I46" s="20">
        <f>413.6-17.5</f>
        <v>396.1</v>
      </c>
      <c r="J46" s="27" t="s">
        <v>151</v>
      </c>
    </row>
    <row r="47" spans="1:10" s="25" customFormat="1" ht="55.5" customHeight="1" x14ac:dyDescent="0.2">
      <c r="A47" s="16" t="s">
        <v>65</v>
      </c>
      <c r="B47" s="72">
        <v>150</v>
      </c>
      <c r="C47" s="18"/>
      <c r="D47" s="53"/>
      <c r="E47" s="24">
        <f>F47+G47+H47+I47</f>
        <v>50</v>
      </c>
      <c r="F47" s="24">
        <v>0</v>
      </c>
      <c r="G47" s="24">
        <f>12.5+12.5</f>
        <v>25</v>
      </c>
      <c r="H47" s="24">
        <v>12.5</v>
      </c>
      <c r="I47" s="24">
        <v>12.5</v>
      </c>
      <c r="J47" s="37"/>
    </row>
    <row r="48" spans="1:10" s="25" customFormat="1" ht="34.5" customHeight="1" x14ac:dyDescent="0.2">
      <c r="A48" s="16" t="s">
        <v>66</v>
      </c>
      <c r="B48" s="72">
        <v>160</v>
      </c>
      <c r="C48" s="23"/>
      <c r="D48" s="24">
        <f>D49+D50+D51+D52+D53</f>
        <v>0</v>
      </c>
      <c r="E48" s="24">
        <f>SUM(E49:E53)</f>
        <v>9704.5</v>
      </c>
      <c r="F48" s="19">
        <f>SUM(F49:F53)</f>
        <v>3927</v>
      </c>
      <c r="G48" s="19">
        <f>SUM(G49:G53)</f>
        <v>1746.2</v>
      </c>
      <c r="H48" s="19">
        <f>SUM(H49:H53)</f>
        <v>1114.8999999999999</v>
      </c>
      <c r="I48" s="19">
        <f>SUM(I49:I53)</f>
        <v>2916.4</v>
      </c>
      <c r="J48" s="69"/>
    </row>
    <row r="49" spans="1:10" s="25" customFormat="1" ht="36" customHeight="1" x14ac:dyDescent="0.2">
      <c r="A49" s="21" t="s">
        <v>67</v>
      </c>
      <c r="B49" s="26">
        <v>161</v>
      </c>
      <c r="C49" s="18"/>
      <c r="D49" s="20"/>
      <c r="E49" s="19">
        <f>F49+G49+H49+I49</f>
        <v>4414.5999999999995</v>
      </c>
      <c r="F49" s="20">
        <v>1708.8</v>
      </c>
      <c r="G49" s="20">
        <v>927.4</v>
      </c>
      <c r="H49" s="20">
        <v>718.6</v>
      </c>
      <c r="I49" s="20">
        <v>1059.8</v>
      </c>
      <c r="J49" s="69"/>
    </row>
    <row r="50" spans="1:10" s="25" customFormat="1" ht="40.5" customHeight="1" x14ac:dyDescent="0.2">
      <c r="A50" s="21" t="s">
        <v>68</v>
      </c>
      <c r="B50" s="26">
        <v>162</v>
      </c>
      <c r="C50" s="18"/>
      <c r="D50" s="20"/>
      <c r="E50" s="19">
        <f>F50+G50+H50+I50</f>
        <v>1385.9</v>
      </c>
      <c r="F50" s="20">
        <v>346.5</v>
      </c>
      <c r="G50" s="20">
        <v>346.5</v>
      </c>
      <c r="H50" s="20">
        <v>346.5</v>
      </c>
      <c r="I50" s="20">
        <v>346.4</v>
      </c>
      <c r="J50" s="69"/>
    </row>
    <row r="51" spans="1:10" s="25" customFormat="1" ht="36.950000000000003" customHeight="1" x14ac:dyDescent="0.2">
      <c r="A51" s="21" t="s">
        <v>69</v>
      </c>
      <c r="B51" s="26">
        <v>163</v>
      </c>
      <c r="C51" s="18"/>
      <c r="D51" s="20"/>
      <c r="E51" s="19">
        <f>F51+G51+H51+I51</f>
        <v>3705</v>
      </c>
      <c r="F51" s="20">
        <f>2535-713</f>
        <v>1822</v>
      </c>
      <c r="G51" s="20">
        <v>422.6</v>
      </c>
      <c r="H51" s="62">
        <v>0</v>
      </c>
      <c r="I51" s="20">
        <f>2112.4-652</f>
        <v>1460.4</v>
      </c>
      <c r="J51" s="60"/>
    </row>
    <row r="52" spans="1:10" s="25" customFormat="1" ht="20.100000000000001" customHeight="1" x14ac:dyDescent="0.2">
      <c r="A52" s="21" t="s">
        <v>70</v>
      </c>
      <c r="B52" s="26">
        <v>164</v>
      </c>
      <c r="C52" s="18"/>
      <c r="D52" s="20"/>
      <c r="E52" s="19">
        <f t="shared" ref="E52:E56" si="2">SUM(F52:I52)</f>
        <v>0</v>
      </c>
      <c r="F52" s="20" t="s">
        <v>146</v>
      </c>
      <c r="G52" s="20" t="s">
        <v>146</v>
      </c>
      <c r="H52" s="20" t="s">
        <v>146</v>
      </c>
      <c r="I52" s="20" t="s">
        <v>146</v>
      </c>
      <c r="J52" s="69"/>
    </row>
    <row r="53" spans="1:10" s="25" customFormat="1" ht="39.950000000000003" customHeight="1" x14ac:dyDescent="0.2">
      <c r="A53" s="21" t="s">
        <v>71</v>
      </c>
      <c r="B53" s="26">
        <v>165</v>
      </c>
      <c r="C53" s="18"/>
      <c r="D53" s="20"/>
      <c r="E53" s="19">
        <f>256-57</f>
        <v>199</v>
      </c>
      <c r="F53" s="20">
        <f>64-14.2-0.1</f>
        <v>49.699999999999996</v>
      </c>
      <c r="G53" s="20">
        <f>64-14.3</f>
        <v>49.7</v>
      </c>
      <c r="H53" s="20">
        <f>64-14.3+0.1</f>
        <v>49.800000000000004</v>
      </c>
      <c r="I53" s="20">
        <f>64-14.2</f>
        <v>49.8</v>
      </c>
      <c r="J53" s="37"/>
    </row>
    <row r="54" spans="1:10" s="25" customFormat="1" ht="20.100000000000001" customHeight="1" x14ac:dyDescent="0.2">
      <c r="A54" s="16" t="s">
        <v>72</v>
      </c>
      <c r="B54" s="72">
        <v>170</v>
      </c>
      <c r="C54" s="18"/>
      <c r="D54" s="53"/>
      <c r="E54" s="24">
        <f>SUM(F54:I54)</f>
        <v>91316.900000000009</v>
      </c>
      <c r="F54" s="19">
        <f>20371-885.6+299-886.1-38</f>
        <v>18860.300000000003</v>
      </c>
      <c r="G54" s="19">
        <f>25282.7-1168.5+1409.6</f>
        <v>25523.8</v>
      </c>
      <c r="H54" s="19">
        <f>22297.4-885.6-299+1409.5</f>
        <v>22522.300000000003</v>
      </c>
      <c r="I54" s="19">
        <f>24169.5-1168.5+1409.5</f>
        <v>24410.5</v>
      </c>
      <c r="J54" s="69"/>
    </row>
    <row r="55" spans="1:10" s="25" customFormat="1" ht="20.100000000000001" customHeight="1" x14ac:dyDescent="0.2">
      <c r="A55" s="16" t="s">
        <v>73</v>
      </c>
      <c r="B55" s="72">
        <v>180</v>
      </c>
      <c r="C55" s="18"/>
      <c r="D55" s="53"/>
      <c r="E55" s="24">
        <f>SUM(F55:I55)</f>
        <v>20089.7</v>
      </c>
      <c r="F55" s="19">
        <f>4481.6-194.8+65.8-194.9-8.4</f>
        <v>4149.3000000000011</v>
      </c>
      <c r="G55" s="19">
        <f>5562.2-257.1+310.1</f>
        <v>5615.2</v>
      </c>
      <c r="H55" s="19">
        <f>4905.4-194.8-65.8+310.1</f>
        <v>4954.8999999999996</v>
      </c>
      <c r="I55" s="19">
        <f>5317.3-257.1+310.1</f>
        <v>5370.3</v>
      </c>
      <c r="J55" s="69"/>
    </row>
    <row r="56" spans="1:10" s="25" customFormat="1" ht="20.100000000000001" customHeight="1" x14ac:dyDescent="0.2">
      <c r="A56" s="16" t="s">
        <v>74</v>
      </c>
      <c r="B56" s="72">
        <v>190</v>
      </c>
      <c r="C56" s="18"/>
      <c r="D56" s="20"/>
      <c r="E56" s="19">
        <f t="shared" si="2"/>
        <v>0</v>
      </c>
      <c r="F56" s="20"/>
      <c r="G56" s="20"/>
      <c r="H56" s="20"/>
      <c r="I56" s="20"/>
      <c r="J56" s="69"/>
    </row>
    <row r="57" spans="1:10" s="25" customFormat="1" ht="409.6" customHeight="1" x14ac:dyDescent="0.2">
      <c r="A57" s="16" t="s">
        <v>75</v>
      </c>
      <c r="B57" s="72">
        <v>200</v>
      </c>
      <c r="C57" s="18"/>
      <c r="D57" s="53"/>
      <c r="E57" s="24">
        <f>F57+G57+H57+I57</f>
        <v>5464.8000000000011</v>
      </c>
      <c r="F57" s="20">
        <f>828.9-227.2+60+419.8+216.2</f>
        <v>1297.7</v>
      </c>
      <c r="G57" s="20">
        <f>1166.5+127.9+2</f>
        <v>1296.4000000000001</v>
      </c>
      <c r="H57" s="19">
        <f>1276-1.3-7-15+139.6-168+126</f>
        <v>1350.3</v>
      </c>
      <c r="I57" s="19">
        <f>1276-1.1-7-15+139.6+127.9</f>
        <v>1520.4</v>
      </c>
      <c r="J57" s="28" t="s">
        <v>152</v>
      </c>
    </row>
    <row r="58" spans="1:10" s="25" customFormat="1" ht="20.100000000000001" customHeight="1" x14ac:dyDescent="0.2">
      <c r="A58" s="16" t="s">
        <v>76</v>
      </c>
      <c r="B58" s="72">
        <v>210</v>
      </c>
      <c r="C58" s="18"/>
      <c r="D58" s="53"/>
      <c r="E58" s="64">
        <f>F58+G58+H58+I58</f>
        <v>2223.2999999999997</v>
      </c>
      <c r="F58" s="65">
        <v>0</v>
      </c>
      <c r="G58" s="65">
        <f>555.8+185.3</f>
        <v>741.09999999999991</v>
      </c>
      <c r="H58" s="65">
        <f>555.8+185.3</f>
        <v>741.09999999999991</v>
      </c>
      <c r="I58" s="65">
        <f>555.8+185.3</f>
        <v>741.09999999999991</v>
      </c>
      <c r="J58" s="69"/>
    </row>
    <row r="59" spans="1:10" s="25" customFormat="1" ht="91.5" customHeight="1" x14ac:dyDescent="0.2">
      <c r="A59" s="16" t="s">
        <v>77</v>
      </c>
      <c r="B59" s="72">
        <v>220</v>
      </c>
      <c r="C59" s="18"/>
      <c r="D59" s="53"/>
      <c r="E59" s="24">
        <f>F59+G59+H59+I59</f>
        <v>5920.6</v>
      </c>
      <c r="F59" s="20">
        <f>1298.4-1.4+150-108.4-58.6+20</f>
        <v>1300</v>
      </c>
      <c r="G59" s="20">
        <f>1481-1.2+60.5+4.7-4.8</f>
        <v>1540.2</v>
      </c>
      <c r="H59" s="20">
        <f>1481-1.2+60.5</f>
        <v>1540.3</v>
      </c>
      <c r="I59" s="20">
        <f>1480.8-1.2+60.5</f>
        <v>1540.1</v>
      </c>
      <c r="J59" s="63" t="s">
        <v>147</v>
      </c>
    </row>
    <row r="60" spans="1:10" ht="33" customHeight="1" x14ac:dyDescent="0.2">
      <c r="A60" s="16" t="s">
        <v>78</v>
      </c>
      <c r="B60" s="17">
        <v>230</v>
      </c>
      <c r="C60" s="23">
        <f>SUM(C61:C72,C73)</f>
        <v>0</v>
      </c>
      <c r="D60" s="24">
        <f>SUM(D61:D72,D73)</f>
        <v>0</v>
      </c>
      <c r="E60" s="24">
        <f t="shared" ref="E60:E76" si="3">SUM(F60:I60)</f>
        <v>6705.5</v>
      </c>
      <c r="F60" s="19">
        <f>SUM(F61:F72,F73)</f>
        <v>1106.6000000000001</v>
      </c>
      <c r="G60" s="19">
        <f>SUM(G61:G72,G73)</f>
        <v>1997.3</v>
      </c>
      <c r="H60" s="19">
        <f>SUM(H61:H72,H73)</f>
        <v>1628.2</v>
      </c>
      <c r="I60" s="19">
        <f>SUM(I61:I72,I73)</f>
        <v>1973.4</v>
      </c>
      <c r="J60" s="69"/>
    </row>
    <row r="61" spans="1:10" ht="38.25" customHeight="1" x14ac:dyDescent="0.2">
      <c r="A61" s="21" t="s">
        <v>79</v>
      </c>
      <c r="B61" s="22">
        <v>231</v>
      </c>
      <c r="C61" s="18"/>
      <c r="D61" s="20"/>
      <c r="E61" s="19">
        <f>F61+G61+H61+I61</f>
        <v>70</v>
      </c>
      <c r="F61" s="20"/>
      <c r="G61" s="20">
        <f>17.5+17.5</f>
        <v>35</v>
      </c>
      <c r="H61" s="20">
        <v>17.5</v>
      </c>
      <c r="I61" s="20">
        <v>17.5</v>
      </c>
      <c r="J61" s="31" t="s">
        <v>148</v>
      </c>
    </row>
    <row r="62" spans="1:10" ht="42.75" customHeight="1" x14ac:dyDescent="0.2">
      <c r="A62" s="21" t="s">
        <v>80</v>
      </c>
      <c r="B62" s="22">
        <v>232</v>
      </c>
      <c r="C62" s="18"/>
      <c r="D62" s="20"/>
      <c r="E62" s="19">
        <f t="shared" si="3"/>
        <v>0</v>
      </c>
      <c r="F62" s="20"/>
      <c r="G62" s="20"/>
      <c r="H62" s="20"/>
      <c r="I62" s="20">
        <v>0</v>
      </c>
      <c r="J62" s="31"/>
    </row>
    <row r="63" spans="1:10" ht="56.25" customHeight="1" x14ac:dyDescent="0.2">
      <c r="A63" s="21" t="s">
        <v>81</v>
      </c>
      <c r="B63" s="22">
        <v>233</v>
      </c>
      <c r="C63" s="18"/>
      <c r="D63" s="20"/>
      <c r="E63" s="19">
        <f>F63+G63+H63+I63</f>
        <v>4.8</v>
      </c>
      <c r="F63" s="20">
        <f>5-0.2</f>
        <v>4.8</v>
      </c>
      <c r="G63" s="20">
        <v>0</v>
      </c>
      <c r="H63" s="20">
        <v>0</v>
      </c>
      <c r="I63" s="20">
        <v>0</v>
      </c>
      <c r="J63" s="31" t="s">
        <v>143</v>
      </c>
    </row>
    <row r="64" spans="1:10" s="25" customFormat="1" ht="20.100000000000001" customHeight="1" x14ac:dyDescent="0.2">
      <c r="A64" s="21" t="s">
        <v>82</v>
      </c>
      <c r="B64" s="22">
        <v>234</v>
      </c>
      <c r="C64" s="18"/>
      <c r="D64" s="20"/>
      <c r="E64" s="19">
        <f>F64+G64+H64+I64</f>
        <v>4.8</v>
      </c>
      <c r="F64" s="20"/>
      <c r="G64" s="20">
        <v>2.4</v>
      </c>
      <c r="H64" s="20">
        <v>1.2</v>
      </c>
      <c r="I64" s="20">
        <v>1.2</v>
      </c>
      <c r="J64" s="31" t="s">
        <v>144</v>
      </c>
    </row>
    <row r="65" spans="1:10" s="25" customFormat="1" ht="29.25" customHeight="1" x14ac:dyDescent="0.2">
      <c r="A65" s="21" t="s">
        <v>83</v>
      </c>
      <c r="B65" s="22">
        <v>235</v>
      </c>
      <c r="C65" s="18"/>
      <c r="D65" s="20"/>
      <c r="E65" s="19">
        <f>F65+G65+H65+I65</f>
        <v>26.4</v>
      </c>
      <c r="F65" s="20">
        <f>8-1.6</f>
        <v>6.4</v>
      </c>
      <c r="G65" s="20">
        <v>6</v>
      </c>
      <c r="H65" s="20">
        <v>7</v>
      </c>
      <c r="I65" s="20">
        <v>7</v>
      </c>
      <c r="J65" s="31" t="s">
        <v>145</v>
      </c>
    </row>
    <row r="66" spans="1:10" s="25" customFormat="1" ht="20.100000000000001" customHeight="1" x14ac:dyDescent="0.2">
      <c r="A66" s="21" t="s">
        <v>84</v>
      </c>
      <c r="B66" s="22">
        <v>236</v>
      </c>
      <c r="C66" s="18"/>
      <c r="D66" s="20"/>
      <c r="E66" s="19">
        <f t="shared" si="3"/>
        <v>4108.2</v>
      </c>
      <c r="F66" s="20">
        <v>885.6</v>
      </c>
      <c r="G66" s="20">
        <v>1168.5</v>
      </c>
      <c r="H66" s="20">
        <v>885.6</v>
      </c>
      <c r="I66" s="20">
        <v>1168.5</v>
      </c>
      <c r="J66" s="69"/>
    </row>
    <row r="67" spans="1:10" s="25" customFormat="1" ht="20.100000000000001" customHeight="1" x14ac:dyDescent="0.2">
      <c r="A67" s="21" t="s">
        <v>85</v>
      </c>
      <c r="B67" s="22">
        <v>237</v>
      </c>
      <c r="C67" s="18"/>
      <c r="D67" s="20"/>
      <c r="E67" s="19">
        <f t="shared" si="3"/>
        <v>903.80000000000007</v>
      </c>
      <c r="F67" s="20">
        <v>194.8</v>
      </c>
      <c r="G67" s="20">
        <v>257.10000000000002</v>
      </c>
      <c r="H67" s="20">
        <v>194.8</v>
      </c>
      <c r="I67" s="20">
        <v>257.10000000000002</v>
      </c>
      <c r="J67" s="69"/>
    </row>
    <row r="68" spans="1:10" s="25" customFormat="1" ht="38.25" customHeight="1" x14ac:dyDescent="0.2">
      <c r="A68" s="21" t="s">
        <v>86</v>
      </c>
      <c r="B68" s="22">
        <v>238</v>
      </c>
      <c r="C68" s="18"/>
      <c r="D68" s="20"/>
      <c r="E68" s="19">
        <f>F68+G68+H68+I68</f>
        <v>90</v>
      </c>
      <c r="F68" s="20">
        <v>15</v>
      </c>
      <c r="G68" s="20">
        <v>25</v>
      </c>
      <c r="H68" s="20">
        <v>25</v>
      </c>
      <c r="I68" s="20">
        <v>25</v>
      </c>
      <c r="J68" s="31" t="s">
        <v>87</v>
      </c>
    </row>
    <row r="69" spans="1:10" s="25" customFormat="1" ht="20.100000000000001" customHeight="1" x14ac:dyDescent="0.2">
      <c r="A69" s="21" t="s">
        <v>88</v>
      </c>
      <c r="B69" s="22">
        <v>239</v>
      </c>
      <c r="C69" s="18"/>
      <c r="D69" s="20"/>
      <c r="E69" s="19"/>
      <c r="F69" s="20"/>
      <c r="G69" s="20"/>
      <c r="H69" s="20"/>
      <c r="I69" s="20"/>
      <c r="J69" s="69"/>
    </row>
    <row r="70" spans="1:10" s="25" customFormat="1" ht="20.25" customHeight="1" x14ac:dyDescent="0.2">
      <c r="A70" s="16" t="s">
        <v>89</v>
      </c>
      <c r="B70" s="17">
        <v>250</v>
      </c>
      <c r="C70" s="18"/>
      <c r="D70" s="20"/>
      <c r="E70" s="66">
        <f>F70+G70+H70+I70</f>
        <v>25.1</v>
      </c>
      <c r="F70" s="65">
        <v>0</v>
      </c>
      <c r="G70" s="65">
        <v>12.5</v>
      </c>
      <c r="H70" s="65">
        <v>6.3</v>
      </c>
      <c r="I70" s="65">
        <v>6.3</v>
      </c>
      <c r="J70" s="69"/>
    </row>
    <row r="71" spans="1:10" s="25" customFormat="1" ht="20.100000000000001" customHeight="1" x14ac:dyDescent="0.2">
      <c r="A71" s="16" t="s">
        <v>90</v>
      </c>
      <c r="B71" s="17">
        <v>260</v>
      </c>
      <c r="C71" s="18"/>
      <c r="D71" s="20"/>
      <c r="E71" s="19"/>
      <c r="F71" s="20"/>
      <c r="G71" s="20"/>
      <c r="H71" s="20"/>
      <c r="I71" s="20"/>
      <c r="J71" s="69"/>
    </row>
    <row r="72" spans="1:10" s="25" customFormat="1" ht="37.5" customHeight="1" x14ac:dyDescent="0.2">
      <c r="A72" s="16" t="s">
        <v>91</v>
      </c>
      <c r="B72" s="17">
        <v>270</v>
      </c>
      <c r="C72" s="18"/>
      <c r="D72" s="20"/>
      <c r="E72" s="29">
        <f>F72+G72+H72+I72</f>
        <v>30</v>
      </c>
      <c r="F72" s="20">
        <v>0</v>
      </c>
      <c r="G72" s="30">
        <v>10</v>
      </c>
      <c r="H72" s="30">
        <v>10</v>
      </c>
      <c r="I72" s="30">
        <v>10</v>
      </c>
      <c r="J72" s="37" t="s">
        <v>149</v>
      </c>
    </row>
    <row r="73" spans="1:10" s="25" customFormat="1" ht="112.5" customHeight="1" x14ac:dyDescent="0.2">
      <c r="A73" s="16" t="s">
        <v>92</v>
      </c>
      <c r="B73" s="17">
        <v>280</v>
      </c>
      <c r="C73" s="18"/>
      <c r="D73" s="20"/>
      <c r="E73" s="19">
        <f>F73+G73+H73+I73</f>
        <v>1442.4</v>
      </c>
      <c r="F73" s="20">
        <v>0</v>
      </c>
      <c r="G73" s="20">
        <f>10+470.8</f>
        <v>480.8</v>
      </c>
      <c r="H73" s="20">
        <f>10+470.8</f>
        <v>480.8</v>
      </c>
      <c r="I73" s="20">
        <f>10+470.8</f>
        <v>480.8</v>
      </c>
      <c r="J73" s="31" t="s">
        <v>153</v>
      </c>
    </row>
    <row r="74" spans="1:10" s="25" customFormat="1" ht="20.100000000000001" customHeight="1" x14ac:dyDescent="0.2">
      <c r="A74" s="16" t="s">
        <v>93</v>
      </c>
      <c r="B74" s="17">
        <v>290</v>
      </c>
      <c r="C74" s="23"/>
      <c r="D74" s="23"/>
      <c r="E74" s="24">
        <f t="shared" si="3"/>
        <v>0</v>
      </c>
      <c r="F74" s="19"/>
      <c r="G74" s="19"/>
      <c r="H74" s="19"/>
      <c r="I74" s="19"/>
      <c r="J74" s="69"/>
    </row>
    <row r="75" spans="1:10" s="25" customFormat="1" ht="20.100000000000001" customHeight="1" x14ac:dyDescent="0.2">
      <c r="A75" s="21" t="s">
        <v>94</v>
      </c>
      <c r="B75" s="32">
        <v>291</v>
      </c>
      <c r="C75" s="18"/>
      <c r="D75" s="18"/>
      <c r="E75" s="19">
        <f t="shared" si="3"/>
        <v>0</v>
      </c>
      <c r="F75" s="20"/>
      <c r="G75" s="20"/>
      <c r="H75" s="20"/>
      <c r="I75" s="20"/>
      <c r="J75" s="69"/>
    </row>
    <row r="76" spans="1:10" s="25" customFormat="1" ht="20.100000000000001" customHeight="1" x14ac:dyDescent="0.2">
      <c r="A76" s="21" t="s">
        <v>95</v>
      </c>
      <c r="B76" s="32">
        <v>292</v>
      </c>
      <c r="C76" s="18"/>
      <c r="D76" s="18"/>
      <c r="E76" s="19">
        <f t="shared" si="3"/>
        <v>0</v>
      </c>
      <c r="F76" s="18"/>
      <c r="G76" s="18"/>
      <c r="H76" s="20"/>
      <c r="I76" s="20"/>
      <c r="J76" s="69"/>
    </row>
    <row r="77" spans="1:10" s="25" customFormat="1" ht="35.1" customHeight="1" x14ac:dyDescent="0.2">
      <c r="A77" s="16" t="s">
        <v>96</v>
      </c>
      <c r="B77" s="71">
        <v>300</v>
      </c>
      <c r="C77" s="18"/>
      <c r="D77" s="18"/>
      <c r="E77" s="24">
        <f>F77+G77+H77+I77</f>
        <v>0</v>
      </c>
      <c r="F77" s="52"/>
      <c r="G77" s="52"/>
      <c r="H77" s="52"/>
      <c r="I77" s="52"/>
      <c r="J77" s="20">
        <v>0</v>
      </c>
    </row>
    <row r="78" spans="1:10" s="25" customFormat="1" ht="20.100000000000001" customHeight="1" x14ac:dyDescent="0.2">
      <c r="A78" s="76" t="s">
        <v>97</v>
      </c>
      <c r="B78" s="76"/>
      <c r="C78" s="76"/>
      <c r="D78" s="76"/>
      <c r="E78" s="76"/>
      <c r="F78" s="76"/>
      <c r="G78" s="76"/>
      <c r="H78" s="76"/>
      <c r="I78" s="76"/>
      <c r="J78" s="69"/>
    </row>
    <row r="79" spans="1:10" s="25" customFormat="1" ht="20.100000000000001" customHeight="1" x14ac:dyDescent="0.2">
      <c r="A79" s="16" t="s">
        <v>98</v>
      </c>
      <c r="B79" s="71">
        <v>400</v>
      </c>
      <c r="C79" s="18"/>
      <c r="D79" s="20"/>
      <c r="E79" s="19">
        <f>SUM(F79:I79)</f>
        <v>45240.399999999994</v>
      </c>
      <c r="F79" s="20">
        <f>F43+F47+F48</f>
        <v>14324.300000000001</v>
      </c>
      <c r="G79" s="20">
        <f t="shared" ref="G79:I79" si="4">G43+G47+G48</f>
        <v>10357.9</v>
      </c>
      <c r="H79" s="20">
        <f t="shared" si="4"/>
        <v>9378.4</v>
      </c>
      <c r="I79" s="20">
        <f t="shared" si="4"/>
        <v>11179.8</v>
      </c>
      <c r="J79" s="69"/>
    </row>
    <row r="80" spans="1:10" s="25" customFormat="1" ht="20.100000000000001" customHeight="1" x14ac:dyDescent="0.2">
      <c r="A80" s="16" t="s">
        <v>72</v>
      </c>
      <c r="B80" s="71">
        <v>410</v>
      </c>
      <c r="C80" s="18"/>
      <c r="D80" s="20"/>
      <c r="E80" s="19">
        <f>SUM(F80:I80)</f>
        <v>95425.1</v>
      </c>
      <c r="F80" s="20">
        <f t="shared" ref="F80:I81" si="5">F54+F66</f>
        <v>19745.900000000001</v>
      </c>
      <c r="G80" s="20">
        <f t="shared" si="5"/>
        <v>26692.3</v>
      </c>
      <c r="H80" s="20">
        <f t="shared" si="5"/>
        <v>23407.9</v>
      </c>
      <c r="I80" s="20">
        <f t="shared" si="5"/>
        <v>25579</v>
      </c>
      <c r="J80" s="69"/>
    </row>
    <row r="81" spans="1:10" s="25" customFormat="1" ht="20.100000000000001" customHeight="1" x14ac:dyDescent="0.2">
      <c r="A81" s="16" t="s">
        <v>73</v>
      </c>
      <c r="B81" s="71">
        <v>420</v>
      </c>
      <c r="C81" s="18"/>
      <c r="D81" s="20"/>
      <c r="E81" s="19">
        <f t="shared" ref="E81:E84" si="6">SUM(F81:I81)</f>
        <v>20993.500000000004</v>
      </c>
      <c r="F81" s="20">
        <f>F55+F67</f>
        <v>4344.1000000000013</v>
      </c>
      <c r="G81" s="20">
        <f t="shared" si="5"/>
        <v>5872.3</v>
      </c>
      <c r="H81" s="20">
        <f t="shared" si="5"/>
        <v>5149.7</v>
      </c>
      <c r="I81" s="20">
        <f t="shared" si="5"/>
        <v>5627.4000000000005</v>
      </c>
      <c r="J81" s="69"/>
    </row>
    <row r="82" spans="1:10" s="25" customFormat="1" ht="20.100000000000001" customHeight="1" x14ac:dyDescent="0.2">
      <c r="A82" s="16" t="s">
        <v>76</v>
      </c>
      <c r="B82" s="71">
        <v>430</v>
      </c>
      <c r="C82" s="18"/>
      <c r="D82" s="20"/>
      <c r="E82" s="19">
        <f t="shared" si="6"/>
        <v>2248.3999999999996</v>
      </c>
      <c r="F82" s="42">
        <f>F70+F58</f>
        <v>0</v>
      </c>
      <c r="G82" s="42">
        <f t="shared" ref="G82:I82" si="7">G70+G58</f>
        <v>753.59999999999991</v>
      </c>
      <c r="H82" s="42">
        <f t="shared" si="7"/>
        <v>747.39999999999986</v>
      </c>
      <c r="I82" s="42">
        <f t="shared" si="7"/>
        <v>747.39999999999986</v>
      </c>
      <c r="J82" s="69"/>
    </row>
    <row r="83" spans="1:10" s="25" customFormat="1" ht="20.100000000000001" customHeight="1" x14ac:dyDescent="0.2">
      <c r="A83" s="16" t="s">
        <v>99</v>
      </c>
      <c r="B83" s="71">
        <v>440</v>
      </c>
      <c r="C83" s="18"/>
      <c r="D83" s="20"/>
      <c r="E83" s="19">
        <f t="shared" si="6"/>
        <v>13053.799999999997</v>
      </c>
      <c r="F83" s="20">
        <f>F48+F57+F59+F60+F77-F66-F67-F70-F48</f>
        <v>2623.8999999999996</v>
      </c>
      <c r="G83" s="20">
        <f t="shared" ref="G83:I83" si="8">G48+G57+G59+G60+G77-G66-G67-G70-G48</f>
        <v>3395.8</v>
      </c>
      <c r="H83" s="20">
        <f t="shared" si="8"/>
        <v>3432.0999999999995</v>
      </c>
      <c r="I83" s="20">
        <f t="shared" si="8"/>
        <v>3601.9999999999986</v>
      </c>
      <c r="J83" s="69"/>
    </row>
    <row r="84" spans="1:10" s="25" customFormat="1" ht="20.100000000000001" customHeight="1" x14ac:dyDescent="0.2">
      <c r="A84" s="16" t="s">
        <v>100</v>
      </c>
      <c r="B84" s="71">
        <v>450</v>
      </c>
      <c r="C84" s="18"/>
      <c r="D84" s="53"/>
      <c r="E84" s="24">
        <f t="shared" si="6"/>
        <v>176961.2</v>
      </c>
      <c r="F84" s="53">
        <f>SUM(F79:F83)</f>
        <v>41038.200000000004</v>
      </c>
      <c r="G84" s="53">
        <f>SUM(G79:G83)</f>
        <v>47071.9</v>
      </c>
      <c r="H84" s="53">
        <f>SUM(H79:H83)</f>
        <v>42115.5</v>
      </c>
      <c r="I84" s="53">
        <f>SUM(I79:I83)</f>
        <v>46735.600000000006</v>
      </c>
      <c r="J84" s="69"/>
    </row>
    <row r="85" spans="1:10" s="25" customFormat="1" ht="20.100000000000001" customHeight="1" x14ac:dyDescent="0.2">
      <c r="A85" s="76" t="s">
        <v>101</v>
      </c>
      <c r="B85" s="76"/>
      <c r="C85" s="76"/>
      <c r="D85" s="76"/>
      <c r="E85" s="76"/>
      <c r="F85" s="76"/>
      <c r="G85" s="76"/>
      <c r="H85" s="76"/>
      <c r="I85" s="76"/>
      <c r="J85" s="69"/>
    </row>
    <row r="86" spans="1:10" s="25" customFormat="1" ht="20.100000000000001" customHeight="1" x14ac:dyDescent="0.2">
      <c r="A86" s="16" t="s">
        <v>102</v>
      </c>
      <c r="B86" s="71">
        <v>500</v>
      </c>
      <c r="C86" s="23"/>
      <c r="D86" s="23"/>
      <c r="E86" s="24">
        <f>SUM(F86:I86)</f>
        <v>0</v>
      </c>
      <c r="F86" s="23"/>
      <c r="G86" s="23"/>
      <c r="H86" s="19">
        <f>SUM(H87)</f>
        <v>0</v>
      </c>
      <c r="I86" s="19">
        <f>SUM(I87)</f>
        <v>0</v>
      </c>
      <c r="J86" s="69"/>
    </row>
    <row r="87" spans="1:10" s="25" customFormat="1" ht="39" customHeight="1" x14ac:dyDescent="0.2">
      <c r="A87" s="16" t="s">
        <v>103</v>
      </c>
      <c r="B87" s="32">
        <v>501</v>
      </c>
      <c r="C87" s="18"/>
      <c r="D87" s="18"/>
      <c r="E87" s="19">
        <f>SUM(F87:I87)</f>
        <v>0</v>
      </c>
      <c r="F87" s="18"/>
      <c r="G87" s="18"/>
      <c r="H87" s="20"/>
      <c r="I87" s="20"/>
      <c r="J87" s="69"/>
    </row>
    <row r="88" spans="1:10" s="25" customFormat="1" ht="34.5" customHeight="1" x14ac:dyDescent="0.2">
      <c r="A88" s="67" t="s">
        <v>104</v>
      </c>
      <c r="B88" s="33">
        <v>510</v>
      </c>
      <c r="C88" s="34">
        <f>SUM(C89:C94)</f>
        <v>0</v>
      </c>
      <c r="D88" s="24"/>
      <c r="E88" s="24">
        <f t="shared" ref="E88:E94" si="9">SUM(F88:I88)</f>
        <v>6933.2</v>
      </c>
      <c r="F88" s="24">
        <f>SUM(F89:F94)</f>
        <v>6933.2</v>
      </c>
      <c r="G88" s="24">
        <f>SUM(G89:G94)</f>
        <v>0</v>
      </c>
      <c r="H88" s="24">
        <f>SUM(H89:H94)</f>
        <v>0</v>
      </c>
      <c r="I88" s="24">
        <f>SUM(I89:I94)</f>
        <v>0</v>
      </c>
      <c r="J88" s="69"/>
    </row>
    <row r="89" spans="1:10" s="25" customFormat="1" ht="20.100000000000001" customHeight="1" x14ac:dyDescent="0.2">
      <c r="A89" s="16" t="s">
        <v>105</v>
      </c>
      <c r="B89" s="35">
        <v>511</v>
      </c>
      <c r="C89" s="18"/>
      <c r="D89" s="18"/>
      <c r="E89" s="20">
        <f t="shared" si="9"/>
        <v>0</v>
      </c>
      <c r="F89" s="20"/>
      <c r="G89" s="20"/>
      <c r="H89" s="20"/>
      <c r="I89" s="20"/>
      <c r="J89" s="69"/>
    </row>
    <row r="90" spans="1:10" s="25" customFormat="1" ht="56.25" customHeight="1" x14ac:dyDescent="0.2">
      <c r="A90" s="16" t="s">
        <v>106</v>
      </c>
      <c r="B90" s="36">
        <v>512</v>
      </c>
      <c r="C90" s="18"/>
      <c r="D90" s="20"/>
      <c r="E90" s="20">
        <f t="shared" si="9"/>
        <v>5510.5</v>
      </c>
      <c r="F90" s="20">
        <f>1510.5+4000</f>
        <v>5510.5</v>
      </c>
      <c r="G90" s="20"/>
      <c r="H90" s="20"/>
      <c r="I90" s="20"/>
      <c r="J90" s="31"/>
    </row>
    <row r="91" spans="1:10" s="25" customFormat="1" ht="48" customHeight="1" x14ac:dyDescent="0.2">
      <c r="A91" s="16" t="s">
        <v>107</v>
      </c>
      <c r="B91" s="35">
        <v>513</v>
      </c>
      <c r="C91" s="18"/>
      <c r="D91" s="20"/>
      <c r="E91" s="20">
        <f t="shared" si="9"/>
        <v>0</v>
      </c>
      <c r="F91" s="20"/>
      <c r="G91" s="20"/>
      <c r="H91" s="20"/>
      <c r="I91" s="20"/>
      <c r="J91" s="37"/>
    </row>
    <row r="92" spans="1:10" s="25" customFormat="1" ht="22.5" customHeight="1" x14ac:dyDescent="0.2">
      <c r="A92" s="16" t="s">
        <v>108</v>
      </c>
      <c r="B92" s="36">
        <v>514</v>
      </c>
      <c r="C92" s="18"/>
      <c r="D92" s="20"/>
      <c r="E92" s="20"/>
      <c r="F92" s="20"/>
      <c r="G92" s="20"/>
      <c r="H92" s="20"/>
      <c r="I92" s="20"/>
      <c r="J92" s="31"/>
    </row>
    <row r="93" spans="1:10" s="25" customFormat="1" ht="64.5" customHeight="1" x14ac:dyDescent="0.2">
      <c r="A93" s="16" t="s">
        <v>109</v>
      </c>
      <c r="B93" s="35">
        <v>515</v>
      </c>
      <c r="C93" s="18"/>
      <c r="D93" s="20"/>
      <c r="E93" s="20">
        <f t="shared" si="9"/>
        <v>0</v>
      </c>
      <c r="F93" s="20"/>
      <c r="G93" s="20"/>
      <c r="H93" s="20"/>
      <c r="I93" s="20"/>
      <c r="J93" s="31"/>
    </row>
    <row r="94" spans="1:10" s="25" customFormat="1" ht="20.100000000000001" customHeight="1" x14ac:dyDescent="0.2">
      <c r="A94" s="16" t="s">
        <v>110</v>
      </c>
      <c r="B94" s="38">
        <v>516</v>
      </c>
      <c r="C94" s="18"/>
      <c r="D94" s="18"/>
      <c r="E94" s="20">
        <f t="shared" si="9"/>
        <v>1422.7</v>
      </c>
      <c r="F94" s="20">
        <f>1422.7</f>
        <v>1422.7</v>
      </c>
      <c r="G94" s="20"/>
      <c r="H94" s="20"/>
      <c r="I94" s="20"/>
      <c r="J94" s="69"/>
    </row>
    <row r="95" spans="1:10" s="25" customFormat="1" ht="20.100000000000001" customHeight="1" x14ac:dyDescent="0.2">
      <c r="A95" s="76" t="s">
        <v>111</v>
      </c>
      <c r="B95" s="76"/>
      <c r="C95" s="76"/>
      <c r="D95" s="76"/>
      <c r="E95" s="76"/>
      <c r="F95" s="76"/>
      <c r="G95" s="76"/>
      <c r="H95" s="76"/>
      <c r="I95" s="76"/>
      <c r="J95" s="69"/>
    </row>
    <row r="96" spans="1:10" s="25" customFormat="1" ht="34.5" customHeight="1" x14ac:dyDescent="0.2">
      <c r="A96" s="16" t="s">
        <v>112</v>
      </c>
      <c r="B96" s="39">
        <v>600</v>
      </c>
      <c r="C96" s="23">
        <f>SUM(C97:C100)</f>
        <v>0</v>
      </c>
      <c r="D96" s="23"/>
      <c r="E96" s="19"/>
      <c r="F96" s="19"/>
      <c r="G96" s="19"/>
      <c r="H96" s="19"/>
      <c r="I96" s="19"/>
      <c r="J96" s="69"/>
    </row>
    <row r="97" spans="1:10" s="25" customFormat="1" ht="20.100000000000001" customHeight="1" x14ac:dyDescent="0.2">
      <c r="A97" s="21" t="s">
        <v>113</v>
      </c>
      <c r="B97" s="38">
        <v>601</v>
      </c>
      <c r="C97" s="18"/>
      <c r="D97" s="18"/>
      <c r="E97" s="20">
        <f t="shared" ref="E97:E105" si="10">SUM(F97:I97)</f>
        <v>0</v>
      </c>
      <c r="F97" s="20"/>
      <c r="G97" s="20"/>
      <c r="H97" s="20"/>
      <c r="I97" s="20"/>
      <c r="J97" s="69"/>
    </row>
    <row r="98" spans="1:10" s="25" customFormat="1" ht="20.100000000000001" customHeight="1" x14ac:dyDescent="0.2">
      <c r="A98" s="21" t="s">
        <v>114</v>
      </c>
      <c r="B98" s="38">
        <v>602</v>
      </c>
      <c r="C98" s="18"/>
      <c r="D98" s="18"/>
      <c r="E98" s="20">
        <f t="shared" si="10"/>
        <v>0</v>
      </c>
      <c r="F98" s="20"/>
      <c r="G98" s="20"/>
      <c r="H98" s="20"/>
      <c r="I98" s="20"/>
      <c r="J98" s="69"/>
    </row>
    <row r="99" spans="1:10" s="25" customFormat="1" ht="20.100000000000001" customHeight="1" x14ac:dyDescent="0.2">
      <c r="A99" s="21" t="s">
        <v>115</v>
      </c>
      <c r="B99" s="38">
        <v>603</v>
      </c>
      <c r="C99" s="18"/>
      <c r="D99" s="18"/>
      <c r="E99" s="20">
        <f t="shared" si="10"/>
        <v>0</v>
      </c>
      <c r="F99" s="20"/>
      <c r="G99" s="20"/>
      <c r="H99" s="20"/>
      <c r="I99" s="20"/>
      <c r="J99" s="69"/>
    </row>
    <row r="100" spans="1:10" s="25" customFormat="1" ht="20.100000000000001" customHeight="1" x14ac:dyDescent="0.2">
      <c r="A100" s="16" t="s">
        <v>116</v>
      </c>
      <c r="B100" s="39">
        <v>610</v>
      </c>
      <c r="C100" s="18"/>
      <c r="D100" s="53"/>
      <c r="E100" s="53">
        <f t="shared" si="10"/>
        <v>0</v>
      </c>
      <c r="F100" s="20"/>
      <c r="G100" s="20"/>
      <c r="H100" s="20"/>
      <c r="I100" s="20"/>
      <c r="J100" s="69"/>
    </row>
    <row r="101" spans="1:10" s="25" customFormat="1" ht="39.75" customHeight="1" x14ac:dyDescent="0.2">
      <c r="A101" s="16" t="s">
        <v>117</v>
      </c>
      <c r="B101" s="39">
        <v>620</v>
      </c>
      <c r="C101" s="23">
        <f>SUM(C102:C105)</f>
        <v>0</v>
      </c>
      <c r="D101" s="34">
        <f>SUM(D102:D105)</f>
        <v>0</v>
      </c>
      <c r="E101" s="24"/>
      <c r="F101" s="19"/>
      <c r="G101" s="19"/>
      <c r="H101" s="19"/>
      <c r="I101" s="19"/>
      <c r="J101" s="69"/>
    </row>
    <row r="102" spans="1:10" s="25" customFormat="1" ht="20.100000000000001" customHeight="1" x14ac:dyDescent="0.2">
      <c r="A102" s="21" t="s">
        <v>113</v>
      </c>
      <c r="B102" s="38">
        <v>621</v>
      </c>
      <c r="C102" s="18"/>
      <c r="D102" s="18"/>
      <c r="E102" s="20">
        <f t="shared" si="10"/>
        <v>0</v>
      </c>
      <c r="F102" s="20"/>
      <c r="G102" s="20"/>
      <c r="H102" s="20"/>
      <c r="I102" s="20"/>
      <c r="J102" s="69"/>
    </row>
    <row r="103" spans="1:10" s="25" customFormat="1" ht="20.100000000000001" customHeight="1" x14ac:dyDescent="0.2">
      <c r="A103" s="21" t="s">
        <v>114</v>
      </c>
      <c r="B103" s="38">
        <v>622</v>
      </c>
      <c r="C103" s="18"/>
      <c r="D103" s="18"/>
      <c r="E103" s="20">
        <f t="shared" si="10"/>
        <v>0</v>
      </c>
      <c r="F103" s="20"/>
      <c r="G103" s="20"/>
      <c r="H103" s="20"/>
      <c r="I103" s="20"/>
      <c r="J103" s="69"/>
    </row>
    <row r="104" spans="1:10" s="25" customFormat="1" ht="20.100000000000001" customHeight="1" x14ac:dyDescent="0.2">
      <c r="A104" s="21" t="s">
        <v>115</v>
      </c>
      <c r="B104" s="38">
        <v>623</v>
      </c>
      <c r="C104" s="18"/>
      <c r="D104" s="18"/>
      <c r="E104" s="20">
        <f t="shared" si="10"/>
        <v>0</v>
      </c>
      <c r="F104" s="20"/>
      <c r="G104" s="20"/>
      <c r="H104" s="20"/>
      <c r="I104" s="20"/>
      <c r="J104" s="69"/>
    </row>
    <row r="105" spans="1:10" s="25" customFormat="1" ht="20.100000000000001" customHeight="1" x14ac:dyDescent="0.2">
      <c r="A105" s="16" t="s">
        <v>77</v>
      </c>
      <c r="B105" s="39">
        <v>630</v>
      </c>
      <c r="C105" s="18"/>
      <c r="D105" s="18"/>
      <c r="E105" s="20">
        <f t="shared" si="10"/>
        <v>0</v>
      </c>
      <c r="F105" s="20"/>
      <c r="G105" s="20"/>
      <c r="H105" s="20"/>
      <c r="I105" s="20"/>
      <c r="J105" s="69"/>
    </row>
    <row r="106" spans="1:10" ht="20.100000000000001" customHeight="1" x14ac:dyDescent="0.2">
      <c r="A106" s="67" t="s">
        <v>118</v>
      </c>
      <c r="B106" s="40">
        <v>700</v>
      </c>
      <c r="C106" s="41">
        <f>SUM(C36+C37+C38+C74+C86+C96)</f>
        <v>0</v>
      </c>
      <c r="D106" s="41">
        <f>SUM(D36+D37+D38+D74+D86+D96+D100)</f>
        <v>0</v>
      </c>
      <c r="E106" s="41">
        <f>SUM(F106:I106)</f>
        <v>183894.39999999999</v>
      </c>
      <c r="F106" s="41">
        <f>F36+F37+F100+F39+F74+F86+F96</f>
        <v>47971.399999999994</v>
      </c>
      <c r="G106" s="41">
        <f t="shared" ref="G106:I106" si="11">G36+G37+G100+G39+G74+G86+G96</f>
        <v>47071.9</v>
      </c>
      <c r="H106" s="41">
        <f t="shared" si="11"/>
        <v>42115.5</v>
      </c>
      <c r="I106" s="41">
        <f t="shared" si="11"/>
        <v>46735.600000000006</v>
      </c>
      <c r="J106" s="69"/>
    </row>
    <row r="107" spans="1:10" ht="20.100000000000001" customHeight="1" x14ac:dyDescent="0.2">
      <c r="A107" s="67" t="s">
        <v>119</v>
      </c>
      <c r="B107" s="40">
        <v>800</v>
      </c>
      <c r="C107" s="41">
        <f>C43+C47+C48+C54+C55+C56+C58+C59+C60+C88+C101</f>
        <v>0</v>
      </c>
      <c r="D107" s="41">
        <f>D43+D47+D48+D54+D55+D56+D58+D59+D60+D88+D101+D57+D77+D105</f>
        <v>0</v>
      </c>
      <c r="E107" s="41">
        <f>SUM(F107:I107)</f>
        <v>183894.39999999999</v>
      </c>
      <c r="F107" s="41">
        <f>F42+F60+F77+F88+F101+F105</f>
        <v>47971.4</v>
      </c>
      <c r="G107" s="41">
        <f t="shared" ref="G107:I107" si="12">G42+G60+G77+G88+G101+G105</f>
        <v>47071.899999999994</v>
      </c>
      <c r="H107" s="41">
        <f t="shared" si="12"/>
        <v>42115.500000000007</v>
      </c>
      <c r="I107" s="41">
        <f t="shared" si="12"/>
        <v>46735.600000000006</v>
      </c>
      <c r="J107" s="69"/>
    </row>
    <row r="108" spans="1:10" ht="46.5" customHeight="1" x14ac:dyDescent="0.2">
      <c r="A108" s="16" t="s">
        <v>120</v>
      </c>
      <c r="B108" s="17">
        <v>850</v>
      </c>
      <c r="C108" s="18"/>
      <c r="D108" s="18">
        <f t="shared" ref="D108:I108" si="13">D106-D107</f>
        <v>0</v>
      </c>
      <c r="E108" s="19">
        <f t="shared" si="13"/>
        <v>0</v>
      </c>
      <c r="F108" s="42">
        <f t="shared" si="13"/>
        <v>0</v>
      </c>
      <c r="G108" s="42">
        <f t="shared" si="13"/>
        <v>0</v>
      </c>
      <c r="H108" s="42">
        <f t="shared" si="13"/>
        <v>0</v>
      </c>
      <c r="I108" s="42">
        <f t="shared" si="13"/>
        <v>0</v>
      </c>
      <c r="J108" s="69"/>
    </row>
    <row r="109" spans="1:10" ht="19.5" customHeight="1" x14ac:dyDescent="0.2">
      <c r="A109" s="76" t="s">
        <v>121</v>
      </c>
      <c r="B109" s="76"/>
      <c r="C109" s="43"/>
      <c r="D109" s="43"/>
      <c r="E109" s="44"/>
      <c r="F109" s="44" t="s">
        <v>122</v>
      </c>
      <c r="G109" s="44" t="s">
        <v>123</v>
      </c>
      <c r="H109" s="44" t="s">
        <v>124</v>
      </c>
      <c r="I109" s="44" t="s">
        <v>125</v>
      </c>
      <c r="J109" s="69"/>
    </row>
    <row r="110" spans="1:10" ht="19.5" customHeight="1" x14ac:dyDescent="0.2">
      <c r="A110" s="16" t="s">
        <v>126</v>
      </c>
      <c r="B110" s="17">
        <v>900</v>
      </c>
      <c r="C110" s="18"/>
      <c r="D110" s="18"/>
      <c r="E110" s="18"/>
      <c r="F110" s="56">
        <v>1076.75</v>
      </c>
      <c r="G110" s="56">
        <v>1076.75</v>
      </c>
      <c r="H110" s="56">
        <v>1076.75</v>
      </c>
      <c r="I110" s="56">
        <v>1076.75</v>
      </c>
      <c r="J110" s="69"/>
    </row>
    <row r="111" spans="1:10" ht="19.5" customHeight="1" x14ac:dyDescent="0.2">
      <c r="A111" s="16" t="s">
        <v>127</v>
      </c>
      <c r="B111" s="17">
        <v>910</v>
      </c>
      <c r="C111" s="18"/>
      <c r="D111" s="18"/>
      <c r="E111" s="18"/>
      <c r="F111" s="20"/>
      <c r="G111" s="20"/>
      <c r="H111" s="20"/>
      <c r="I111" s="20"/>
      <c r="J111" s="69"/>
    </row>
    <row r="112" spans="1:10" ht="19.5" customHeight="1" x14ac:dyDescent="0.2">
      <c r="A112" s="16" t="s">
        <v>128</v>
      </c>
      <c r="B112" s="17">
        <v>920</v>
      </c>
      <c r="C112" s="18"/>
      <c r="D112" s="18"/>
      <c r="E112" s="18"/>
      <c r="F112" s="18">
        <f>-G112-F1131</f>
        <v>0</v>
      </c>
      <c r="G112" s="18">
        <f t="shared" ref="G112:H112" si="14">-H112-G1131</f>
        <v>0</v>
      </c>
      <c r="H112" s="18">
        <f t="shared" si="14"/>
        <v>0</v>
      </c>
      <c r="I112" s="18">
        <v>0</v>
      </c>
      <c r="J112" s="69"/>
    </row>
    <row r="113" spans="1:10" ht="42" customHeight="1" x14ac:dyDescent="0.2">
      <c r="A113" s="16" t="s">
        <v>129</v>
      </c>
      <c r="B113" s="17">
        <v>930</v>
      </c>
      <c r="C113" s="18"/>
      <c r="D113" s="18"/>
      <c r="E113" s="18"/>
      <c r="F113" s="18">
        <f>-H1113</f>
        <v>0</v>
      </c>
      <c r="G113" s="18">
        <f t="shared" ref="G113:H113" si="15">-I1113</f>
        <v>0</v>
      </c>
      <c r="H113" s="18">
        <f t="shared" si="15"/>
        <v>0</v>
      </c>
      <c r="I113" s="18">
        <v>0</v>
      </c>
      <c r="J113" s="69"/>
    </row>
    <row r="114" spans="1:10" ht="19.5" customHeight="1" x14ac:dyDescent="0.2">
      <c r="A114" s="74"/>
      <c r="B114" s="45"/>
      <c r="C114" s="46"/>
      <c r="D114" s="46"/>
      <c r="E114" s="46"/>
      <c r="F114" s="46"/>
      <c r="G114" s="46"/>
      <c r="H114" s="46"/>
      <c r="I114" s="46"/>
    </row>
    <row r="115" spans="1:10" ht="16.5" customHeight="1" x14ac:dyDescent="0.2">
      <c r="A115" s="74"/>
      <c r="C115" s="47"/>
      <c r="D115" s="48"/>
      <c r="E115" s="48"/>
      <c r="F115" s="48"/>
      <c r="G115" s="48"/>
      <c r="H115" s="48"/>
      <c r="I115" s="48"/>
    </row>
    <row r="116" spans="1:10" ht="20.100000000000001" customHeight="1" x14ac:dyDescent="0.2">
      <c r="A116" s="54" t="s">
        <v>136</v>
      </c>
      <c r="B116" s="45"/>
      <c r="C116" s="77" t="s">
        <v>130</v>
      </c>
      <c r="D116" s="77"/>
      <c r="E116" s="77"/>
      <c r="F116" s="49"/>
      <c r="G116" s="78" t="s">
        <v>150</v>
      </c>
      <c r="H116" s="78"/>
      <c r="I116" s="78"/>
    </row>
    <row r="117" spans="1:10" s="25" customFormat="1" ht="20.100000000000001" customHeight="1" x14ac:dyDescent="0.2">
      <c r="A117" s="68" t="s">
        <v>131</v>
      </c>
      <c r="B117" s="1"/>
      <c r="C117" s="79" t="s">
        <v>132</v>
      </c>
      <c r="D117" s="79"/>
      <c r="E117" s="79"/>
      <c r="F117" s="50"/>
      <c r="G117" s="80" t="s">
        <v>133</v>
      </c>
      <c r="H117" s="80"/>
      <c r="I117" s="80"/>
      <c r="J117" s="61"/>
    </row>
    <row r="118" spans="1:10" ht="20.100000000000001" customHeight="1" x14ac:dyDescent="0.2">
      <c r="A118" s="74"/>
      <c r="C118" s="47"/>
      <c r="D118" s="48"/>
      <c r="E118" s="48"/>
      <c r="F118" s="48"/>
      <c r="G118" s="48"/>
      <c r="H118" s="48"/>
      <c r="I118" s="48"/>
    </row>
    <row r="119" spans="1:10" x14ac:dyDescent="0.2">
      <c r="A119" s="74"/>
      <c r="C119" s="47"/>
      <c r="D119" s="48"/>
      <c r="E119" s="48"/>
      <c r="F119" s="48"/>
      <c r="G119" s="48"/>
      <c r="H119" s="48"/>
      <c r="I119" s="48"/>
    </row>
    <row r="120" spans="1:10" x14ac:dyDescent="0.2">
      <c r="A120" s="74"/>
      <c r="C120" s="47"/>
      <c r="D120" s="48"/>
      <c r="E120" s="48"/>
      <c r="F120" s="48"/>
      <c r="G120" s="48"/>
      <c r="H120" s="48"/>
      <c r="I120" s="48"/>
    </row>
    <row r="121" spans="1:10" x14ac:dyDescent="0.2">
      <c r="A121" s="74"/>
      <c r="C121" s="47"/>
      <c r="D121" s="48"/>
      <c r="E121" s="48"/>
      <c r="F121" s="48"/>
      <c r="G121" s="48"/>
      <c r="H121" s="48"/>
      <c r="I121" s="48"/>
    </row>
    <row r="122" spans="1:10" x14ac:dyDescent="0.2">
      <c r="A122" s="74"/>
      <c r="C122" s="47"/>
      <c r="D122" s="48"/>
      <c r="E122" s="48"/>
      <c r="F122" s="48"/>
      <c r="G122" s="48"/>
      <c r="H122" s="48"/>
      <c r="I122" s="48"/>
    </row>
    <row r="123" spans="1:10" x14ac:dyDescent="0.2">
      <c r="A123" s="74"/>
      <c r="C123" s="47"/>
      <c r="D123" s="48"/>
      <c r="E123" s="48"/>
      <c r="F123" s="48"/>
      <c r="G123" s="48"/>
      <c r="H123" s="48"/>
      <c r="I123" s="48"/>
    </row>
    <row r="124" spans="1:10" x14ac:dyDescent="0.2">
      <c r="A124" s="74"/>
      <c r="C124" s="47"/>
      <c r="D124" s="48"/>
      <c r="E124" s="48"/>
      <c r="F124" s="48"/>
      <c r="G124" s="48"/>
      <c r="H124" s="48"/>
      <c r="I124" s="48"/>
    </row>
    <row r="125" spans="1:10" x14ac:dyDescent="0.2">
      <c r="A125" s="74"/>
      <c r="C125" s="47"/>
      <c r="D125" s="48"/>
      <c r="E125" s="48"/>
      <c r="F125" s="48"/>
      <c r="G125" s="48"/>
      <c r="H125" s="48"/>
      <c r="I125" s="48"/>
    </row>
    <row r="126" spans="1:10" x14ac:dyDescent="0.2">
      <c r="A126" s="74"/>
      <c r="C126" s="47"/>
      <c r="D126" s="48"/>
      <c r="E126" s="48"/>
      <c r="F126" s="48"/>
      <c r="G126" s="48"/>
      <c r="H126" s="48"/>
      <c r="I126" s="48"/>
    </row>
    <row r="127" spans="1:10" x14ac:dyDescent="0.2">
      <c r="A127" s="74"/>
      <c r="C127" s="47"/>
      <c r="D127" s="48"/>
      <c r="E127" s="48"/>
      <c r="F127" s="48"/>
      <c r="G127" s="48"/>
      <c r="H127" s="48"/>
      <c r="I127" s="48"/>
    </row>
    <row r="128" spans="1:10" x14ac:dyDescent="0.2">
      <c r="A128" s="74"/>
      <c r="C128" s="47"/>
      <c r="D128" s="48"/>
      <c r="E128" s="48"/>
      <c r="F128" s="48"/>
      <c r="G128" s="48"/>
      <c r="H128" s="48"/>
      <c r="I128" s="48"/>
    </row>
    <row r="129" spans="1:9" x14ac:dyDescent="0.2">
      <c r="A129" s="74"/>
      <c r="C129" s="47"/>
      <c r="D129" s="48"/>
      <c r="E129" s="48"/>
      <c r="F129" s="48"/>
      <c r="G129" s="48"/>
      <c r="H129" s="48"/>
      <c r="I129" s="48"/>
    </row>
    <row r="130" spans="1:9" x14ac:dyDescent="0.2">
      <c r="A130" s="74"/>
      <c r="C130" s="47"/>
      <c r="D130" s="48"/>
      <c r="E130" s="48"/>
      <c r="F130" s="48"/>
      <c r="G130" s="48"/>
      <c r="H130" s="48"/>
      <c r="I130" s="48"/>
    </row>
    <row r="131" spans="1:9" x14ac:dyDescent="0.2">
      <c r="A131" s="74"/>
      <c r="C131" s="47"/>
      <c r="D131" s="48"/>
      <c r="E131" s="48"/>
      <c r="F131" s="48"/>
      <c r="G131" s="48"/>
      <c r="H131" s="48"/>
      <c r="I131" s="48"/>
    </row>
    <row r="132" spans="1:9" x14ac:dyDescent="0.2">
      <c r="A132" s="74"/>
      <c r="C132" s="47"/>
      <c r="D132" s="48"/>
      <c r="E132" s="48"/>
      <c r="F132" s="48"/>
      <c r="G132" s="48"/>
      <c r="H132" s="48"/>
      <c r="I132" s="48"/>
    </row>
    <row r="133" spans="1:9" x14ac:dyDescent="0.2">
      <c r="A133" s="74"/>
      <c r="C133" s="47"/>
      <c r="D133" s="48"/>
      <c r="E133" s="48"/>
      <c r="F133" s="48"/>
      <c r="G133" s="48"/>
      <c r="H133" s="48"/>
      <c r="I133" s="48"/>
    </row>
    <row r="134" spans="1:9" x14ac:dyDescent="0.2">
      <c r="A134" s="74"/>
      <c r="C134" s="47"/>
      <c r="D134" s="48"/>
      <c r="E134" s="48"/>
      <c r="F134" s="48"/>
      <c r="G134" s="48"/>
      <c r="H134" s="48"/>
      <c r="I134" s="48"/>
    </row>
    <row r="135" spans="1:9" x14ac:dyDescent="0.2">
      <c r="A135" s="74"/>
      <c r="C135" s="47"/>
      <c r="D135" s="48"/>
      <c r="E135" s="48"/>
      <c r="F135" s="48"/>
      <c r="G135" s="48"/>
      <c r="H135" s="48"/>
      <c r="I135" s="48"/>
    </row>
    <row r="136" spans="1:9" x14ac:dyDescent="0.2">
      <c r="A136" s="74"/>
      <c r="C136" s="47"/>
      <c r="D136" s="48"/>
      <c r="E136" s="48"/>
      <c r="F136" s="48"/>
      <c r="G136" s="48"/>
      <c r="H136" s="48"/>
      <c r="I136" s="48"/>
    </row>
    <row r="137" spans="1:9" x14ac:dyDescent="0.2">
      <c r="A137" s="74"/>
      <c r="C137" s="47"/>
      <c r="D137" s="48"/>
      <c r="E137" s="48"/>
      <c r="F137" s="48"/>
      <c r="G137" s="48"/>
      <c r="H137" s="48"/>
      <c r="I137" s="48"/>
    </row>
    <row r="138" spans="1:9" x14ac:dyDescent="0.2">
      <c r="A138" s="74"/>
      <c r="C138" s="47"/>
      <c r="D138" s="48"/>
      <c r="E138" s="48"/>
      <c r="F138" s="48"/>
      <c r="G138" s="48"/>
      <c r="H138" s="48"/>
      <c r="I138" s="48"/>
    </row>
    <row r="139" spans="1:9" x14ac:dyDescent="0.2">
      <c r="A139" s="74"/>
      <c r="C139" s="47"/>
      <c r="D139" s="48"/>
      <c r="E139" s="48"/>
      <c r="F139" s="48"/>
      <c r="G139" s="48"/>
      <c r="H139" s="48"/>
      <c r="I139" s="48"/>
    </row>
    <row r="140" spans="1:9" x14ac:dyDescent="0.2">
      <c r="A140" s="74"/>
      <c r="C140" s="47"/>
      <c r="D140" s="48"/>
      <c r="E140" s="48"/>
      <c r="F140" s="48"/>
      <c r="G140" s="48"/>
      <c r="H140" s="48"/>
      <c r="I140" s="48"/>
    </row>
    <row r="141" spans="1:9" x14ac:dyDescent="0.2">
      <c r="A141" s="74"/>
      <c r="C141" s="47"/>
      <c r="D141" s="48"/>
      <c r="E141" s="48"/>
      <c r="F141" s="48"/>
      <c r="G141" s="48"/>
      <c r="H141" s="48"/>
      <c r="I141" s="48"/>
    </row>
    <row r="142" spans="1:9" x14ac:dyDescent="0.2">
      <c r="A142" s="74"/>
      <c r="C142" s="47"/>
      <c r="D142" s="48"/>
      <c r="E142" s="48"/>
      <c r="F142" s="48"/>
      <c r="G142" s="48"/>
      <c r="H142" s="48"/>
      <c r="I142" s="48"/>
    </row>
    <row r="143" spans="1:9" x14ac:dyDescent="0.2">
      <c r="A143" s="74"/>
      <c r="C143" s="47"/>
      <c r="D143" s="48"/>
      <c r="E143" s="48"/>
      <c r="F143" s="48"/>
      <c r="G143" s="48"/>
      <c r="H143" s="48"/>
      <c r="I143" s="48"/>
    </row>
    <row r="144" spans="1:9" x14ac:dyDescent="0.2">
      <c r="A144" s="74"/>
      <c r="C144" s="47"/>
      <c r="D144" s="48"/>
      <c r="E144" s="48"/>
      <c r="F144" s="48"/>
      <c r="G144" s="48"/>
      <c r="H144" s="48"/>
      <c r="I144" s="48"/>
    </row>
    <row r="145" spans="1:9" x14ac:dyDescent="0.2">
      <c r="A145" s="74"/>
      <c r="C145" s="47"/>
      <c r="D145" s="48"/>
      <c r="E145" s="48"/>
      <c r="F145" s="48"/>
      <c r="G145" s="48"/>
      <c r="H145" s="48"/>
      <c r="I145" s="48"/>
    </row>
    <row r="146" spans="1:9" x14ac:dyDescent="0.2">
      <c r="A146" s="74"/>
      <c r="C146" s="47"/>
      <c r="D146" s="48"/>
      <c r="E146" s="48"/>
      <c r="F146" s="48"/>
      <c r="G146" s="48"/>
      <c r="H146" s="48"/>
      <c r="I146" s="48"/>
    </row>
    <row r="147" spans="1:9" x14ac:dyDescent="0.2">
      <c r="A147" s="74"/>
      <c r="C147" s="47"/>
      <c r="D147" s="48"/>
      <c r="E147" s="48"/>
      <c r="F147" s="48"/>
      <c r="G147" s="48"/>
      <c r="H147" s="48"/>
      <c r="I147" s="48"/>
    </row>
    <row r="148" spans="1:9" x14ac:dyDescent="0.2">
      <c r="A148" s="74"/>
      <c r="C148" s="47"/>
      <c r="D148" s="48"/>
      <c r="E148" s="48"/>
      <c r="F148" s="48"/>
      <c r="G148" s="48"/>
      <c r="H148" s="48"/>
      <c r="I148" s="48"/>
    </row>
    <row r="149" spans="1:9" x14ac:dyDescent="0.2">
      <c r="A149" s="74"/>
      <c r="C149" s="47"/>
      <c r="D149" s="48"/>
      <c r="E149" s="48"/>
      <c r="F149" s="48"/>
      <c r="G149" s="48"/>
      <c r="H149" s="48"/>
      <c r="I149" s="48"/>
    </row>
    <row r="150" spans="1:9" x14ac:dyDescent="0.2">
      <c r="A150" s="74"/>
      <c r="C150" s="47"/>
      <c r="D150" s="48"/>
      <c r="E150" s="48"/>
      <c r="F150" s="48"/>
      <c r="G150" s="48"/>
      <c r="H150" s="48"/>
      <c r="I150" s="48"/>
    </row>
    <row r="151" spans="1:9" x14ac:dyDescent="0.2">
      <c r="A151" s="74"/>
      <c r="C151" s="47"/>
      <c r="D151" s="48"/>
      <c r="E151" s="48"/>
      <c r="F151" s="48"/>
      <c r="G151" s="48"/>
      <c r="H151" s="48"/>
      <c r="I151" s="48"/>
    </row>
    <row r="152" spans="1:9" x14ac:dyDescent="0.2">
      <c r="A152" s="74"/>
      <c r="C152" s="47"/>
      <c r="D152" s="48"/>
      <c r="E152" s="48"/>
      <c r="F152" s="48"/>
      <c r="G152" s="48"/>
      <c r="H152" s="48"/>
      <c r="I152" s="48"/>
    </row>
    <row r="153" spans="1:9" x14ac:dyDescent="0.2">
      <c r="A153" s="74"/>
      <c r="C153" s="47"/>
      <c r="D153" s="48"/>
      <c r="E153" s="48"/>
      <c r="F153" s="48"/>
      <c r="G153" s="48"/>
      <c r="H153" s="48"/>
      <c r="I153" s="48"/>
    </row>
    <row r="154" spans="1:9" x14ac:dyDescent="0.2">
      <c r="A154" s="74"/>
      <c r="C154" s="47"/>
      <c r="D154" s="48"/>
      <c r="E154" s="48"/>
      <c r="F154" s="48"/>
      <c r="G154" s="48"/>
      <c r="H154" s="48"/>
      <c r="I154" s="48"/>
    </row>
    <row r="155" spans="1:9" x14ac:dyDescent="0.2">
      <c r="A155" s="74"/>
      <c r="C155" s="47"/>
      <c r="D155" s="48"/>
      <c r="E155" s="48"/>
      <c r="F155" s="48"/>
      <c r="G155" s="48"/>
      <c r="H155" s="48"/>
      <c r="I155" s="48"/>
    </row>
    <row r="156" spans="1:9" x14ac:dyDescent="0.2">
      <c r="A156" s="74"/>
      <c r="C156" s="47"/>
      <c r="D156" s="48"/>
      <c r="E156" s="48"/>
      <c r="F156" s="48"/>
      <c r="G156" s="48"/>
      <c r="H156" s="48"/>
      <c r="I156" s="48"/>
    </row>
    <row r="157" spans="1:9" x14ac:dyDescent="0.2">
      <c r="A157" s="74"/>
      <c r="C157" s="47"/>
      <c r="D157" s="48"/>
      <c r="E157" s="48"/>
      <c r="F157" s="48"/>
      <c r="G157" s="48"/>
      <c r="H157" s="48"/>
      <c r="I157" s="48"/>
    </row>
    <row r="158" spans="1:9" x14ac:dyDescent="0.2">
      <c r="A158" s="74"/>
      <c r="C158" s="47"/>
      <c r="D158" s="48"/>
      <c r="E158" s="48"/>
      <c r="F158" s="48"/>
      <c r="G158" s="48"/>
      <c r="H158" s="48"/>
      <c r="I158" s="48"/>
    </row>
    <row r="159" spans="1:9" x14ac:dyDescent="0.2">
      <c r="A159" s="51"/>
    </row>
    <row r="160" spans="1:9" x14ac:dyDescent="0.2">
      <c r="A160" s="51"/>
    </row>
    <row r="161" spans="1:1" x14ac:dyDescent="0.2">
      <c r="A161" s="51"/>
    </row>
    <row r="162" spans="1:1" x14ac:dyDescent="0.2">
      <c r="A162" s="51"/>
    </row>
    <row r="163" spans="1:1" x14ac:dyDescent="0.2">
      <c r="A163" s="51"/>
    </row>
    <row r="164" spans="1:1" x14ac:dyDescent="0.2">
      <c r="A164" s="51"/>
    </row>
    <row r="165" spans="1:1" x14ac:dyDescent="0.2">
      <c r="A165" s="51"/>
    </row>
    <row r="166" spans="1:1" x14ac:dyDescent="0.2">
      <c r="A166" s="51"/>
    </row>
    <row r="167" spans="1:1" x14ac:dyDescent="0.2">
      <c r="A167" s="51"/>
    </row>
    <row r="168" spans="1:1" x14ac:dyDescent="0.2">
      <c r="A168" s="51"/>
    </row>
    <row r="169" spans="1:1" x14ac:dyDescent="0.2">
      <c r="A169" s="51"/>
    </row>
    <row r="170" spans="1:1" x14ac:dyDescent="0.2">
      <c r="A170" s="51"/>
    </row>
    <row r="171" spans="1:1" x14ac:dyDescent="0.2">
      <c r="A171" s="51"/>
    </row>
    <row r="172" spans="1:1" x14ac:dyDescent="0.2">
      <c r="A172" s="51"/>
    </row>
    <row r="173" spans="1:1" x14ac:dyDescent="0.2">
      <c r="A173" s="51"/>
    </row>
    <row r="174" spans="1:1" x14ac:dyDescent="0.2">
      <c r="A174" s="51"/>
    </row>
    <row r="175" spans="1:1" x14ac:dyDescent="0.2">
      <c r="A175" s="51"/>
    </row>
    <row r="176" spans="1:1" x14ac:dyDescent="0.2">
      <c r="A176" s="51"/>
    </row>
    <row r="177" spans="1:1" x14ac:dyDescent="0.2">
      <c r="A177" s="51"/>
    </row>
    <row r="178" spans="1:1" x14ac:dyDescent="0.2">
      <c r="A178" s="51"/>
    </row>
    <row r="179" spans="1:1" x14ac:dyDescent="0.2">
      <c r="A179" s="51"/>
    </row>
    <row r="180" spans="1:1" x14ac:dyDescent="0.2">
      <c r="A180" s="51"/>
    </row>
    <row r="181" spans="1:1" x14ac:dyDescent="0.2">
      <c r="A181" s="51"/>
    </row>
    <row r="182" spans="1:1" x14ac:dyDescent="0.2">
      <c r="A182" s="51"/>
    </row>
    <row r="183" spans="1:1" x14ac:dyDescent="0.2">
      <c r="A183" s="51"/>
    </row>
    <row r="184" spans="1:1" x14ac:dyDescent="0.2">
      <c r="A184" s="51"/>
    </row>
    <row r="185" spans="1:1" x14ac:dyDescent="0.2">
      <c r="A185" s="51"/>
    </row>
    <row r="186" spans="1:1" x14ac:dyDescent="0.2">
      <c r="A186" s="51"/>
    </row>
    <row r="187" spans="1:1" x14ac:dyDescent="0.2">
      <c r="A187" s="51"/>
    </row>
    <row r="188" spans="1:1" x14ac:dyDescent="0.2">
      <c r="A188" s="51"/>
    </row>
    <row r="189" spans="1:1" x14ac:dyDescent="0.2">
      <c r="A189" s="51"/>
    </row>
    <row r="190" spans="1:1" x14ac:dyDescent="0.2">
      <c r="A190" s="51"/>
    </row>
    <row r="191" spans="1:1" x14ac:dyDescent="0.2">
      <c r="A191" s="51"/>
    </row>
    <row r="192" spans="1:1" x14ac:dyDescent="0.2">
      <c r="A192" s="51"/>
    </row>
    <row r="193" spans="1:1" x14ac:dyDescent="0.2">
      <c r="A193" s="51"/>
    </row>
    <row r="194" spans="1:1" x14ac:dyDescent="0.2">
      <c r="A194" s="51"/>
    </row>
    <row r="195" spans="1:1" x14ac:dyDescent="0.2">
      <c r="A195" s="51"/>
    </row>
    <row r="196" spans="1:1" x14ac:dyDescent="0.2">
      <c r="A196" s="51"/>
    </row>
    <row r="197" spans="1:1" x14ac:dyDescent="0.2">
      <c r="A197" s="51"/>
    </row>
    <row r="198" spans="1:1" x14ac:dyDescent="0.2">
      <c r="A198" s="51"/>
    </row>
    <row r="199" spans="1:1" x14ac:dyDescent="0.2">
      <c r="A199" s="51"/>
    </row>
    <row r="200" spans="1:1" x14ac:dyDescent="0.2">
      <c r="A200" s="51"/>
    </row>
    <row r="201" spans="1:1" x14ac:dyDescent="0.2">
      <c r="A201" s="51"/>
    </row>
    <row r="202" spans="1:1" x14ac:dyDescent="0.2">
      <c r="A202" s="51"/>
    </row>
    <row r="203" spans="1:1" x14ac:dyDescent="0.2">
      <c r="A203" s="51"/>
    </row>
    <row r="204" spans="1:1" x14ac:dyDescent="0.2">
      <c r="A204" s="51"/>
    </row>
    <row r="205" spans="1:1" x14ac:dyDescent="0.2">
      <c r="A205" s="51"/>
    </row>
    <row r="206" spans="1:1" x14ac:dyDescent="0.2">
      <c r="A206" s="51"/>
    </row>
    <row r="207" spans="1:1" x14ac:dyDescent="0.2">
      <c r="A207" s="51"/>
    </row>
    <row r="208" spans="1:1" x14ac:dyDescent="0.2">
      <c r="A208" s="51"/>
    </row>
    <row r="209" spans="1:1" x14ac:dyDescent="0.2">
      <c r="A209" s="51"/>
    </row>
    <row r="210" spans="1:1" x14ac:dyDescent="0.2">
      <c r="A210" s="51"/>
    </row>
    <row r="211" spans="1:1" x14ac:dyDescent="0.2">
      <c r="A211" s="51"/>
    </row>
    <row r="212" spans="1:1" x14ac:dyDescent="0.2">
      <c r="A212" s="51"/>
    </row>
    <row r="213" spans="1:1" x14ac:dyDescent="0.2">
      <c r="A213" s="51"/>
    </row>
    <row r="214" spans="1:1" x14ac:dyDescent="0.2">
      <c r="A214" s="51"/>
    </row>
    <row r="215" spans="1:1" x14ac:dyDescent="0.2">
      <c r="A215" s="51"/>
    </row>
    <row r="216" spans="1:1" x14ac:dyDescent="0.2">
      <c r="A216" s="51"/>
    </row>
    <row r="217" spans="1:1" x14ac:dyDescent="0.2">
      <c r="A217" s="51"/>
    </row>
    <row r="218" spans="1:1" x14ac:dyDescent="0.2">
      <c r="A218" s="51"/>
    </row>
    <row r="219" spans="1:1" x14ac:dyDescent="0.2">
      <c r="A219" s="51"/>
    </row>
    <row r="220" spans="1:1" x14ac:dyDescent="0.2">
      <c r="A220" s="51"/>
    </row>
    <row r="221" spans="1:1" x14ac:dyDescent="0.2">
      <c r="A221" s="51"/>
    </row>
    <row r="222" spans="1:1" x14ac:dyDescent="0.2">
      <c r="A222" s="51"/>
    </row>
    <row r="223" spans="1:1" x14ac:dyDescent="0.2">
      <c r="A223" s="51"/>
    </row>
    <row r="224" spans="1:1" x14ac:dyDescent="0.2">
      <c r="A224" s="51"/>
    </row>
    <row r="225" spans="1:1" x14ac:dyDescent="0.2">
      <c r="A225" s="51"/>
    </row>
    <row r="226" spans="1:1" x14ac:dyDescent="0.2">
      <c r="A226" s="51"/>
    </row>
    <row r="227" spans="1:1" x14ac:dyDescent="0.2">
      <c r="A227" s="51"/>
    </row>
    <row r="228" spans="1:1" x14ac:dyDescent="0.2">
      <c r="A228" s="51"/>
    </row>
    <row r="229" spans="1:1" x14ac:dyDescent="0.2">
      <c r="A229" s="51"/>
    </row>
    <row r="230" spans="1:1" x14ac:dyDescent="0.2">
      <c r="A230" s="51"/>
    </row>
    <row r="231" spans="1:1" x14ac:dyDescent="0.2">
      <c r="A231" s="51"/>
    </row>
    <row r="232" spans="1:1" x14ac:dyDescent="0.2">
      <c r="A232" s="51"/>
    </row>
    <row r="233" spans="1:1" x14ac:dyDescent="0.2">
      <c r="A233" s="51"/>
    </row>
    <row r="234" spans="1:1" x14ac:dyDescent="0.2">
      <c r="A234" s="51"/>
    </row>
    <row r="235" spans="1:1" x14ac:dyDescent="0.2">
      <c r="A235" s="51"/>
    </row>
    <row r="236" spans="1:1" x14ac:dyDescent="0.2">
      <c r="A236" s="51"/>
    </row>
    <row r="237" spans="1:1" x14ac:dyDescent="0.2">
      <c r="A237" s="51"/>
    </row>
    <row r="238" spans="1:1" x14ac:dyDescent="0.2">
      <c r="A238" s="51"/>
    </row>
    <row r="239" spans="1:1" x14ac:dyDescent="0.2">
      <c r="A239" s="51"/>
    </row>
    <row r="240" spans="1:1" x14ac:dyDescent="0.2">
      <c r="A240" s="51"/>
    </row>
    <row r="241" spans="1:1" x14ac:dyDescent="0.2">
      <c r="A241" s="51"/>
    </row>
    <row r="242" spans="1:1" x14ac:dyDescent="0.2">
      <c r="A242" s="51"/>
    </row>
    <row r="243" spans="1:1" x14ac:dyDescent="0.2">
      <c r="A243" s="51"/>
    </row>
    <row r="244" spans="1:1" x14ac:dyDescent="0.2">
      <c r="A244" s="51"/>
    </row>
    <row r="245" spans="1:1" x14ac:dyDescent="0.2">
      <c r="A245" s="51"/>
    </row>
    <row r="246" spans="1:1" x14ac:dyDescent="0.2">
      <c r="A246" s="51"/>
    </row>
    <row r="247" spans="1:1" x14ac:dyDescent="0.2">
      <c r="A247" s="51"/>
    </row>
    <row r="248" spans="1:1" x14ac:dyDescent="0.2">
      <c r="A248" s="51"/>
    </row>
    <row r="249" spans="1:1" x14ac:dyDescent="0.2">
      <c r="A249" s="51"/>
    </row>
    <row r="250" spans="1:1" x14ac:dyDescent="0.2">
      <c r="A250" s="51"/>
    </row>
    <row r="251" spans="1:1" x14ac:dyDescent="0.2">
      <c r="A251" s="51"/>
    </row>
    <row r="252" spans="1:1" x14ac:dyDescent="0.2">
      <c r="A252" s="51"/>
    </row>
    <row r="253" spans="1:1" x14ac:dyDescent="0.2">
      <c r="A253" s="51"/>
    </row>
    <row r="254" spans="1:1" x14ac:dyDescent="0.2">
      <c r="A254" s="51"/>
    </row>
    <row r="255" spans="1:1" x14ac:dyDescent="0.2">
      <c r="A255" s="51"/>
    </row>
    <row r="256" spans="1:1" x14ac:dyDescent="0.2">
      <c r="A256" s="51"/>
    </row>
    <row r="257" spans="1:1" x14ac:dyDescent="0.2">
      <c r="A257" s="51"/>
    </row>
    <row r="258" spans="1:1" x14ac:dyDescent="0.2">
      <c r="A258" s="51"/>
    </row>
    <row r="259" spans="1:1" x14ac:dyDescent="0.2">
      <c r="A259" s="51"/>
    </row>
    <row r="260" spans="1:1" x14ac:dyDescent="0.2">
      <c r="A260" s="51"/>
    </row>
    <row r="261" spans="1:1" x14ac:dyDescent="0.2">
      <c r="A261" s="51"/>
    </row>
    <row r="262" spans="1:1" x14ac:dyDescent="0.2">
      <c r="A262" s="51"/>
    </row>
    <row r="263" spans="1:1" x14ac:dyDescent="0.2">
      <c r="A263" s="51"/>
    </row>
    <row r="264" spans="1:1" x14ac:dyDescent="0.2">
      <c r="A264" s="51"/>
    </row>
    <row r="265" spans="1:1" x14ac:dyDescent="0.2">
      <c r="A265" s="51"/>
    </row>
    <row r="266" spans="1:1" x14ac:dyDescent="0.2">
      <c r="A266" s="51"/>
    </row>
    <row r="267" spans="1:1" x14ac:dyDescent="0.2">
      <c r="A267" s="51"/>
    </row>
    <row r="268" spans="1:1" x14ac:dyDescent="0.2">
      <c r="A268" s="51"/>
    </row>
    <row r="269" spans="1:1" x14ac:dyDescent="0.2">
      <c r="A269" s="51"/>
    </row>
    <row r="270" spans="1:1" x14ac:dyDescent="0.2">
      <c r="A270" s="51"/>
    </row>
    <row r="271" spans="1:1" x14ac:dyDescent="0.2">
      <c r="A271" s="51"/>
    </row>
    <row r="272" spans="1:1" x14ac:dyDescent="0.2">
      <c r="A272" s="51"/>
    </row>
    <row r="273" spans="1:1" x14ac:dyDescent="0.2">
      <c r="A273" s="51"/>
    </row>
    <row r="274" spans="1:1" x14ac:dyDescent="0.2">
      <c r="A274" s="51"/>
    </row>
    <row r="275" spans="1:1" x14ac:dyDescent="0.2">
      <c r="A275" s="51"/>
    </row>
    <row r="276" spans="1:1" x14ac:dyDescent="0.2">
      <c r="A276" s="51"/>
    </row>
    <row r="277" spans="1:1" x14ac:dyDescent="0.2">
      <c r="A277" s="51"/>
    </row>
    <row r="278" spans="1:1" x14ac:dyDescent="0.2">
      <c r="A278" s="51"/>
    </row>
    <row r="279" spans="1:1" x14ac:dyDescent="0.2">
      <c r="A279" s="51"/>
    </row>
    <row r="280" spans="1:1" x14ac:dyDescent="0.2">
      <c r="A280" s="51"/>
    </row>
    <row r="281" spans="1:1" x14ac:dyDescent="0.2">
      <c r="A281" s="51"/>
    </row>
    <row r="282" spans="1:1" x14ac:dyDescent="0.2">
      <c r="A282" s="51"/>
    </row>
    <row r="283" spans="1:1" x14ac:dyDescent="0.2">
      <c r="A283" s="51"/>
    </row>
    <row r="284" spans="1:1" x14ac:dyDescent="0.2">
      <c r="A284" s="51"/>
    </row>
    <row r="285" spans="1:1" x14ac:dyDescent="0.2">
      <c r="A285" s="51"/>
    </row>
    <row r="286" spans="1:1" x14ac:dyDescent="0.2">
      <c r="A286" s="51"/>
    </row>
    <row r="287" spans="1:1" x14ac:dyDescent="0.2">
      <c r="A287" s="51"/>
    </row>
    <row r="288" spans="1:1" x14ac:dyDescent="0.2">
      <c r="A288" s="51"/>
    </row>
    <row r="289" spans="1:1" x14ac:dyDescent="0.2">
      <c r="A289" s="51"/>
    </row>
    <row r="290" spans="1:1" x14ac:dyDescent="0.2">
      <c r="A290" s="51"/>
    </row>
    <row r="291" spans="1:1" x14ac:dyDescent="0.2">
      <c r="A291" s="51"/>
    </row>
    <row r="292" spans="1:1" x14ac:dyDescent="0.2">
      <c r="A292" s="51"/>
    </row>
    <row r="293" spans="1:1" x14ac:dyDescent="0.2">
      <c r="A293" s="51"/>
    </row>
    <row r="294" spans="1:1" x14ac:dyDescent="0.2">
      <c r="A294" s="51"/>
    </row>
    <row r="295" spans="1:1" x14ac:dyDescent="0.2">
      <c r="A295" s="51"/>
    </row>
    <row r="296" spans="1:1" x14ac:dyDescent="0.2">
      <c r="A296" s="51"/>
    </row>
    <row r="297" spans="1:1" x14ac:dyDescent="0.2">
      <c r="A297" s="51"/>
    </row>
    <row r="298" spans="1:1" x14ac:dyDescent="0.2">
      <c r="A298" s="51"/>
    </row>
    <row r="299" spans="1:1" x14ac:dyDescent="0.2">
      <c r="A299" s="51"/>
    </row>
    <row r="300" spans="1:1" x14ac:dyDescent="0.2">
      <c r="A300" s="51"/>
    </row>
    <row r="301" spans="1:1" x14ac:dyDescent="0.2">
      <c r="A301" s="51"/>
    </row>
    <row r="302" spans="1:1" x14ac:dyDescent="0.2">
      <c r="A302" s="51"/>
    </row>
    <row r="303" spans="1:1" x14ac:dyDescent="0.2">
      <c r="A303" s="51"/>
    </row>
    <row r="304" spans="1:1" x14ac:dyDescent="0.2">
      <c r="A304" s="51"/>
    </row>
    <row r="305" spans="1:1" x14ac:dyDescent="0.2">
      <c r="A305" s="51"/>
    </row>
    <row r="306" spans="1:1" x14ac:dyDescent="0.2">
      <c r="A306" s="51"/>
    </row>
    <row r="307" spans="1:1" x14ac:dyDescent="0.2">
      <c r="A307" s="51"/>
    </row>
    <row r="308" spans="1:1" x14ac:dyDescent="0.2">
      <c r="A308" s="51"/>
    </row>
    <row r="309" spans="1:1" x14ac:dyDescent="0.2">
      <c r="A309" s="51"/>
    </row>
    <row r="310" spans="1:1" x14ac:dyDescent="0.2">
      <c r="A310" s="51"/>
    </row>
    <row r="311" spans="1:1" x14ac:dyDescent="0.2">
      <c r="A311" s="51"/>
    </row>
    <row r="312" spans="1:1" x14ac:dyDescent="0.2">
      <c r="A312" s="51"/>
    </row>
    <row r="313" spans="1:1" x14ac:dyDescent="0.2">
      <c r="A313" s="51"/>
    </row>
    <row r="314" spans="1:1" x14ac:dyDescent="0.2">
      <c r="A314" s="51"/>
    </row>
    <row r="315" spans="1:1" x14ac:dyDescent="0.2">
      <c r="A315" s="51"/>
    </row>
    <row r="316" spans="1:1" x14ac:dyDescent="0.2">
      <c r="A316" s="51"/>
    </row>
    <row r="317" spans="1:1" x14ac:dyDescent="0.2">
      <c r="A317" s="51"/>
    </row>
    <row r="318" spans="1:1" x14ac:dyDescent="0.2">
      <c r="A318" s="51"/>
    </row>
    <row r="319" spans="1:1" x14ac:dyDescent="0.2">
      <c r="A319" s="51"/>
    </row>
    <row r="320" spans="1:1" x14ac:dyDescent="0.2">
      <c r="A320" s="51"/>
    </row>
    <row r="321" spans="1:1" x14ac:dyDescent="0.2">
      <c r="A321" s="51"/>
    </row>
    <row r="322" spans="1:1" x14ac:dyDescent="0.2">
      <c r="A322" s="51"/>
    </row>
    <row r="323" spans="1:1" x14ac:dyDescent="0.2">
      <c r="A323" s="51"/>
    </row>
    <row r="324" spans="1:1" x14ac:dyDescent="0.2">
      <c r="A324" s="51"/>
    </row>
    <row r="325" spans="1:1" x14ac:dyDescent="0.2">
      <c r="A325" s="51"/>
    </row>
  </sheetData>
  <mergeCells count="37">
    <mergeCell ref="F21:H21"/>
    <mergeCell ref="H4:I4"/>
    <mergeCell ref="H13:I13"/>
    <mergeCell ref="B14:E14"/>
    <mergeCell ref="H14:I14"/>
    <mergeCell ref="B15:F15"/>
    <mergeCell ref="B16:E16"/>
    <mergeCell ref="B17:E17"/>
    <mergeCell ref="B18:E18"/>
    <mergeCell ref="B19:E19"/>
    <mergeCell ref="B20:E20"/>
    <mergeCell ref="B21:E21"/>
    <mergeCell ref="F22:H22"/>
    <mergeCell ref="B23:E23"/>
    <mergeCell ref="B24:F24"/>
    <mergeCell ref="B25:E25"/>
    <mergeCell ref="A95:I95"/>
    <mergeCell ref="A28:I28"/>
    <mergeCell ref="A29:I29"/>
    <mergeCell ref="A31:A32"/>
    <mergeCell ref="B31:B32"/>
    <mergeCell ref="C31:C32"/>
    <mergeCell ref="D31:D32"/>
    <mergeCell ref="E31:E32"/>
    <mergeCell ref="F31:I31"/>
    <mergeCell ref="B26:E26"/>
    <mergeCell ref="B22:E22"/>
    <mergeCell ref="J31:J32"/>
    <mergeCell ref="A34:I34"/>
    <mergeCell ref="A35:J35"/>
    <mergeCell ref="A78:I78"/>
    <mergeCell ref="A85:I85"/>
    <mergeCell ref="A109:B109"/>
    <mergeCell ref="C116:E116"/>
    <mergeCell ref="G116:I116"/>
    <mergeCell ref="C117:E117"/>
    <mergeCell ref="G117:I117"/>
  </mergeCells>
  <pageMargins left="0.78740157480314965" right="0" top="0.31496062992125984" bottom="0.27559055118110237" header="0" footer="0.31496062992125984"/>
  <pageSetup paperSize="9" scale="65" fitToHeight="0" orientation="landscape" r:id="rId1"/>
  <headerFooter alignWithMargins="0"/>
  <rowBreaks count="4" manualBreakCount="4">
    <brk id="35" max="9" man="1"/>
    <brk id="52" max="9" man="1"/>
    <brk id="74" max="9" man="1"/>
    <brk id="9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I. Фін план (зміна2)</vt:lpstr>
      <vt:lpstr>'I. Фін план (зміна2)'!Заголовки_для_печати</vt:lpstr>
      <vt:lpstr>'I. Фін план (зміна2)'!Область_печати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2020-03-23T13:24:27Z</cp:lastPrinted>
  <dcterms:created xsi:type="dcterms:W3CDTF">2019-03-11T09:36:47Z</dcterms:created>
  <dcterms:modified xsi:type="dcterms:W3CDTF">2020-03-24T07:42:13Z</dcterms:modified>
</cp:coreProperties>
</file>