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30" windowHeight="10935" tabRatio="546" activeTab="0"/>
  </bookViews>
  <sheets>
    <sheet name="I.Звіт по Фін плану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123Graph_XGRAPH3">NA()</definedName>
    <definedName name="aa">(NA(),NA())</definedName>
    <definedName name="ad">'[1]МТР Газ України'!$B$1</definedName>
    <definedName name="as">'[2]МТР Газ України'!$B$1</definedName>
    <definedName name="asdf">'[3]Inform'!$E$6</definedName>
    <definedName name="asdfg">'[3]Inform'!$F$2</definedName>
    <definedName name="BuiltIn_Print_Area___1___1">#REF!</definedName>
    <definedName name="ClDate">'[5]Inform'!$E$6</definedName>
    <definedName name="ClDate_21">'[6]Inform'!$E$6</definedName>
    <definedName name="ClDate_25">'[6]Inform'!$E$6</definedName>
    <definedName name="ClDate_6">'[7]Inform'!$E$6</definedName>
    <definedName name="CompName">'[5]Inform'!$F$2</definedName>
    <definedName name="CompName_21">'[6]Inform'!$F$2</definedName>
    <definedName name="CompName_25">'[6]Inform'!$F$2</definedName>
    <definedName name="CompName_6">'[7]Inform'!$F$2</definedName>
    <definedName name="CompNameE">'[5]Inform'!$G$2</definedName>
    <definedName name="CompNameE_21">'[6]Inform'!$G$2</definedName>
    <definedName name="CompNameE_25">'[6]Inform'!$G$2</definedName>
    <definedName name="CompNameE_6">'[7]Inform'!$G$2</definedName>
    <definedName name="Cost_Category_National_ID">#REF!</definedName>
    <definedName name="Cе511">#REF!</definedName>
    <definedName name="d">'[8]МТР Газ України'!$B$4</definedName>
    <definedName name="dCPIb">NA()</definedName>
    <definedName name="dPPIb">NA()</definedName>
    <definedName name="ds">'[9]7  Інші витрати'!#REF!</definedName>
    <definedName name="Excel_BuiltIn_Database">'[10]Ener :GirZakon'!$A$1:$G$2645</definedName>
    <definedName name="Excel_BuiltIn_Print_Area" localSheetId="0">'I.Звіт по Фін плану'!$A$1:$G$114</definedName>
    <definedName name="Fact_Type_ID">#REF!</definedName>
    <definedName name="G">'[11]МТР Газ України'!$B$1</definedName>
    <definedName name="ij1sssss">'[12]7  Інші витрати'!#REF!</definedName>
    <definedName name="LastItem">'[13]Лист1'!$A$1</definedName>
    <definedName name="Load">'[14]МТР Газ України'!$B$4</definedName>
    <definedName name="Load_ID">'[15]МТР Газ України'!$B$4</definedName>
    <definedName name="Load_ID_10">'[16]7  Інші витрати'!#REF!</definedName>
    <definedName name="Load_ID_11">'[17]МТР Газ України'!$B$4</definedName>
    <definedName name="Load_ID_12">'[17]МТР Газ України'!$B$4</definedName>
    <definedName name="Load_ID_13">'[17]МТР Газ України'!$B$4</definedName>
    <definedName name="Load_ID_14">'[17]МТР Газ України'!$B$4</definedName>
    <definedName name="Load_ID_15">'[17]МТР Газ України'!$B$4</definedName>
    <definedName name="Load_ID_16">'[17]МТР Газ України'!$B$4</definedName>
    <definedName name="Load_ID_17">'[17]МТР Газ України'!$B$4</definedName>
    <definedName name="Load_ID_18">'[18]МТР Газ України'!$B$4</definedName>
    <definedName name="Load_ID_19">'[19]МТР Газ України'!$B$4</definedName>
    <definedName name="Load_ID_20">'[18]МТР Газ України'!$B$4</definedName>
    <definedName name="Load_ID_200">'[14]МТР Газ України'!$B$4</definedName>
    <definedName name="Load_ID_21">'[20]МТР Газ України'!$B$4</definedName>
    <definedName name="Load_ID_23">'[19]МТР Газ України'!$B$4</definedName>
    <definedName name="Load_ID_25">'[20]МТР Газ України'!$B$4</definedName>
    <definedName name="Load_ID_542">'[21]МТР Газ України'!$B$4</definedName>
    <definedName name="Load_ID_6">'[17]МТР Газ України'!$B$4</definedName>
    <definedName name="OpDate">'[5]Inform'!$E$5</definedName>
    <definedName name="OpDate_21">'[6]Inform'!$E$5</definedName>
    <definedName name="OpDate_25">'[6]Inform'!$E$5</definedName>
    <definedName name="OpDate_6">'[7]Inform'!$E$5</definedName>
    <definedName name="QR">'[22]Inform'!$E$5</definedName>
    <definedName name="qw">'[3]Inform'!$E$5</definedName>
    <definedName name="qwert">'[3]Inform'!$G$2</definedName>
    <definedName name="qwerty">'[2]МТР Газ України'!$B$4</definedName>
    <definedName name="ShowFil">ShowFil</definedName>
    <definedName name="SU_ID">#REF!</definedName>
    <definedName name="Time_ID">'[15]МТР Газ України'!$B$1</definedName>
    <definedName name="Time_ID_10">'[16]7  Інші витрати'!#REF!</definedName>
    <definedName name="Time_ID_11">'[17]МТР Газ України'!$B$1</definedName>
    <definedName name="Time_ID_12">'[17]МТР Газ України'!$B$1</definedName>
    <definedName name="Time_ID_13">'[17]МТР Газ України'!$B$1</definedName>
    <definedName name="Time_ID_14">'[17]МТР Газ України'!$B$1</definedName>
    <definedName name="Time_ID_15">'[17]МТР Газ України'!$B$1</definedName>
    <definedName name="Time_ID_16">'[17]МТР Газ України'!$B$1</definedName>
    <definedName name="Time_ID_17">'[17]МТР Газ України'!$B$1</definedName>
    <definedName name="Time_ID_18">'[18]МТР Газ України'!$B$1</definedName>
    <definedName name="Time_ID_19">'[19]МТР Газ України'!$B$1</definedName>
    <definedName name="Time_ID_20">'[18]МТР Газ України'!$B$1</definedName>
    <definedName name="Time_ID_21">'[20]МТР Газ України'!$B$1</definedName>
    <definedName name="Time_ID_23">'[19]МТР Газ України'!$B$1</definedName>
    <definedName name="Time_ID_25">'[20]МТР Газ України'!$B$1</definedName>
    <definedName name="Time_ID_6">'[17]МТР Газ України'!$B$1</definedName>
    <definedName name="Time_ID0">'[15]МТР Газ України'!$F$1</definedName>
    <definedName name="Time_ID0_10">'[16]7  Інші витрати'!#REF!</definedName>
    <definedName name="Time_ID0_11">'[17]МТР Газ України'!$F$1</definedName>
    <definedName name="Time_ID0_12">'[17]МТР Газ України'!$F$1</definedName>
    <definedName name="Time_ID0_13">'[17]МТР Газ України'!$F$1</definedName>
    <definedName name="Time_ID0_14">'[17]МТР Газ України'!$F$1</definedName>
    <definedName name="Time_ID0_15">'[17]МТР Газ України'!$F$1</definedName>
    <definedName name="Time_ID0_16">'[17]МТР Газ України'!$F$1</definedName>
    <definedName name="Time_ID0_17">'[17]МТР Газ України'!$F$1</definedName>
    <definedName name="Time_ID0_18">'[18]МТР Газ України'!$F$1</definedName>
    <definedName name="Time_ID0_19">'[19]МТР Газ України'!$F$1</definedName>
    <definedName name="Time_ID0_20">'[18]МТР Газ України'!$F$1</definedName>
    <definedName name="Time_ID0_21">'[20]МТР Газ України'!$F$1</definedName>
    <definedName name="Time_ID0_23">'[19]МТР Газ України'!$F$1</definedName>
    <definedName name="Time_ID0_25">'[20]МТР Газ України'!$F$1</definedName>
    <definedName name="Time_ID0_6">'[17]МТР Газ України'!$F$1</definedName>
    <definedName name="ttttttt">#REF!</definedName>
    <definedName name="Unit">'[5]Inform'!$E$38</definedName>
    <definedName name="Unit_21">'[6]Inform'!$E$38</definedName>
    <definedName name="Unit_25">'[6]Inform'!$E$38</definedName>
    <definedName name="Unit_6">'[7]Inform'!$E$38</definedName>
    <definedName name="WQER">'[23]МТР Газ України'!$B$4</definedName>
    <definedName name="wr">'[23]МТР Газ України'!$B$4</definedName>
    <definedName name="yyyy">#REF!</definedName>
    <definedName name="zx">'[2]МТР Газ України'!$F$1</definedName>
    <definedName name="zxc">'[3]Inform'!$E$38</definedName>
    <definedName name="а">'[12]7  Інші витрати'!#REF!</definedName>
    <definedName name="ав">#REF!</definedName>
    <definedName name="аен">'[23]МТР Газ України'!$B$4</definedName>
    <definedName name="в">'[24]МТР Газ України'!$F$1</definedName>
    <definedName name="ватт">'[25]БАЗА  '!#REF!</definedName>
    <definedName name="Д">'[14]МТР Газ України'!$B$4</definedName>
    <definedName name="е">#REF!</definedName>
    <definedName name="є">#REF!</definedName>
    <definedName name="_xlnm.Print_Titles" localSheetId="0">'I.Звіт по Фін плану'!$26:$28</definedName>
    <definedName name="Заголовки_для_печати_МИ">(NA(),NA())</definedName>
    <definedName name="і">'[27]Inform'!$F$2</definedName>
    <definedName name="ів">#REF!</definedName>
    <definedName name="ів___0">#REF!</definedName>
    <definedName name="ів_22">#REF!</definedName>
    <definedName name="ів_26">#REF!</definedName>
    <definedName name="іваіа">'[26]7  Інші витрати'!#REF!</definedName>
    <definedName name="іваф">#REF!</definedName>
    <definedName name="івів">'[11]МТР Газ України'!$B$1</definedName>
    <definedName name="іцу">'[22]Inform'!$G$2</definedName>
    <definedName name="йуц">#REF!</definedName>
    <definedName name="йцу">#REF!</definedName>
    <definedName name="йцуйй">#REF!</definedName>
    <definedName name="йцукц">'[26]7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'I.Звіт по Фін плану'!$A$1:$G$120</definedName>
    <definedName name="п">'[12]7  Інші витрати'!#REF!</definedName>
    <definedName name="пдв">'[14]МТР Газ України'!$B$4</definedName>
    <definedName name="пдв_утг">'[14]МТР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#REF!</definedName>
    <definedName name="ппп">'[28]Inform'!$E$6</definedName>
    <definedName name="р">#REF!</definedName>
    <definedName name="т">'[29]Inform'!$E$6</definedName>
    <definedName name="тариф">'[30]Inform'!$G$2</definedName>
    <definedName name="уйцукйцуйу">#REF!</definedName>
    <definedName name="уке">'[31]Inform'!$G$2</definedName>
    <definedName name="УТГ">'[14]МТР Газ України'!$B$4</definedName>
    <definedName name="фів">'[23]МТР Газ України'!$B$4</definedName>
    <definedName name="фіваіф">'[26]7  Інші витрати'!#REF!</definedName>
    <definedName name="фф">'[24]МТР Газ України'!$F$1</definedName>
    <definedName name="ц">'[12]7  Інші витрати'!#REF!</definedName>
    <definedName name="ччч">'[32]БАЗА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<sst xmlns="http://schemas.openxmlformats.org/spreadsheetml/2006/main" count="137" uniqueCount="126">
  <si>
    <t>"ЗАТВЕРДЖЕНО"</t>
  </si>
  <si>
    <t xml:space="preserve">Мукачівський міський голова </t>
  </si>
  <si>
    <t>__________________А.Балога</t>
  </si>
  <si>
    <t>"____" ______________ 20___ р.</t>
  </si>
  <si>
    <t>Коди</t>
  </si>
  <si>
    <t xml:space="preserve">Підприємство  </t>
  </si>
  <si>
    <t>Комунальне некомерційне підприємство "Мукачівська центральна районна лікарня»</t>
  </si>
  <si>
    <t xml:space="preserve">за ЄДРПОУ </t>
  </si>
  <si>
    <t xml:space="preserve">Організаційно-правова форма </t>
  </si>
  <si>
    <t>комунальне підприємство</t>
  </si>
  <si>
    <t>за КОПФГ</t>
  </si>
  <si>
    <t>Територія</t>
  </si>
  <si>
    <t>м.Мукачево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</si>
  <si>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</si>
  <si>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</si>
  <si>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 xml:space="preserve"> Виконавчий комітет ММР</t>
  </si>
  <si>
    <t>за СПОДУ</t>
  </si>
  <si>
    <t xml:space="preserve">Галузь     </t>
  </si>
  <si>
    <t>охорона здоров'я</t>
  </si>
  <si>
    <t>за ЗКГНГ</t>
  </si>
  <si>
    <t xml:space="preserve">Вид економічної діяльності    </t>
  </si>
  <si>
    <t>Діяльність лікарняних закладів</t>
  </si>
  <si>
    <t xml:space="preserve">за  КВЕД  </t>
  </si>
  <si>
    <t>86.10</t>
  </si>
  <si>
    <t>Одиниця виміру, грн.</t>
  </si>
  <si>
    <t>тис.грн</t>
  </si>
  <si>
    <t>Стандарти звітності П(с)БОУ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</si>
  <si>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</si>
  <si>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</si>
  <si>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</si>
  <si>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</si>
  <si>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</si>
  <si>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89600, Закарпатська область, м.Мукачево, вул. Миколи Пирогова, 8-13</t>
  </si>
  <si>
    <t xml:space="preserve">Телефон </t>
  </si>
  <si>
    <t>Керівник</t>
  </si>
  <si>
    <t>ЗВІТ</t>
  </si>
  <si>
    <t xml:space="preserve">ПРО ВИКОНАННЯ ФІНАНСОВОГО ПЛАНУ ПІДПРИЄМСТВА </t>
  </si>
  <si>
    <t>(квартал, рік)</t>
  </si>
  <si>
    <t>тис. грн.</t>
  </si>
  <si>
    <t>Найменування показника</t>
  </si>
  <si>
    <t xml:space="preserve">Код рядка </t>
  </si>
  <si>
    <t>Факт наростаючим підсумком з початку року</t>
  </si>
  <si>
    <t>Звітний період (квартал, рік)</t>
  </si>
  <si>
    <t>минулий рік</t>
  </si>
  <si>
    <t>поточний рік</t>
  </si>
  <si>
    <t>план</t>
  </si>
  <si>
    <t>факт</t>
  </si>
  <si>
    <t>виконання, %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</si>
  <si>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</si>
  <si>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</si>
  <si>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</t>
  </si>
  <si>
    <t>Дохід з місцевого бюджету цільового фінансування на оплату комунальних послуг та енергоносіїв, товарів, робіт та послуг</t>
  </si>
  <si>
    <t>Дохід з місцевого бюджету за цільовими програмами, у тому числі:</t>
  </si>
  <si>
    <t>медикаменти та перев’язувальні матеріали</t>
  </si>
  <si>
    <t>господарчі товари та інвентар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</si>
  <si>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</si>
  <si>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придбання (виготовлення) основних засобів</t>
  </si>
  <si>
    <t>Собівартість реалізованої продукції (товарів, робіт, послуг)</t>
  </si>
  <si>
    <t>Витрати на послуги, матеріали та сировину, в т. ч.:</t>
  </si>
  <si>
    <t>ремонт та запасні частини до транспортних засобів</t>
  </si>
  <si>
    <t>Витрати на паливо-мастильні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</si>
  <si>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</si>
  <si>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</si>
  <si>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</si>
  <si>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</si>
  <si>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Витрати на тверде паливо</t>
  </si>
  <si>
    <t>Витрати на викачку нечистот та вивіз побутових відходів</t>
  </si>
  <si>
    <t>Витрати на оплату праці</t>
  </si>
  <si>
    <t>Відрахування на соціальні заходи</t>
  </si>
  <si>
    <t>Витрати по виконанню цільових програм</t>
  </si>
  <si>
    <t>Амортизація</t>
  </si>
  <si>
    <t>Інші витрати (розшифрувати)</t>
  </si>
  <si>
    <t>Адміністративні витрати, у тому числі:</t>
  </si>
  <si>
    <t>витрати на канцтовари, офісне приладдя та устаткування</t>
  </si>
  <si>
    <t xml:space="preserve">витрати на страхові послуги </t>
  </si>
  <si>
    <t>витрати на придбання та супровід програмного забезпечення</t>
  </si>
  <si>
    <t>витрати на службові відрядження</t>
  </si>
  <si>
    <t>витрати на зв’язок та інтернет</t>
  </si>
  <si>
    <t>витрати на оплату праці</t>
  </si>
  <si>
    <t>відрахування на соціальні заходи</t>
  </si>
  <si>
    <t>витрати на обслуговування оргтехніки</t>
  </si>
  <si>
    <t>витрати на культурно-масові заходи</t>
  </si>
  <si>
    <t xml:space="preserve">амортизація </t>
  </si>
  <si>
    <t>юридичні та нотаріальні послуги</t>
  </si>
  <si>
    <t>витрати на охорону праці та навчання працівників</t>
  </si>
  <si>
    <t>інші адміністративні витрати (розшифрувати)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</si>
  <si>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</si>
  <si>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</si>
  <si>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</si>
  <si>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витрати від операційної діяльності (розшифрувати)</t>
  </si>
  <si>
    <t>ІІ. Елементи операційних витрат</t>
  </si>
  <si>
    <t>Матеріальні затрати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</si>
  <si>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</si>
  <si>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</si>
  <si>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</si>
  <si>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</si>
  <si>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</si>
  <si>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</si>
  <si>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</si>
  <si>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</si>
  <si>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</si>
  <si>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</si>
  <si>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</si>
  <si>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</si>
  <si>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</si>
  <si>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</si>
  <si>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</si>
  <si>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</si>
  <si>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</si>
  <si>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</si>
  <si>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</si>
  <si>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</si>
  <si>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</si>
  <si>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t>V.Додаткова інформація</t>
  </si>
  <si>
    <t>Штатна чисельність працівників</t>
  </si>
  <si>
    <t>Первісна вартість основних засобів</t>
  </si>
  <si>
    <t>Податкова заборгованість</t>
  </si>
  <si>
    <t xml:space="preserve">Заборгованість перед працівниками </t>
  </si>
  <si>
    <t>_________________________</t>
  </si>
  <si>
    <t xml:space="preserve">               (підпис)</t>
  </si>
  <si>
    <t>(ініціали,прізвище)</t>
  </si>
  <si>
    <t>Є. Мешко</t>
  </si>
  <si>
    <t>Є.Мешко</t>
  </si>
  <si>
    <t xml:space="preserve">за ІV квартал 2021 року </t>
  </si>
  <si>
    <r>
      <t xml:space="preserve">                                                </t>
    </r>
    <r>
      <rPr>
        <b/>
        <u val="single"/>
        <sz val="14"/>
        <rFont val="Times New Roman"/>
        <family val="1"/>
      </rPr>
      <t xml:space="preserve"> Директор</t>
    </r>
  </si>
  <si>
    <t xml:space="preserve">                                                  (посада)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</si>
</sst>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_г_р_н_._-;\-* #,##0.00\ _г_р_н_._-;_-* \-??\ _г_р_н_._-;_-@_-"/>
    <numFmt numFmtId="173" formatCode="###\ ##0.000"/>
    <numFmt numFmtId="174" formatCode="_(\$* #,##0.00_);_(\$* \(#,##0.00\);_(\$* \-??_);_(@_)"/>
    <numFmt numFmtId="175" formatCode="_(* #,##0_);_(* \(#,##0\);_(* \-_);_(@_)"/>
    <numFmt numFmtId="176" formatCode="_(* #,##0.00_);_(* \(#,##0.00\);_(* \-??_);_(@_)"/>
    <numFmt numFmtId="177" formatCode="_-* #,##0.00_₴_-;\-* #,##0.00_₴_-;_-* \-??_₴_-;_-@_-"/>
    <numFmt numFmtId="178" formatCode="#,##0.00&quot;р.&quot;;\-#,##0.00&quot;р.&quot;"/>
    <numFmt numFmtId="179" formatCode="#,##0.0_ ;[Red]\-#,##0.0\ "/>
    <numFmt numFmtId="180" formatCode="_-* #,##0.00_р_._-;\-* #,##0.00_р_._-;_-* \-??_р_._-;_-@_-"/>
    <numFmt numFmtId="181" formatCode="#,##0&quot;р.&quot;;[Red]\-#,##0&quot;р.&quot;"/>
    <numFmt numFmtId="182" formatCode="0.0;\(0.0\);\ ;\-"/>
    <numFmt numFmtId="183" formatCode="_(* #,##0.0_);_(* \(#,##0.0\);_(* \-_);_(@_)"/>
    <numFmt numFmtId="184" formatCode="0.0"/>
    <numFmt numFmtId="185" formatCode="#,##0.0"/>
    <numFmt numFmtId="186" formatCode="#,##0.0;[Red]\-#,##0.0"/>
    <numFmt numFmtId="187" formatCode="_-* #,##0.0\ _₽_-;\-* #,##0.0\ _₽_-;_-* &quot;-&quot;?\ _₽_-;_-@_-"/>
    <numFmt numFmtId="188" formatCode="_(* #,##0.00_);_(* \(#,##0.00\);_(* \-_);_(@_)"/>
  </numFmts>
  <fonts count="8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172" fontId="0" fillId="0" borderId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173" fontId="11" fillId="0" borderId="0" applyAlignment="0"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18" fillId="40" borderId="7">
      <alignment horizontal="left" vertical="center"/>
      <protection locked="0"/>
    </xf>
    <xf numFmtId="49" fontId="18" fillId="40" borderId="7">
      <alignment horizontal="left" vertical="center"/>
      <protection/>
    </xf>
    <xf numFmtId="4" fontId="18" fillId="40" borderId="7">
      <alignment horizontal="right" vertical="center"/>
      <protection locked="0"/>
    </xf>
    <xf numFmtId="4" fontId="18" fillId="40" borderId="7">
      <alignment horizontal="right" vertical="center"/>
      <protection/>
    </xf>
    <xf numFmtId="4" fontId="19" fillId="40" borderId="7">
      <alignment horizontal="right" vertical="center"/>
      <protection locked="0"/>
    </xf>
    <xf numFmtId="49" fontId="20" fillId="40" borderId="3">
      <alignment horizontal="left" vertical="center"/>
      <protection locked="0"/>
    </xf>
    <xf numFmtId="49" fontId="20" fillId="40" borderId="3">
      <alignment horizontal="left" vertical="center"/>
      <protection/>
    </xf>
    <xf numFmtId="49" fontId="21" fillId="40" borderId="3">
      <alignment horizontal="left" vertical="center"/>
      <protection locked="0"/>
    </xf>
    <xf numFmtId="49" fontId="21" fillId="40" borderId="3">
      <alignment horizontal="left" vertical="center"/>
      <protection/>
    </xf>
    <xf numFmtId="4" fontId="20" fillId="40" borderId="3">
      <alignment horizontal="right" vertical="center"/>
      <protection locked="0"/>
    </xf>
    <xf numFmtId="4" fontId="20" fillId="40" borderId="3">
      <alignment horizontal="right" vertical="center"/>
      <protection/>
    </xf>
    <xf numFmtId="4" fontId="22" fillId="40" borderId="3">
      <alignment horizontal="righ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/>
    </xf>
    <xf numFmtId="49" fontId="9" fillId="40" borderId="3">
      <alignment horizontal="left" vertical="center"/>
      <protection/>
    </xf>
    <xf numFmtId="49" fontId="19" fillId="40" borderId="3">
      <alignment horizontal="left" vertical="center"/>
      <protection locked="0"/>
    </xf>
    <xf numFmtId="49" fontId="19" fillId="40" borderId="3">
      <alignment horizontal="left" vertical="center"/>
      <protection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/>
    </xf>
    <xf numFmtId="4" fontId="9" fillId="40" borderId="3">
      <alignment horizontal="right" vertical="center"/>
      <protection/>
    </xf>
    <xf numFmtId="4" fontId="19" fillId="40" borderId="3">
      <alignment horizontal="right" vertical="center"/>
      <protection locked="0"/>
    </xf>
    <xf numFmtId="49" fontId="23" fillId="40" borderId="3">
      <alignment horizontal="left" vertical="center"/>
      <protection locked="0"/>
    </xf>
    <xf numFmtId="49" fontId="23" fillId="40" borderId="3">
      <alignment horizontal="left" vertical="center"/>
      <protection/>
    </xf>
    <xf numFmtId="49" fontId="24" fillId="40" borderId="3">
      <alignment horizontal="left" vertical="center"/>
      <protection locked="0"/>
    </xf>
    <xf numFmtId="49" fontId="24" fillId="40" borderId="3">
      <alignment horizontal="left" vertical="center"/>
      <protection/>
    </xf>
    <xf numFmtId="4" fontId="23" fillId="40" borderId="3">
      <alignment horizontal="right" vertical="center"/>
      <protection locked="0"/>
    </xf>
    <xf numFmtId="4" fontId="23" fillId="40" borderId="3">
      <alignment horizontal="right" vertical="center"/>
      <protection/>
    </xf>
    <xf numFmtId="4" fontId="25" fillId="40" borderId="3">
      <alignment horizontal="right" vertical="center"/>
      <protection locked="0"/>
    </xf>
    <xf numFmtId="49" fontId="26" fillId="0" borderId="3">
      <alignment horizontal="left" vertical="center"/>
      <protection locked="0"/>
    </xf>
    <xf numFmtId="49" fontId="26" fillId="0" borderId="3">
      <alignment horizontal="left" vertical="center"/>
      <protection/>
    </xf>
    <xf numFmtId="49" fontId="27" fillId="0" borderId="3">
      <alignment horizontal="left" vertical="center"/>
      <protection locked="0"/>
    </xf>
    <xf numFmtId="49" fontId="27" fillId="0" borderId="3">
      <alignment horizontal="left" vertical="center"/>
      <protection/>
    </xf>
    <xf numFmtId="4" fontId="26" fillId="0" borderId="3">
      <alignment horizontal="right" vertical="center"/>
      <protection locked="0"/>
    </xf>
    <xf numFmtId="4" fontId="26" fillId="0" borderId="3">
      <alignment horizontal="right" vertical="center"/>
      <protection/>
    </xf>
    <xf numFmtId="4" fontId="27" fillId="0" borderId="3">
      <alignment horizontal="right" vertical="center"/>
      <protection locked="0"/>
    </xf>
    <xf numFmtId="49" fontId="28" fillId="0" borderId="3">
      <alignment horizontal="left" vertical="center"/>
      <protection locked="0"/>
    </xf>
    <xf numFmtId="49" fontId="28" fillId="0" borderId="3">
      <alignment horizontal="left" vertical="center"/>
      <protection/>
    </xf>
    <xf numFmtId="49" fontId="29" fillId="0" borderId="3">
      <alignment horizontal="left" vertical="center"/>
      <protection locked="0"/>
    </xf>
    <xf numFmtId="49" fontId="29" fillId="0" borderId="3">
      <alignment horizontal="left" vertical="center"/>
      <protection/>
    </xf>
    <xf numFmtId="4" fontId="28" fillId="0" borderId="3">
      <alignment horizontal="right" vertical="center"/>
      <protection locked="0"/>
    </xf>
    <xf numFmtId="4" fontId="28" fillId="0" borderId="3">
      <alignment horizontal="right" vertical="center"/>
      <protection/>
    </xf>
    <xf numFmtId="49" fontId="26" fillId="0" borderId="3">
      <alignment horizontal="left" vertical="center"/>
      <protection locked="0"/>
    </xf>
    <xf numFmtId="49" fontId="27" fillId="0" borderId="3">
      <alignment horizontal="left" vertical="center"/>
      <protection locked="0"/>
    </xf>
    <xf numFmtId="4" fontId="26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31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42" borderId="9" applyNumberFormat="0" applyAlignment="0" applyProtection="0"/>
    <xf numFmtId="4" fontId="32" fillId="7" borderId="3">
      <alignment horizontal="right" vertical="center"/>
      <protection locked="0"/>
    </xf>
    <xf numFmtId="4" fontId="32" fillId="6" borderId="3">
      <alignment horizontal="right" vertical="center"/>
      <protection locked="0"/>
    </xf>
    <xf numFmtId="4" fontId="32" fillId="38" borderId="3">
      <alignment horizontal="right" vertical="center"/>
      <protection locked="0"/>
    </xf>
    <xf numFmtId="0" fontId="33" fillId="38" borderId="10" applyNumberFormat="0" applyAlignment="0" applyProtection="0"/>
    <xf numFmtId="49" fontId="9" fillId="0" borderId="3">
      <alignment horizontal="left" vertical="center" wrapText="1"/>
      <protection locked="0"/>
    </xf>
    <xf numFmtId="49" fontId="9" fillId="0" borderId="3">
      <alignment horizontal="left" vertical="center" wrapText="1"/>
      <protection locked="0"/>
    </xf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5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35" borderId="0" applyNumberFormat="0" applyBorder="0" applyAlignment="0" applyProtection="0"/>
    <xf numFmtId="0" fontId="4" fillId="35" borderId="0" applyNumberFormat="0" applyBorder="0" applyAlignment="0" applyProtection="0"/>
    <xf numFmtId="0" fontId="5" fillId="36" borderId="0" applyNumberFormat="0" applyBorder="0" applyAlignment="0" applyProtection="0"/>
    <xf numFmtId="0" fontId="4" fillId="36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37" borderId="0" applyNumberFormat="0" applyBorder="0" applyAlignment="0" applyProtection="0"/>
    <xf numFmtId="0" fontId="4" fillId="37" borderId="0" applyNumberFormat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0" fontId="67" fillId="49" borderId="12" applyNumberFormat="0" applyAlignment="0" applyProtection="0"/>
    <xf numFmtId="0" fontId="37" fillId="7" borderId="1" applyNumberFormat="0" applyAlignment="0" applyProtection="0"/>
    <xf numFmtId="0" fontId="17" fillId="7" borderId="1" applyNumberFormat="0" applyAlignment="0" applyProtection="0"/>
    <xf numFmtId="9" fontId="1" fillId="0" borderId="0" applyFill="0" applyBorder="0" applyAlignment="0" applyProtection="0"/>
    <xf numFmtId="0" fontId="38" fillId="38" borderId="10" applyNumberFormat="0" applyAlignment="0" applyProtection="0"/>
    <xf numFmtId="0" fontId="33" fillId="38" borderId="10" applyNumberFormat="0" applyAlignment="0" applyProtection="0"/>
    <xf numFmtId="0" fontId="39" fillId="38" borderId="1" applyNumberFormat="0" applyAlignment="0" applyProtection="0"/>
    <xf numFmtId="0" fontId="7" fillId="38" borderId="1" applyNumberFormat="0" applyAlignment="0" applyProtection="0"/>
    <xf numFmtId="0" fontId="68" fillId="50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4" fontId="0" fillId="0" borderId="0" applyFill="0" applyBorder="0" applyAlignment="0" applyProtection="0"/>
    <xf numFmtId="0" fontId="69" fillId="0" borderId="13" applyNumberFormat="0" applyFill="0" applyAlignment="0" applyProtection="0"/>
    <xf numFmtId="0" fontId="40" fillId="0" borderId="4" applyNumberFormat="0" applyFill="0" applyAlignment="0" applyProtection="0"/>
    <xf numFmtId="0" fontId="13" fillId="0" borderId="4" applyNumberFormat="0" applyFill="0" applyAlignment="0" applyProtection="0"/>
    <xf numFmtId="0" fontId="70" fillId="0" borderId="14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71" fillId="0" borderId="15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16" applyNumberFormat="0" applyFill="0" applyAlignment="0" applyProtection="0"/>
    <xf numFmtId="0" fontId="43" fillId="0" borderId="11" applyNumberFormat="0" applyFill="0" applyAlignment="0" applyProtection="0"/>
    <xf numFmtId="0" fontId="35" fillId="0" borderId="11" applyNumberFormat="0" applyFill="0" applyAlignment="0" applyProtection="0"/>
    <xf numFmtId="0" fontId="73" fillId="51" borderId="17" applyNumberFormat="0" applyAlignment="0" applyProtection="0"/>
    <xf numFmtId="0" fontId="44" fillId="39" borderId="2" applyNumberFormat="0" applyAlignment="0" applyProtection="0"/>
    <xf numFmtId="0" fontId="8" fillId="39" borderId="2" applyNumberFormat="0" applyAlignment="0" applyProtection="0"/>
    <xf numFmtId="0" fontId="7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5" fillId="52" borderId="0" applyNumberFormat="0" applyBorder="0" applyAlignment="0" applyProtection="0"/>
    <xf numFmtId="0" fontId="45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53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7" fillId="0" borderId="18" applyNumberFormat="0" applyFill="0" applyAlignment="0" applyProtection="0"/>
    <xf numFmtId="0" fontId="47" fillId="3" borderId="0" applyNumberFormat="0" applyBorder="0" applyAlignment="0" applyProtection="0"/>
    <xf numFmtId="0" fontId="6" fillId="3" borderId="0" applyNumberFormat="0" applyBorder="0" applyAlignment="0" applyProtection="0"/>
    <xf numFmtId="0" fontId="78" fillId="54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42" borderId="9" applyNumberFormat="0" applyAlignment="0" applyProtection="0"/>
    <xf numFmtId="0" fontId="0" fillId="42" borderId="9" applyNumberFormat="0" applyAlignment="0" applyProtection="0"/>
    <xf numFmtId="0" fontId="0" fillId="55" borderId="19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79" fillId="53" borderId="20" applyNumberFormat="0" applyAlignment="0" applyProtection="0"/>
    <xf numFmtId="0" fontId="49" fillId="0" borderId="8" applyNumberFormat="0" applyFill="0" applyAlignment="0" applyProtection="0"/>
    <xf numFmtId="0" fontId="30" fillId="0" borderId="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81" fontId="0" fillId="0" borderId="0" applyFill="0" applyBorder="0" applyAlignment="0" applyProtection="0"/>
    <xf numFmtId="172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4" borderId="0" applyNumberFormat="0" applyBorder="0" applyAlignment="0" applyProtection="0"/>
    <xf numFmtId="0" fontId="12" fillId="4" borderId="0" applyNumberFormat="0" applyBorder="0" applyAlignment="0" applyProtection="0"/>
    <xf numFmtId="182" fontId="53" fillId="0" borderId="0" applyFill="0" applyBorder="0">
      <alignment horizontal="center" vertical="center" wrapText="1"/>
      <protection locked="0"/>
    </xf>
    <xf numFmtId="173" fontId="52" fillId="0" borderId="0">
      <alignment wrapText="1"/>
      <protection/>
    </xf>
    <xf numFmtId="173" fontId="11" fillId="0" borderId="0">
      <alignment wrapText="1"/>
      <protection/>
    </xf>
  </cellStyleXfs>
  <cellXfs count="108">
    <xf numFmtId="0" fontId="0" fillId="0" borderId="0" xfId="0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135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vertical="center"/>
    </xf>
    <xf numFmtId="0" fontId="54" fillId="0" borderId="22" xfId="0" applyFont="1" applyFill="1" applyBorder="1" applyAlignment="1">
      <alignment vertical="center"/>
    </xf>
    <xf numFmtId="0" fontId="54" fillId="0" borderId="3" xfId="0" applyFont="1" applyFill="1" applyBorder="1" applyAlignment="1">
      <alignment horizontal="center" vertical="center" wrapText="1"/>
    </xf>
    <xf numFmtId="0" fontId="56" fillId="0" borderId="3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vertical="center"/>
    </xf>
    <xf numFmtId="183" fontId="54" fillId="0" borderId="3" xfId="0" applyNumberFormat="1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left" vertical="center" wrapText="1"/>
    </xf>
    <xf numFmtId="0" fontId="58" fillId="0" borderId="3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6" fillId="0" borderId="3" xfId="0" applyFont="1" applyFill="1" applyBorder="1" applyAlignment="1">
      <alignment horizontal="center" vertical="center"/>
    </xf>
    <xf numFmtId="175" fontId="54" fillId="0" borderId="0" xfId="0" applyNumberFormat="1" applyFont="1" applyFill="1" applyBorder="1" applyAlignment="1">
      <alignment horizontal="center" vertical="center" wrapText="1"/>
    </xf>
    <xf numFmtId="185" fontId="54" fillId="0" borderId="0" xfId="0" applyNumberFormat="1" applyFont="1" applyFill="1" applyBorder="1" applyAlignment="1">
      <alignment horizontal="righ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/>
    </xf>
    <xf numFmtId="0" fontId="54" fillId="56" borderId="3" xfId="0" applyFont="1" applyFill="1" applyBorder="1" applyAlignment="1">
      <alignment horizontal="left" vertical="center" wrapText="1"/>
    </xf>
    <xf numFmtId="0" fontId="54" fillId="56" borderId="3" xfId="0" applyFont="1" applyFill="1" applyBorder="1" applyAlignment="1">
      <alignment horizontal="center" vertical="center"/>
    </xf>
    <xf numFmtId="183" fontId="54" fillId="57" borderId="3" xfId="0" applyNumberFormat="1" applyFont="1" applyFill="1" applyBorder="1" applyAlignment="1">
      <alignment horizontal="center" vertical="center" wrapText="1"/>
    </xf>
    <xf numFmtId="0" fontId="54" fillId="56" borderId="0" xfId="0" applyFont="1" applyFill="1" applyBorder="1" applyAlignment="1">
      <alignment vertical="center"/>
    </xf>
    <xf numFmtId="0" fontId="54" fillId="56" borderId="3" xfId="0" applyFont="1" applyFill="1" applyBorder="1" applyAlignment="1">
      <alignment horizontal="center" vertical="center" wrapText="1"/>
    </xf>
    <xf numFmtId="0" fontId="54" fillId="56" borderId="0" xfId="0" applyFont="1" applyFill="1" applyAlignment="1">
      <alignment vertical="center"/>
    </xf>
    <xf numFmtId="0" fontId="58" fillId="56" borderId="3" xfId="0" applyFont="1" applyFill="1" applyBorder="1" applyAlignment="1">
      <alignment horizontal="left" vertical="center" wrapText="1"/>
    </xf>
    <xf numFmtId="0" fontId="58" fillId="56" borderId="3" xfId="0" applyFont="1" applyFill="1" applyBorder="1" applyAlignment="1">
      <alignment horizontal="center" vertical="center" wrapText="1"/>
    </xf>
    <xf numFmtId="183" fontId="54" fillId="56" borderId="3" xfId="0" applyNumberFormat="1" applyFont="1" applyFill="1" applyBorder="1" applyAlignment="1">
      <alignment horizontal="center" vertical="center" wrapText="1"/>
    </xf>
    <xf numFmtId="0" fontId="58" fillId="56" borderId="3" xfId="0" applyFont="1" applyFill="1" applyBorder="1" applyAlignment="1">
      <alignment horizontal="center" vertical="center"/>
    </xf>
    <xf numFmtId="175" fontId="54" fillId="56" borderId="0" xfId="0" applyNumberFormat="1" applyFont="1" applyFill="1" applyAlignment="1">
      <alignment vertical="center"/>
    </xf>
    <xf numFmtId="185" fontId="54" fillId="56" borderId="3" xfId="0" applyNumberFormat="1" applyFont="1" applyFill="1" applyBorder="1" applyAlignment="1">
      <alignment horizontal="right" vertical="center" wrapText="1"/>
    </xf>
    <xf numFmtId="175" fontId="54" fillId="56" borderId="3" xfId="0" applyNumberFormat="1" applyFont="1" applyFill="1" applyBorder="1" applyAlignment="1">
      <alignment horizontal="center" vertical="center" wrapText="1"/>
    </xf>
    <xf numFmtId="0" fontId="54" fillId="56" borderId="3" xfId="0" applyNumberFormat="1" applyFont="1" applyFill="1" applyBorder="1" applyAlignment="1">
      <alignment horizontal="center" vertical="center" wrapText="1"/>
    </xf>
    <xf numFmtId="175" fontId="54" fillId="57" borderId="3" xfId="0" applyNumberFormat="1" applyFont="1" applyFill="1" applyBorder="1" applyAlignment="1">
      <alignment horizontal="center" vertical="center" wrapText="1"/>
    </xf>
    <xf numFmtId="0" fontId="56" fillId="56" borderId="3" xfId="0" applyFont="1" applyFill="1" applyBorder="1" applyAlignment="1">
      <alignment horizontal="left" vertical="center" wrapText="1"/>
    </xf>
    <xf numFmtId="183" fontId="56" fillId="57" borderId="3" xfId="0" applyNumberFormat="1" applyFont="1" applyFill="1" applyBorder="1" applyAlignment="1">
      <alignment horizontal="center" vertical="center" wrapText="1"/>
    </xf>
    <xf numFmtId="0" fontId="58" fillId="56" borderId="3" xfId="0" applyNumberFormat="1" applyFont="1" applyFill="1" applyBorder="1" applyAlignment="1">
      <alignment horizontal="center" vertical="center" wrapText="1"/>
    </xf>
    <xf numFmtId="0" fontId="58" fillId="56" borderId="3" xfId="0" applyNumberFormat="1" applyFont="1" applyFill="1" applyBorder="1" applyAlignment="1">
      <alignment horizontal="center" vertical="center"/>
    </xf>
    <xf numFmtId="0" fontId="54" fillId="56" borderId="3" xfId="0" applyNumberFormat="1" applyFont="1" applyFill="1" applyBorder="1" applyAlignment="1">
      <alignment horizontal="center" vertical="center"/>
    </xf>
    <xf numFmtId="0" fontId="56" fillId="56" borderId="3" xfId="0" applyFont="1" applyFill="1" applyBorder="1" applyAlignment="1">
      <alignment horizontal="center" vertical="center"/>
    </xf>
    <xf numFmtId="183" fontId="56" fillId="58" borderId="3" xfId="0" applyNumberFormat="1" applyFont="1" applyFill="1" applyBorder="1" applyAlignment="1">
      <alignment horizontal="center" vertical="center" wrapText="1"/>
    </xf>
    <xf numFmtId="0" fontId="56" fillId="56" borderId="0" xfId="0" applyFont="1" applyFill="1" applyBorder="1" applyAlignment="1">
      <alignment vertical="center"/>
    </xf>
    <xf numFmtId="183" fontId="56" fillId="0" borderId="3" xfId="0" applyNumberFormat="1" applyFont="1" applyFill="1" applyBorder="1" applyAlignment="1">
      <alignment horizontal="center" vertical="center" wrapText="1"/>
    </xf>
    <xf numFmtId="0" fontId="56" fillId="56" borderId="3" xfId="0" applyFont="1" applyFill="1" applyBorder="1" applyAlignment="1">
      <alignment horizontal="center" vertical="center" wrapText="1"/>
    </xf>
    <xf numFmtId="0" fontId="56" fillId="56" borderId="0" xfId="0" applyFont="1" applyFill="1" applyAlignment="1">
      <alignment vertical="center"/>
    </xf>
    <xf numFmtId="183" fontId="56" fillId="56" borderId="3" xfId="0" applyNumberFormat="1" applyFont="1" applyFill="1" applyBorder="1" applyAlignment="1">
      <alignment horizontal="center" vertical="center" wrapText="1"/>
    </xf>
    <xf numFmtId="187" fontId="54" fillId="56" borderId="3" xfId="0" applyNumberFormat="1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center" vertical="center"/>
    </xf>
    <xf numFmtId="175" fontId="54" fillId="0" borderId="23" xfId="0" applyNumberFormat="1" applyFont="1" applyFill="1" applyBorder="1" applyAlignment="1">
      <alignment horizontal="center" vertical="center" wrapText="1"/>
    </xf>
    <xf numFmtId="184" fontId="54" fillId="0" borderId="23" xfId="0" applyNumberFormat="1" applyFont="1" applyFill="1" applyBorder="1" applyAlignment="1">
      <alignment horizontal="center" vertical="center" wrapText="1"/>
    </xf>
    <xf numFmtId="188" fontId="54" fillId="0" borderId="23" xfId="0" applyNumberFormat="1" applyFont="1" applyFill="1" applyBorder="1" applyAlignment="1">
      <alignment horizontal="center" vertical="center" wrapText="1"/>
    </xf>
    <xf numFmtId="2" fontId="54" fillId="56" borderId="3" xfId="0" applyNumberFormat="1" applyFont="1" applyFill="1" applyBorder="1" applyAlignment="1">
      <alignment horizontal="right" vertical="center" wrapText="1"/>
    </xf>
    <xf numFmtId="184" fontId="56" fillId="56" borderId="3" xfId="0" applyNumberFormat="1" applyFont="1" applyFill="1" applyBorder="1" applyAlignment="1">
      <alignment horizontal="right" vertical="center" wrapText="1"/>
    </xf>
    <xf numFmtId="184" fontId="54" fillId="56" borderId="3" xfId="0" applyNumberFormat="1" applyFont="1" applyFill="1" applyBorder="1" applyAlignment="1">
      <alignment horizontal="right" vertical="center" wrapText="1"/>
    </xf>
    <xf numFmtId="0" fontId="54" fillId="56" borderId="23" xfId="0" applyNumberFormat="1" applyFont="1" applyFill="1" applyBorder="1" applyAlignment="1">
      <alignment horizontal="right" vertical="center" wrapText="1"/>
    </xf>
    <xf numFmtId="175" fontId="54" fillId="56" borderId="23" xfId="0" applyNumberFormat="1" applyFont="1" applyFill="1" applyBorder="1" applyAlignment="1">
      <alignment horizontal="center" vertical="center" wrapText="1"/>
    </xf>
    <xf numFmtId="175" fontId="54" fillId="56" borderId="0" xfId="0" applyNumberFormat="1" applyFont="1" applyFill="1" applyBorder="1" applyAlignment="1">
      <alignment horizontal="center" vertical="center" wrapText="1"/>
    </xf>
    <xf numFmtId="185" fontId="54" fillId="56" borderId="0" xfId="0" applyNumberFormat="1" applyFont="1" applyFill="1" applyBorder="1" applyAlignment="1">
      <alignment horizontal="center" vertical="center" wrapText="1"/>
    </xf>
    <xf numFmtId="185" fontId="54" fillId="56" borderId="0" xfId="0" applyNumberFormat="1" applyFont="1" applyFill="1" applyBorder="1" applyAlignment="1">
      <alignment horizontal="right" vertical="center" wrapText="1"/>
    </xf>
    <xf numFmtId="0" fontId="54" fillId="56" borderId="0" xfId="0" applyFont="1" applyFill="1" applyAlignment="1">
      <alignment horizontal="left" vertical="center"/>
    </xf>
    <xf numFmtId="0" fontId="54" fillId="56" borderId="0" xfId="0" applyFont="1" applyFill="1" applyBorder="1" applyAlignment="1">
      <alignment horizontal="center" vertical="center"/>
    </xf>
    <xf numFmtId="183" fontId="59" fillId="57" borderId="3" xfId="0" applyNumberFormat="1" applyFont="1" applyFill="1" applyBorder="1" applyAlignment="1">
      <alignment horizontal="center" vertical="center" wrapText="1"/>
    </xf>
    <xf numFmtId="185" fontId="56" fillId="56" borderId="3" xfId="0" applyNumberFormat="1" applyFont="1" applyFill="1" applyBorder="1" applyAlignment="1">
      <alignment horizontal="right" vertical="center" wrapText="1"/>
    </xf>
    <xf numFmtId="186" fontId="54" fillId="56" borderId="3" xfId="0" applyNumberFormat="1" applyFont="1" applyFill="1" applyBorder="1" applyAlignment="1">
      <alignment horizontal="right" vertical="center" wrapText="1"/>
    </xf>
    <xf numFmtId="0" fontId="54" fillId="56" borderId="21" xfId="0" applyFont="1" applyFill="1" applyBorder="1" applyAlignment="1">
      <alignment horizontal="left" vertical="center" wrapText="1"/>
    </xf>
    <xf numFmtId="0" fontId="54" fillId="56" borderId="3" xfId="0" applyFont="1" applyFill="1" applyBorder="1" applyAlignment="1">
      <alignment vertical="center" wrapText="1"/>
    </xf>
    <xf numFmtId="0" fontId="54" fillId="56" borderId="24" xfId="0" applyFont="1" applyFill="1" applyBorder="1" applyAlignment="1">
      <alignment vertical="center" wrapText="1"/>
    </xf>
    <xf numFmtId="0" fontId="54" fillId="56" borderId="25" xfId="0" applyFont="1" applyFill="1" applyBorder="1" applyAlignment="1">
      <alignment vertical="center" wrapText="1"/>
    </xf>
    <xf numFmtId="0" fontId="54" fillId="56" borderId="24" xfId="0" applyFont="1" applyFill="1" applyBorder="1" applyAlignment="1">
      <alignment vertical="center"/>
    </xf>
    <xf numFmtId="0" fontId="54" fillId="56" borderId="25" xfId="0" applyFont="1" applyFill="1" applyBorder="1" applyAlignment="1">
      <alignment vertical="center"/>
    </xf>
    <xf numFmtId="0" fontId="54" fillId="56" borderId="0" xfId="0" applyFont="1" applyFill="1" applyBorder="1" applyAlignment="1">
      <alignment horizontal="left" vertical="center" wrapText="1"/>
    </xf>
    <xf numFmtId="0" fontId="54" fillId="56" borderId="0" xfId="0" applyFont="1" applyFill="1" applyBorder="1" applyAlignment="1">
      <alignment horizontal="center" vertical="center" wrapText="1"/>
    </xf>
    <xf numFmtId="0" fontId="56" fillId="56" borderId="0" xfId="0" applyFont="1" applyFill="1" applyBorder="1" applyAlignment="1">
      <alignment horizontal="center" vertical="center" wrapText="1"/>
    </xf>
    <xf numFmtId="0" fontId="54" fillId="56" borderId="3" xfId="0" applyFont="1" applyFill="1" applyBorder="1" applyAlignment="1">
      <alignment horizontal="center" vertical="center" wrapText="1"/>
    </xf>
    <xf numFmtId="0" fontId="54" fillId="56" borderId="22" xfId="0" applyFont="1" applyFill="1" applyBorder="1" applyAlignment="1">
      <alignment horizontal="center" vertical="center" wrapText="1"/>
    </xf>
    <xf numFmtId="0" fontId="54" fillId="56" borderId="3" xfId="0" applyFont="1" applyFill="1" applyBorder="1" applyAlignment="1">
      <alignment horizontal="center" vertical="center" wrapText="1" shrinkToFit="1"/>
    </xf>
    <xf numFmtId="0" fontId="0" fillId="56" borderId="0" xfId="0" applyFill="1" applyAlignment="1">
      <alignment/>
    </xf>
    <xf numFmtId="0" fontId="6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5" fontId="54" fillId="56" borderId="0" xfId="0" applyNumberFormat="1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center" vertical="center"/>
    </xf>
    <xf numFmtId="0" fontId="54" fillId="56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left" vertical="center" wrapText="1"/>
    </xf>
    <xf numFmtId="0" fontId="56" fillId="0" borderId="3" xfId="0" applyFont="1" applyFill="1" applyBorder="1" applyAlignment="1">
      <alignment horizontal="left" vertical="center" wrapText="1"/>
    </xf>
    <xf numFmtId="0" fontId="56" fillId="56" borderId="3" xfId="0" applyFont="1" applyFill="1" applyBorder="1" applyAlignment="1">
      <alignment horizontal="left" vertical="center" wrapText="1"/>
    </xf>
    <xf numFmtId="0" fontId="56" fillId="56" borderId="27" xfId="0" applyFont="1" applyFill="1" applyBorder="1" applyAlignment="1">
      <alignment horizontal="left" vertical="center" wrapText="1"/>
    </xf>
    <xf numFmtId="0" fontId="56" fillId="56" borderId="28" xfId="0" applyFont="1" applyFill="1" applyBorder="1" applyAlignment="1">
      <alignment horizontal="left" vertical="center" wrapText="1"/>
    </xf>
    <xf numFmtId="0" fontId="56" fillId="56" borderId="0" xfId="0" applyFont="1" applyFill="1" applyBorder="1" applyAlignment="1">
      <alignment horizontal="center" vertical="center" wrapText="1"/>
    </xf>
    <xf numFmtId="0" fontId="57" fillId="56" borderId="0" xfId="0" applyFont="1" applyFill="1" applyBorder="1" applyAlignment="1">
      <alignment horizontal="center" vertical="center" wrapText="1"/>
    </xf>
    <xf numFmtId="0" fontId="54" fillId="56" borderId="3" xfId="0" applyFont="1" applyFill="1" applyBorder="1" applyAlignment="1">
      <alignment horizontal="center" vertical="center"/>
    </xf>
    <xf numFmtId="0" fontId="54" fillId="56" borderId="3" xfId="0" applyFont="1" applyFill="1" applyBorder="1" applyAlignment="1">
      <alignment horizontal="center" vertical="center" wrapText="1"/>
    </xf>
    <xf numFmtId="184" fontId="54" fillId="56" borderId="24" xfId="0" applyNumberFormat="1" applyFont="1" applyFill="1" applyBorder="1" applyAlignment="1">
      <alignment horizontal="center" vertical="center" wrapText="1"/>
    </xf>
    <xf numFmtId="0" fontId="54" fillId="56" borderId="24" xfId="0" applyFont="1" applyFill="1" applyBorder="1" applyAlignment="1">
      <alignment horizontal="center" vertical="center" wrapText="1"/>
    </xf>
    <xf numFmtId="0" fontId="56" fillId="56" borderId="0" xfId="0" applyFont="1" applyFill="1" applyBorder="1" applyAlignment="1">
      <alignment horizontal="center" vertical="center"/>
    </xf>
    <xf numFmtId="0" fontId="54" fillId="0" borderId="24" xfId="135" applyFont="1" applyFill="1" applyBorder="1" applyAlignment="1">
      <alignment horizontal="left" vertical="center" wrapText="1"/>
      <protection/>
    </xf>
    <xf numFmtId="0" fontId="54" fillId="0" borderId="24" xfId="0" applyFont="1" applyFill="1" applyBorder="1" applyAlignment="1">
      <alignment horizontal="left" vertical="center" wrapText="1"/>
    </xf>
    <xf numFmtId="0" fontId="54" fillId="0" borderId="25" xfId="0" applyFont="1" applyFill="1" applyBorder="1" applyAlignment="1">
      <alignment horizontal="left" vertical="center" wrapText="1"/>
    </xf>
    <xf numFmtId="0" fontId="54" fillId="56" borderId="24" xfId="0" applyFont="1" applyFill="1" applyBorder="1" applyAlignment="1">
      <alignment horizontal="left" vertical="center" wrapText="1"/>
    </xf>
    <xf numFmtId="0" fontId="54" fillId="56" borderId="25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center" vertical="center"/>
    </xf>
  </cellXfs>
  <cellStyles count="399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Акцент1 2" xfId="29"/>
    <cellStyle name="20% - Акцент1 3" xfId="30"/>
    <cellStyle name="20% - Акцент2 2" xfId="31"/>
    <cellStyle name="20% - Акцент2 3" xfId="32"/>
    <cellStyle name="20% - Акцент3 2" xfId="33"/>
    <cellStyle name="20% - Акцент3 3" xfId="34"/>
    <cellStyle name="20% - Акцент4 2" xfId="35"/>
    <cellStyle name="20% - Акцент4 3" xfId="36"/>
    <cellStyle name="20% - Акцент5 2" xfId="37"/>
    <cellStyle name="20% - Акцент5 3" xfId="38"/>
    <cellStyle name="20% - Акцент6 2" xfId="39"/>
    <cellStyle name="20% - Акцент6 3" xfId="40"/>
    <cellStyle name="20% – Акцентування1" xfId="41"/>
    <cellStyle name="20% – Акцентування2" xfId="42"/>
    <cellStyle name="20% – Акцентування3" xfId="43"/>
    <cellStyle name="20% – Акцентування4" xfId="44"/>
    <cellStyle name="20% – Акцентування5" xfId="45"/>
    <cellStyle name="20% – Акцентування6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Акцент1 2" xfId="53"/>
    <cellStyle name="40% - Акцент1 3" xfId="54"/>
    <cellStyle name="40% - Акцент2 2" xfId="55"/>
    <cellStyle name="40% - Акцент2 3" xfId="56"/>
    <cellStyle name="40% - Акцент3 2" xfId="57"/>
    <cellStyle name="40% - Акцент3 3" xfId="58"/>
    <cellStyle name="40% - Акцент4 2" xfId="59"/>
    <cellStyle name="40% - Акцент4 3" xfId="60"/>
    <cellStyle name="40% - Акцент5 2" xfId="61"/>
    <cellStyle name="40% - Акцент5 3" xfId="62"/>
    <cellStyle name="40% - Акцент6 2" xfId="63"/>
    <cellStyle name="40% - Акцент6 3" xfId="64"/>
    <cellStyle name="40% – Акцентування1" xfId="65"/>
    <cellStyle name="40% – Акцентування2" xfId="66"/>
    <cellStyle name="40% – Акцентування3" xfId="67"/>
    <cellStyle name="40% – Акцентування4" xfId="68"/>
    <cellStyle name="40% – Акцентування5" xfId="69"/>
    <cellStyle name="40% – Акцентування6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- Акцент1 2" xfId="77"/>
    <cellStyle name="60% - Акцент1 3" xfId="78"/>
    <cellStyle name="60% - Акцент2 2" xfId="79"/>
    <cellStyle name="60% - Акцент2 3" xfId="80"/>
    <cellStyle name="60% - Акцент3 2" xfId="81"/>
    <cellStyle name="60% - Акцент3 3" xfId="82"/>
    <cellStyle name="60% - Акцент4 2" xfId="83"/>
    <cellStyle name="60% - Акцент4 3" xfId="84"/>
    <cellStyle name="60% - Акцент5 2" xfId="85"/>
    <cellStyle name="60% - Акцент5 3" xfId="86"/>
    <cellStyle name="60% - Акцент6 2" xfId="87"/>
    <cellStyle name="60% - Акцент6 3" xfId="88"/>
    <cellStyle name="60% – Акцентування1" xfId="89"/>
    <cellStyle name="60% – Акцентування2" xfId="90"/>
    <cellStyle name="60% – Акцентування3" xfId="91"/>
    <cellStyle name="60% – Акцентування4" xfId="92"/>
    <cellStyle name="60% – Акцентування5" xfId="93"/>
    <cellStyle name="60% – Акцентування6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Bad" xfId="101"/>
    <cellStyle name="Calculation" xfId="102"/>
    <cellStyle name="Check Cell" xfId="103"/>
    <cellStyle name="Column-Header" xfId="104"/>
    <cellStyle name="Column-Header 2" xfId="105"/>
    <cellStyle name="Column-Header 3" xfId="106"/>
    <cellStyle name="Column-Header 4" xfId="107"/>
    <cellStyle name="Column-Header 5" xfId="108"/>
    <cellStyle name="Column-Header 6" xfId="109"/>
    <cellStyle name="Column-Header 7" xfId="110"/>
    <cellStyle name="Column-Header 7 2" xfId="111"/>
    <cellStyle name="Column-Header 8" xfId="112"/>
    <cellStyle name="Column-Header 8 2" xfId="113"/>
    <cellStyle name="Column-Header 9" xfId="114"/>
    <cellStyle name="Column-Header 9 2" xfId="115"/>
    <cellStyle name="Column-Header_Zvit rux-koshtiv 2010 Департамент " xfId="116"/>
    <cellStyle name="Comma_2005_03_15-Финансовый_БГ" xfId="117"/>
    <cellStyle name="Define-Column" xfId="118"/>
    <cellStyle name="Define-Column 10" xfId="119"/>
    <cellStyle name="Define-Column 2" xfId="120"/>
    <cellStyle name="Define-Column 3" xfId="121"/>
    <cellStyle name="Define-Column 4" xfId="122"/>
    <cellStyle name="Define-Column 5" xfId="123"/>
    <cellStyle name="Define-Column 6" xfId="124"/>
    <cellStyle name="Define-Column 7" xfId="125"/>
    <cellStyle name="Define-Column 7 2" xfId="126"/>
    <cellStyle name="Define-Column 7 3" xfId="127"/>
    <cellStyle name="Define-Column 8" xfId="128"/>
    <cellStyle name="Define-Column 8 2" xfId="129"/>
    <cellStyle name="Define-Column 8 3" xfId="130"/>
    <cellStyle name="Define-Column 9" xfId="131"/>
    <cellStyle name="Define-Column 9 2" xfId="132"/>
    <cellStyle name="Define-Column 9 3" xfId="133"/>
    <cellStyle name="Define-Column_Zvit rux-koshtiv 2010 Департамент " xfId="134"/>
    <cellStyle name="Excel Built-in Normal" xfId="135"/>
    <cellStyle name="Explanatory Text" xfId="136"/>
    <cellStyle name="FS10" xfId="137"/>
    <cellStyle name="Good" xfId="138"/>
    <cellStyle name="Heading 1" xfId="139"/>
    <cellStyle name="Heading 2" xfId="140"/>
    <cellStyle name="Heading 3" xfId="141"/>
    <cellStyle name="Heading 4" xfId="142"/>
    <cellStyle name="Hyperlink 2" xfId="143"/>
    <cellStyle name="Input" xfId="144"/>
    <cellStyle name="Level0" xfId="145"/>
    <cellStyle name="Level0 10" xfId="146"/>
    <cellStyle name="Level0 2" xfId="147"/>
    <cellStyle name="Level0 2 2" xfId="148"/>
    <cellStyle name="Level0 3" xfId="149"/>
    <cellStyle name="Level0 3 2" xfId="150"/>
    <cellStyle name="Level0 4" xfId="151"/>
    <cellStyle name="Level0 4 2" xfId="152"/>
    <cellStyle name="Level0 5" xfId="153"/>
    <cellStyle name="Level0 6" xfId="154"/>
    <cellStyle name="Level0 7" xfId="155"/>
    <cellStyle name="Level0 7 2" xfId="156"/>
    <cellStyle name="Level0 7 3" xfId="157"/>
    <cellStyle name="Level0 8" xfId="158"/>
    <cellStyle name="Level0 8 2" xfId="159"/>
    <cellStyle name="Level0 8 3" xfId="160"/>
    <cellStyle name="Level0 9" xfId="161"/>
    <cellStyle name="Level0 9 2" xfId="162"/>
    <cellStyle name="Level0 9 3" xfId="163"/>
    <cellStyle name="Level0_Zvit rux-koshtiv 2010 Департамент " xfId="164"/>
    <cellStyle name="Level1" xfId="165"/>
    <cellStyle name="Level1 2" xfId="166"/>
    <cellStyle name="Level1-Numbers" xfId="167"/>
    <cellStyle name="Level1-Numbers 2" xfId="168"/>
    <cellStyle name="Level1-Numbers-Hide" xfId="169"/>
    <cellStyle name="Level2" xfId="170"/>
    <cellStyle name="Level2 2" xfId="171"/>
    <cellStyle name="Level2-Hide" xfId="172"/>
    <cellStyle name="Level2-Hide 2" xfId="173"/>
    <cellStyle name="Level2-Numbers" xfId="174"/>
    <cellStyle name="Level2-Numbers 2" xfId="175"/>
    <cellStyle name="Level2-Numbers-Hide" xfId="176"/>
    <cellStyle name="Level3" xfId="177"/>
    <cellStyle name="Level3 2" xfId="178"/>
    <cellStyle name="Level3 3" xfId="179"/>
    <cellStyle name="Level3_План департамент_2010_1207" xfId="180"/>
    <cellStyle name="Level3-Hide" xfId="181"/>
    <cellStyle name="Level3-Hide 2" xfId="182"/>
    <cellStyle name="Level3-Numbers" xfId="183"/>
    <cellStyle name="Level3-Numbers 2" xfId="184"/>
    <cellStyle name="Level3-Numbers 3" xfId="185"/>
    <cellStyle name="Level3-Numbers_План департамент_2010_1207" xfId="186"/>
    <cellStyle name="Level3-Numbers-Hide" xfId="187"/>
    <cellStyle name="Level4" xfId="188"/>
    <cellStyle name="Level4 2" xfId="189"/>
    <cellStyle name="Level4-Hide" xfId="190"/>
    <cellStyle name="Level4-Hide 2" xfId="191"/>
    <cellStyle name="Level4-Numbers" xfId="192"/>
    <cellStyle name="Level4-Numbers 2" xfId="193"/>
    <cellStyle name="Level4-Numbers-Hide" xfId="194"/>
    <cellStyle name="Level5" xfId="195"/>
    <cellStyle name="Level5 2" xfId="196"/>
    <cellStyle name="Level5-Hide" xfId="197"/>
    <cellStyle name="Level5-Hide 2" xfId="198"/>
    <cellStyle name="Level5-Numbers" xfId="199"/>
    <cellStyle name="Level5-Numbers 2" xfId="200"/>
    <cellStyle name="Level5-Numbers-Hide" xfId="201"/>
    <cellStyle name="Level6" xfId="202"/>
    <cellStyle name="Level6 2" xfId="203"/>
    <cellStyle name="Level6-Hide" xfId="204"/>
    <cellStyle name="Level6-Hide 2" xfId="205"/>
    <cellStyle name="Level6-Numbers" xfId="206"/>
    <cellStyle name="Level6-Numbers 2" xfId="207"/>
    <cellStyle name="Level7" xfId="208"/>
    <cellStyle name="Level7-Hide" xfId="209"/>
    <cellStyle name="Level7-Numbers" xfId="210"/>
    <cellStyle name="Linked Cell" xfId="211"/>
    <cellStyle name="Neutral" xfId="212"/>
    <cellStyle name="Normal 2" xfId="213"/>
    <cellStyle name="Normal_2005_03_15-Финансовый_БГ" xfId="214"/>
    <cellStyle name="Note" xfId="215"/>
    <cellStyle name="Number-Cells" xfId="216"/>
    <cellStyle name="Number-Cells-Column2" xfId="217"/>
    <cellStyle name="Number-Cells-Column5" xfId="218"/>
    <cellStyle name="Output" xfId="219"/>
    <cellStyle name="Row-Header" xfId="220"/>
    <cellStyle name="Row-Header 2" xfId="221"/>
    <cellStyle name="Title" xfId="222"/>
    <cellStyle name="Total" xfId="223"/>
    <cellStyle name="Warning Text" xfId="224"/>
    <cellStyle name="Акцент1 2" xfId="225"/>
    <cellStyle name="Акцент1 3" xfId="226"/>
    <cellStyle name="Акцент2 2" xfId="227"/>
    <cellStyle name="Акцент2 3" xfId="228"/>
    <cellStyle name="Акцент3 2" xfId="229"/>
    <cellStyle name="Акцент3 3" xfId="230"/>
    <cellStyle name="Акцент4 2" xfId="231"/>
    <cellStyle name="Акцент4 3" xfId="232"/>
    <cellStyle name="Акцент5 2" xfId="233"/>
    <cellStyle name="Акцент5 3" xfId="234"/>
    <cellStyle name="Акцент6 2" xfId="235"/>
    <cellStyle name="Акцент6 3" xfId="236"/>
    <cellStyle name="Акцентування1" xfId="237"/>
    <cellStyle name="Акцентування2" xfId="238"/>
    <cellStyle name="Акцентування3" xfId="239"/>
    <cellStyle name="Акцентування4" xfId="240"/>
    <cellStyle name="Акцентування5" xfId="241"/>
    <cellStyle name="Акцентування6" xfId="242"/>
    <cellStyle name="Ввід" xfId="243"/>
    <cellStyle name="Ввод  2" xfId="244"/>
    <cellStyle name="Ввод  3" xfId="245"/>
    <cellStyle name="Percent" xfId="246"/>
    <cellStyle name="Вывод 2" xfId="247"/>
    <cellStyle name="Вывод 3" xfId="248"/>
    <cellStyle name="Вычисление 2" xfId="249"/>
    <cellStyle name="Вычисление 3" xfId="250"/>
    <cellStyle name="Гарний" xfId="251"/>
    <cellStyle name="Currency" xfId="252"/>
    <cellStyle name="Currency [0]" xfId="253"/>
    <cellStyle name="Денежный 2" xfId="254"/>
    <cellStyle name="Заголовок 1" xfId="255"/>
    <cellStyle name="Заголовок 1 2" xfId="256"/>
    <cellStyle name="Заголовок 1 3" xfId="257"/>
    <cellStyle name="Заголовок 2" xfId="258"/>
    <cellStyle name="Заголовок 2 2" xfId="259"/>
    <cellStyle name="Заголовок 2 3" xfId="260"/>
    <cellStyle name="Заголовок 3" xfId="261"/>
    <cellStyle name="Заголовок 3 2" xfId="262"/>
    <cellStyle name="Заголовок 3 3" xfId="263"/>
    <cellStyle name="Заголовок 4" xfId="264"/>
    <cellStyle name="Заголовок 4 2" xfId="265"/>
    <cellStyle name="Заголовок 4 3" xfId="266"/>
    <cellStyle name="Зв'язана клітинка" xfId="267"/>
    <cellStyle name="Итог 2" xfId="268"/>
    <cellStyle name="Итог 3" xfId="269"/>
    <cellStyle name="Контрольна клітинка" xfId="270"/>
    <cellStyle name="Контрольная ячейка 2" xfId="271"/>
    <cellStyle name="Контрольная ячейка 3" xfId="272"/>
    <cellStyle name="Назва" xfId="273"/>
    <cellStyle name="Название 2" xfId="274"/>
    <cellStyle name="Название 3" xfId="275"/>
    <cellStyle name="Нейтральний" xfId="276"/>
    <cellStyle name="Нейтральный 2" xfId="277"/>
    <cellStyle name="Нейтральный 3" xfId="278"/>
    <cellStyle name="Обчислення" xfId="279"/>
    <cellStyle name="Обычный 10" xfId="280"/>
    <cellStyle name="Обычный 11" xfId="281"/>
    <cellStyle name="Обычный 12" xfId="282"/>
    <cellStyle name="Обычный 13" xfId="283"/>
    <cellStyle name="Обычный 14" xfId="284"/>
    <cellStyle name="Обычный 15" xfId="285"/>
    <cellStyle name="Обычный 16" xfId="286"/>
    <cellStyle name="Обычный 17" xfId="287"/>
    <cellStyle name="Обычный 18" xfId="288"/>
    <cellStyle name="Обычный 2" xfId="289"/>
    <cellStyle name="Обычный 2 10" xfId="290"/>
    <cellStyle name="Обычный 2 11" xfId="291"/>
    <cellStyle name="Обычный 2 12" xfId="292"/>
    <cellStyle name="Обычный 2 13" xfId="293"/>
    <cellStyle name="Обычный 2 14" xfId="294"/>
    <cellStyle name="Обычный 2 15" xfId="295"/>
    <cellStyle name="Обычный 2 16" xfId="296"/>
    <cellStyle name="Обычный 2 2" xfId="297"/>
    <cellStyle name="Обычный 2 2 2" xfId="298"/>
    <cellStyle name="Обычный 2 2 3" xfId="299"/>
    <cellStyle name="Обычный 2 2_Расшифровка прочих" xfId="300"/>
    <cellStyle name="Обычный 2 3" xfId="301"/>
    <cellStyle name="Обычный 2 4" xfId="302"/>
    <cellStyle name="Обычный 2 5" xfId="303"/>
    <cellStyle name="Обычный 2 6" xfId="304"/>
    <cellStyle name="Обычный 2 7" xfId="305"/>
    <cellStyle name="Обычный 2 8" xfId="306"/>
    <cellStyle name="Обычный 2 9" xfId="307"/>
    <cellStyle name="Обычный 2_2604-2010" xfId="308"/>
    <cellStyle name="Обычный 3" xfId="309"/>
    <cellStyle name="Обычный 3 10" xfId="310"/>
    <cellStyle name="Обычный 3 11" xfId="311"/>
    <cellStyle name="Обычный 3 12" xfId="312"/>
    <cellStyle name="Обычный 3 13" xfId="313"/>
    <cellStyle name="Обычный 3 14" xfId="314"/>
    <cellStyle name="Обычный 3 2" xfId="315"/>
    <cellStyle name="Обычный 3 3" xfId="316"/>
    <cellStyle name="Обычный 3 4" xfId="317"/>
    <cellStyle name="Обычный 3 5" xfId="318"/>
    <cellStyle name="Обычный 3 6" xfId="319"/>
    <cellStyle name="Обычный 3 7" xfId="320"/>
    <cellStyle name="Обычный 3 8" xfId="321"/>
    <cellStyle name="Обычный 3 9" xfId="322"/>
    <cellStyle name="Обычный 3_Дефицит_7 млрд_0608_бс" xfId="323"/>
    <cellStyle name="Обычный 4" xfId="324"/>
    <cellStyle name="Обычный 5" xfId="325"/>
    <cellStyle name="Обычный 5 2" xfId="326"/>
    <cellStyle name="Обычный 6" xfId="327"/>
    <cellStyle name="Обычный 6 2" xfId="328"/>
    <cellStyle name="Обычный 6 3" xfId="329"/>
    <cellStyle name="Обычный 6 4" xfId="330"/>
    <cellStyle name="Обычный 6_Дефицит_7 млрд_0608_бс" xfId="331"/>
    <cellStyle name="Обычный 7" xfId="332"/>
    <cellStyle name="Обычный 7 2" xfId="333"/>
    <cellStyle name="Обычный 8" xfId="334"/>
    <cellStyle name="Обычный 9" xfId="335"/>
    <cellStyle name="Обычный 9 2" xfId="336"/>
    <cellStyle name="Підсумок" xfId="337"/>
    <cellStyle name="Плохой 2" xfId="338"/>
    <cellStyle name="Плохой 3" xfId="339"/>
    <cellStyle name="Поганий" xfId="340"/>
    <cellStyle name="Пояснение 2" xfId="341"/>
    <cellStyle name="Пояснение 3" xfId="342"/>
    <cellStyle name="Примечание 2" xfId="343"/>
    <cellStyle name="Примечание 3" xfId="344"/>
    <cellStyle name="Примітка" xfId="345"/>
    <cellStyle name="Процентный 2" xfId="346"/>
    <cellStyle name="Процентный 2 10" xfId="347"/>
    <cellStyle name="Процентный 2 11" xfId="348"/>
    <cellStyle name="Процентный 2 12" xfId="349"/>
    <cellStyle name="Процентный 2 13" xfId="350"/>
    <cellStyle name="Процентный 2 14" xfId="351"/>
    <cellStyle name="Процентный 2 15" xfId="352"/>
    <cellStyle name="Процентный 2 16" xfId="353"/>
    <cellStyle name="Процентный 2 2" xfId="354"/>
    <cellStyle name="Процентный 2 3" xfId="355"/>
    <cellStyle name="Процентный 2 4" xfId="356"/>
    <cellStyle name="Процентный 2 5" xfId="357"/>
    <cellStyle name="Процентный 2 6" xfId="358"/>
    <cellStyle name="Процентный 2 7" xfId="359"/>
    <cellStyle name="Процентный 2 8" xfId="360"/>
    <cellStyle name="Процентный 2 9" xfId="361"/>
    <cellStyle name="Процентный 3" xfId="362"/>
    <cellStyle name="Процентный 4" xfId="363"/>
    <cellStyle name="Процентный 4 2" xfId="364"/>
    <cellStyle name="Результат" xfId="365"/>
    <cellStyle name="Связанная ячейка 2" xfId="366"/>
    <cellStyle name="Связанная ячейка 3" xfId="367"/>
    <cellStyle name="Стиль 1" xfId="368"/>
    <cellStyle name="Стиль 1 2" xfId="369"/>
    <cellStyle name="Стиль 1 3" xfId="370"/>
    <cellStyle name="Стиль 1 4" xfId="371"/>
    <cellStyle name="Стиль 1 5" xfId="372"/>
    <cellStyle name="Стиль 1 6" xfId="373"/>
    <cellStyle name="Стиль 1 7" xfId="374"/>
    <cellStyle name="Текст попередження" xfId="375"/>
    <cellStyle name="Текст пояснення" xfId="376"/>
    <cellStyle name="Текст предупреждения 2" xfId="377"/>
    <cellStyle name="Текст предупреждения 3" xfId="378"/>
    <cellStyle name="Тысячи [0]_1.62" xfId="379"/>
    <cellStyle name="Тысячи_1.62" xfId="380"/>
    <cellStyle name="Финансовый 2" xfId="381"/>
    <cellStyle name="Финансовый 2 10" xfId="382"/>
    <cellStyle name="Финансовый 2 11" xfId="383"/>
    <cellStyle name="Финансовый 2 12" xfId="384"/>
    <cellStyle name="Финансовый 2 13" xfId="385"/>
    <cellStyle name="Финансовый 2 14" xfId="386"/>
    <cellStyle name="Финансовый 2 15" xfId="387"/>
    <cellStyle name="Финансовый 2 16" xfId="388"/>
    <cellStyle name="Финансовый 2 17" xfId="389"/>
    <cellStyle name="Финансовый 2 2" xfId="390"/>
    <cellStyle name="Финансовый 2 3" xfId="391"/>
    <cellStyle name="Финансовый 2 4" xfId="392"/>
    <cellStyle name="Финансовый 2 5" xfId="393"/>
    <cellStyle name="Финансовый 2 6" xfId="394"/>
    <cellStyle name="Финансовый 2 7" xfId="395"/>
    <cellStyle name="Финансовый 2 8" xfId="396"/>
    <cellStyle name="Финансовый 2 9" xfId="397"/>
    <cellStyle name="Финансовый 3" xfId="398"/>
    <cellStyle name="Финансовый 3 2" xfId="399"/>
    <cellStyle name="Финансовый 4" xfId="400"/>
    <cellStyle name="Финансовый 4 2" xfId="401"/>
    <cellStyle name="Финансовый 4 3" xfId="402"/>
    <cellStyle name="Финансовый 5" xfId="403"/>
    <cellStyle name="Финансовый 6" xfId="404"/>
    <cellStyle name="Финансовый 7" xfId="405"/>
    <cellStyle name="Comma" xfId="406"/>
    <cellStyle name="Comma [0]" xfId="407"/>
    <cellStyle name="Хороший 2" xfId="408"/>
    <cellStyle name="Хороший 3" xfId="409"/>
    <cellStyle name="числовой" xfId="410"/>
    <cellStyle name="Ю" xfId="411"/>
    <cellStyle name="Ю-FreeSet_10" xfId="4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46\Downloads\Ariadna\Sum_po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25252525252525252525252525252525252525252525252525252525252525252525252525252525252525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121"/>
  <sheetViews>
    <sheetView tabSelected="1" view="pageBreakPreview" zoomScale="75" zoomScaleNormal="75" zoomScaleSheetLayoutView="75" zoomScalePageLayoutView="0" workbookViewId="0" topLeftCell="A94">
      <selection activeCell="A128" sqref="A128"/>
    </sheetView>
  </sheetViews>
  <sheetFormatPr defaultColWidth="9.00390625" defaultRowHeight="12.75"/>
  <cols>
    <col min="1" max="1" width="91.00390625" style="1" customWidth="1"/>
    <col min="2" max="2" width="13.625" style="2" customWidth="1"/>
    <col min="3" max="3" width="16.875" style="2" customWidth="1"/>
    <col min="4" max="4" width="16.75390625" style="2" customWidth="1"/>
    <col min="5" max="5" width="19.125" style="26" customWidth="1"/>
    <col min="6" max="6" width="19.125" style="1" customWidth="1"/>
    <col min="7" max="7" width="19.00390625" style="1" customWidth="1"/>
    <col min="8" max="8" width="9.125" style="1" customWidth="1"/>
    <col min="9" max="9" width="9.75390625" style="1" customWidth="1"/>
    <col min="10" max="16384" width="9.125" style="1" customWidth="1"/>
  </cols>
  <sheetData>
    <row r="1" spans="5:7" ht="54.75" customHeight="1">
      <c r="E1" s="105"/>
      <c r="F1" s="105"/>
      <c r="G1" s="105"/>
    </row>
    <row r="2" spans="1:6" ht="18.75">
      <c r="A2" s="3"/>
      <c r="C2" s="1"/>
      <c r="E2" s="81"/>
      <c r="F2" s="3" t="s">
        <v>0</v>
      </c>
    </row>
    <row r="3" spans="1:6" ht="18.75">
      <c r="A3" s="3"/>
      <c r="D3" s="1"/>
      <c r="E3" s="81"/>
      <c r="F3" s="3"/>
    </row>
    <row r="4" spans="1:6" ht="18.75">
      <c r="A4" s="3"/>
      <c r="D4" s="1"/>
      <c r="E4" s="81"/>
      <c r="F4" s="3" t="s">
        <v>1</v>
      </c>
    </row>
    <row r="5" spans="1:6" ht="18.75">
      <c r="A5" s="3"/>
      <c r="D5" s="1"/>
      <c r="E5" s="81"/>
      <c r="F5" s="3" t="s">
        <v>2</v>
      </c>
    </row>
    <row r="6" spans="1:6" ht="32.25" customHeight="1">
      <c r="A6" s="3"/>
      <c r="E6" s="81"/>
      <c r="F6" s="3" t="s">
        <v>3</v>
      </c>
    </row>
    <row r="7" spans="2:7" ht="18.75" customHeight="1">
      <c r="B7" s="106"/>
      <c r="C7" s="106"/>
      <c r="D7" s="106"/>
      <c r="F7" s="107" t="s">
        <v>4</v>
      </c>
      <c r="G7" s="107"/>
    </row>
    <row r="8" spans="1:7" ht="35.25" customHeight="1">
      <c r="A8" s="6" t="s">
        <v>5</v>
      </c>
      <c r="B8" s="100" t="s">
        <v>6</v>
      </c>
      <c r="C8" s="100"/>
      <c r="D8" s="100"/>
      <c r="E8" s="100"/>
      <c r="F8" s="7" t="s">
        <v>7</v>
      </c>
      <c r="G8" s="5">
        <v>1992831</v>
      </c>
    </row>
    <row r="9" spans="1:7" ht="25.5" customHeight="1">
      <c r="A9" s="6" t="s">
        <v>8</v>
      </c>
      <c r="B9" s="101" t="s">
        <v>9</v>
      </c>
      <c r="C9" s="101"/>
      <c r="D9" s="101"/>
      <c r="E9" s="73"/>
      <c r="F9" s="7" t="s">
        <v>10</v>
      </c>
      <c r="G9" s="5">
        <v>150</v>
      </c>
    </row>
    <row r="10" spans="1:7" ht="21" customHeight="1">
      <c r="A10" s="6" t="s">
        <v>11</v>
      </c>
      <c r="B10" s="101" t="s">
        <v>12</v>
      </c>
      <c r="C10" s="101"/>
      <c r="D10" s="101"/>
      <c r="E10" s="73"/>
      <c r="F10" s="7" t="s">
        <v>13</v>
      </c>
      <c r="G10" s="5">
        <v>2110400000</v>
      </c>
    </row>
    <row r="11" spans="1:7" ht="23.25" customHeight="1">
      <c r="A11" s="6" t="s">
        <v>14</v>
      </c>
      <c r="B11" s="100" t="s">
        <v>15</v>
      </c>
      <c r="C11" s="100"/>
      <c r="D11" s="100"/>
      <c r="E11" s="100"/>
      <c r="F11" s="7" t="s">
        <v>16</v>
      </c>
      <c r="G11" s="5">
        <v>1009</v>
      </c>
    </row>
    <row r="12" spans="1:7" ht="20.25" customHeight="1">
      <c r="A12" s="6" t="s">
        <v>17</v>
      </c>
      <c r="B12" s="101" t="s">
        <v>18</v>
      </c>
      <c r="C12" s="101"/>
      <c r="D12" s="101"/>
      <c r="E12" s="71"/>
      <c r="F12" s="7" t="s">
        <v>19</v>
      </c>
      <c r="G12" s="5"/>
    </row>
    <row r="13" spans="1:7" ht="20.25" customHeight="1">
      <c r="A13" s="6" t="s">
        <v>20</v>
      </c>
      <c r="B13" s="100" t="s">
        <v>21</v>
      </c>
      <c r="C13" s="100"/>
      <c r="D13" s="100"/>
      <c r="E13" s="100"/>
      <c r="F13" s="8" t="s">
        <v>22</v>
      </c>
      <c r="G13" s="5" t="s">
        <v>23</v>
      </c>
    </row>
    <row r="14" spans="1:7" ht="21" customHeight="1">
      <c r="A14" s="6" t="s">
        <v>24</v>
      </c>
      <c r="B14" s="101" t="s">
        <v>25</v>
      </c>
      <c r="C14" s="101"/>
      <c r="D14" s="101"/>
      <c r="E14" s="102" t="s">
        <v>26</v>
      </c>
      <c r="F14" s="102"/>
      <c r="G14" s="9"/>
    </row>
    <row r="15" spans="1:7" ht="17.25" customHeight="1">
      <c r="A15" s="69" t="s">
        <v>27</v>
      </c>
      <c r="B15" s="103" t="s">
        <v>28</v>
      </c>
      <c r="C15" s="103"/>
      <c r="D15" s="103"/>
      <c r="E15" s="104" t="s">
        <v>29</v>
      </c>
      <c r="F15" s="104"/>
      <c r="G15" s="70"/>
    </row>
    <row r="16" spans="1:7" ht="23.25" customHeight="1">
      <c r="A16" s="69" t="s">
        <v>30</v>
      </c>
      <c r="B16" s="97">
        <v>882</v>
      </c>
      <c r="C16" s="97"/>
      <c r="D16" s="97"/>
      <c r="E16" s="71"/>
      <c r="F16" s="71"/>
      <c r="G16" s="72"/>
    </row>
    <row r="17" spans="1:7" ht="35.25" customHeight="1">
      <c r="A17" s="69" t="s">
        <v>31</v>
      </c>
      <c r="B17" s="98" t="s">
        <v>32</v>
      </c>
      <c r="C17" s="98"/>
      <c r="D17" s="98"/>
      <c r="E17" s="98"/>
      <c r="F17" s="73"/>
      <c r="G17" s="74"/>
    </row>
    <row r="18" spans="1:7" ht="18.75" customHeight="1">
      <c r="A18" s="69" t="s">
        <v>33</v>
      </c>
      <c r="B18" s="98"/>
      <c r="C18" s="98"/>
      <c r="D18" s="98"/>
      <c r="E18" s="71"/>
      <c r="F18" s="71"/>
      <c r="G18" s="72"/>
    </row>
    <row r="19" spans="1:7" ht="22.5" customHeight="1">
      <c r="A19" s="69" t="s">
        <v>34</v>
      </c>
      <c r="B19" s="98" t="s">
        <v>121</v>
      </c>
      <c r="C19" s="98"/>
      <c r="D19" s="98"/>
      <c r="E19" s="73"/>
      <c r="F19" s="73"/>
      <c r="G19" s="74"/>
    </row>
    <row r="20" spans="1:7" ht="18.75">
      <c r="A20" s="75"/>
      <c r="B20" s="76"/>
      <c r="C20" s="76"/>
      <c r="D20" s="76"/>
      <c r="F20" s="26"/>
      <c r="G20" s="26"/>
    </row>
    <row r="21" spans="1:7" ht="18.75">
      <c r="A21" s="99" t="s">
        <v>35</v>
      </c>
      <c r="B21" s="99"/>
      <c r="C21" s="99"/>
      <c r="D21" s="99"/>
      <c r="E21" s="99"/>
      <c r="F21" s="99"/>
      <c r="G21" s="99"/>
    </row>
    <row r="22" spans="1:7" ht="18.75">
      <c r="A22" s="99" t="s">
        <v>36</v>
      </c>
      <c r="B22" s="99"/>
      <c r="C22" s="99"/>
      <c r="D22" s="99"/>
      <c r="E22" s="99"/>
      <c r="F22" s="99"/>
      <c r="G22" s="99"/>
    </row>
    <row r="23" spans="1:7" ht="18.75" customHeight="1">
      <c r="A23" s="93" t="s">
        <v>123</v>
      </c>
      <c r="B23" s="93"/>
      <c r="C23" s="93"/>
      <c r="D23" s="93"/>
      <c r="E23" s="93"/>
      <c r="F23" s="93"/>
      <c r="G23" s="93"/>
    </row>
    <row r="24" spans="1:7" ht="18.75" customHeight="1">
      <c r="A24" s="94" t="s">
        <v>37</v>
      </c>
      <c r="B24" s="94"/>
      <c r="C24" s="94"/>
      <c r="D24" s="94"/>
      <c r="E24" s="94"/>
      <c r="F24" s="94"/>
      <c r="G24" s="94"/>
    </row>
    <row r="25" spans="1:7" ht="18.75">
      <c r="A25" s="77"/>
      <c r="B25" s="76"/>
      <c r="C25" s="77"/>
      <c r="D25" s="77"/>
      <c r="E25" s="77"/>
      <c r="F25" s="77"/>
      <c r="G25" s="77" t="s">
        <v>38</v>
      </c>
    </row>
    <row r="26" spans="1:7" ht="75" customHeight="1">
      <c r="A26" s="95" t="s">
        <v>39</v>
      </c>
      <c r="B26" s="96" t="s">
        <v>40</v>
      </c>
      <c r="C26" s="96" t="s">
        <v>41</v>
      </c>
      <c r="D26" s="96"/>
      <c r="E26" s="96" t="s">
        <v>42</v>
      </c>
      <c r="F26" s="96"/>
      <c r="G26" s="96"/>
    </row>
    <row r="27" spans="1:7" ht="61.5" customHeight="1">
      <c r="A27" s="95"/>
      <c r="B27" s="96"/>
      <c r="C27" s="79" t="s">
        <v>43</v>
      </c>
      <c r="D27" s="79" t="s">
        <v>44</v>
      </c>
      <c r="E27" s="80" t="s">
        <v>45</v>
      </c>
      <c r="F27" s="80" t="s">
        <v>46</v>
      </c>
      <c r="G27" s="80" t="s">
        <v>47</v>
      </c>
    </row>
    <row r="28" spans="1:7" ht="18" customHeight="1">
      <c r="A28" s="24">
        <v>1</v>
      </c>
      <c r="B28" s="27">
        <v>2</v>
      </c>
      <c r="C28" s="27">
        <v>3</v>
      </c>
      <c r="D28" s="27">
        <v>4</v>
      </c>
      <c r="E28" s="78">
        <v>6</v>
      </c>
      <c r="F28" s="78">
        <v>8</v>
      </c>
      <c r="G28" s="27">
        <v>9</v>
      </c>
    </row>
    <row r="29" spans="1:7" ht="24" customHeight="1">
      <c r="A29" s="88" t="s">
        <v>48</v>
      </c>
      <c r="B29" s="88"/>
      <c r="C29" s="88"/>
      <c r="D29" s="88"/>
      <c r="E29" s="88"/>
      <c r="F29" s="88"/>
      <c r="G29" s="88"/>
    </row>
    <row r="30" spans="1:7" s="11" customFormat="1" ht="19.5" customHeight="1">
      <c r="A30" s="89" t="s">
        <v>49</v>
      </c>
      <c r="B30" s="89"/>
      <c r="C30" s="89"/>
      <c r="D30" s="89"/>
      <c r="E30" s="89"/>
      <c r="F30" s="89"/>
      <c r="G30" s="89"/>
    </row>
    <row r="31" spans="1:7" s="11" customFormat="1" ht="26.25" customHeight="1">
      <c r="A31" s="10" t="s">
        <v>50</v>
      </c>
      <c r="B31" s="16">
        <v>100</v>
      </c>
      <c r="C31" s="46">
        <f>36821.1+36180.2+25536.7+5501+61129.8</f>
        <v>165168.8</v>
      </c>
      <c r="D31" s="46">
        <f>163951.1+63584.7</f>
        <v>227535.8</v>
      </c>
      <c r="E31" s="49">
        <v>64297.4</v>
      </c>
      <c r="F31" s="46">
        <v>63584.6</v>
      </c>
      <c r="G31" s="46">
        <f>(F31/E31)*100</f>
        <v>98.8914015185684</v>
      </c>
    </row>
    <row r="32" spans="1:7" s="11" customFormat="1" ht="37.5">
      <c r="A32" s="10" t="s">
        <v>51</v>
      </c>
      <c r="B32" s="16">
        <v>110</v>
      </c>
      <c r="C32" s="46">
        <f>1104.2+2146.3+1458.6+2597.7</f>
        <v>7306.8</v>
      </c>
      <c r="D32" s="46">
        <f>4988.4+4984.6</f>
        <v>9973</v>
      </c>
      <c r="E32" s="49">
        <v>4659.9</v>
      </c>
      <c r="F32" s="46">
        <v>4984.6</v>
      </c>
      <c r="G32" s="46">
        <f>(F32/E32)*100</f>
        <v>106.96796068585164</v>
      </c>
    </row>
    <row r="33" spans="1:7" s="11" customFormat="1" ht="18.75">
      <c r="A33" s="10" t="s">
        <v>52</v>
      </c>
      <c r="B33" s="16">
        <v>120</v>
      </c>
      <c r="C33" s="46">
        <f>C34+C35+C36+C37</f>
        <v>10656.4</v>
      </c>
      <c r="D33" s="46">
        <f>820.4+2043.4</f>
        <v>2863.8</v>
      </c>
      <c r="E33" s="49">
        <f>E34+E35+E36+E37</f>
        <v>1365.5</v>
      </c>
      <c r="F33" s="46">
        <f>F34+F35+F36+F37</f>
        <v>2043.3999999999999</v>
      </c>
      <c r="G33" s="46">
        <f>(F33/E33)*100</f>
        <v>149.64481874771144</v>
      </c>
    </row>
    <row r="34" spans="1:7" s="11" customFormat="1" ht="19.5" customHeight="1">
      <c r="A34" s="13" t="s">
        <v>53</v>
      </c>
      <c r="B34" s="14">
        <v>121</v>
      </c>
      <c r="C34" s="12">
        <f>909.8+1179.7</f>
        <v>2089.5</v>
      </c>
      <c r="D34" s="12"/>
      <c r="E34" s="31"/>
      <c r="F34" s="12"/>
      <c r="G34" s="46"/>
    </row>
    <row r="35" spans="1:7" s="11" customFormat="1" ht="20.25" customHeight="1">
      <c r="A35" s="13" t="s">
        <v>54</v>
      </c>
      <c r="B35" s="14">
        <v>122</v>
      </c>
      <c r="C35" s="12">
        <f>805.3+527.1+268</f>
        <v>1600.4</v>
      </c>
      <c r="D35" s="12">
        <v>89.1</v>
      </c>
      <c r="E35" s="31">
        <v>90</v>
      </c>
      <c r="F35" s="12">
        <v>89.1</v>
      </c>
      <c r="G35" s="46">
        <f>(F35/E35)*100</f>
        <v>99</v>
      </c>
    </row>
    <row r="36" spans="1:7" s="11" customFormat="1" ht="38.25" customHeight="1">
      <c r="A36" s="13" t="s">
        <v>55</v>
      </c>
      <c r="B36" s="14">
        <v>123</v>
      </c>
      <c r="C36" s="12">
        <f>525.7+604.4+200</f>
        <v>1330.1</v>
      </c>
      <c r="D36" s="12">
        <v>820.4</v>
      </c>
      <c r="E36" s="31"/>
      <c r="F36" s="12"/>
      <c r="G36" s="46"/>
    </row>
    <row r="37" spans="1:7" s="11" customFormat="1" ht="18.75">
      <c r="A37" s="13" t="s">
        <v>56</v>
      </c>
      <c r="B37" s="14">
        <v>124</v>
      </c>
      <c r="C37" s="12">
        <v>5636.4</v>
      </c>
      <c r="D37" s="12">
        <v>1954.3</v>
      </c>
      <c r="E37" s="31">
        <v>1275.5</v>
      </c>
      <c r="F37" s="12">
        <v>1954.3</v>
      </c>
      <c r="G37" s="46">
        <f>(F37/E37)*100</f>
        <v>153.21834574676595</v>
      </c>
    </row>
    <row r="38" spans="1:7" s="45" customFormat="1" ht="18.75" customHeight="1">
      <c r="A38" s="38" t="s">
        <v>57</v>
      </c>
      <c r="B38" s="43">
        <v>130</v>
      </c>
      <c r="C38" s="39">
        <f>C39+C43+C44+C50+C51+C53+C55</f>
        <v>163728.5</v>
      </c>
      <c r="D38" s="39">
        <f>D39+D43+D44+D50+D51+D53+D55</f>
        <v>211752.10000000003</v>
      </c>
      <c r="E38" s="39">
        <f>E39+E43+E44+E50+E51+E53+E55</f>
        <v>58346.700000000004</v>
      </c>
      <c r="F38" s="39">
        <f>F39+F43+F44+F50+F51+F53+F55</f>
        <v>58332.7</v>
      </c>
      <c r="G38" s="39">
        <f aca="true" t="shared" si="0" ref="G38:G47">(F38/E38)*100</f>
        <v>99.97600549816869</v>
      </c>
    </row>
    <row r="39" spans="1:7" s="48" customFormat="1" ht="19.5" customHeight="1">
      <c r="A39" s="38" t="s">
        <v>58</v>
      </c>
      <c r="B39" s="47">
        <v>140</v>
      </c>
      <c r="C39" s="39">
        <f>C40+C41+C42</f>
        <v>35683.100000000006</v>
      </c>
      <c r="D39" s="39">
        <f>D40+D41+D42</f>
        <v>39133.6</v>
      </c>
      <c r="E39" s="39">
        <f>E40+E41+E42</f>
        <v>9075.5</v>
      </c>
      <c r="F39" s="39">
        <f>F40+F41+F42</f>
        <v>8977.099999999999</v>
      </c>
      <c r="G39" s="39">
        <f t="shared" si="0"/>
        <v>98.91576221695773</v>
      </c>
    </row>
    <row r="40" spans="1:7" s="28" customFormat="1" ht="19.5" customHeight="1">
      <c r="A40" s="29" t="s">
        <v>53</v>
      </c>
      <c r="B40" s="30">
        <v>141</v>
      </c>
      <c r="C40" s="31">
        <f>7664+8272.4+1632.6+15337.4</f>
        <v>32906.4</v>
      </c>
      <c r="D40" s="31">
        <f>27881.4+7974.7</f>
        <v>35856.1</v>
      </c>
      <c r="E40" s="31">
        <v>8439.5</v>
      </c>
      <c r="F40" s="31">
        <v>7974.7</v>
      </c>
      <c r="G40" s="31">
        <f t="shared" si="0"/>
        <v>94.49256472539842</v>
      </c>
    </row>
    <row r="41" spans="1:7" s="28" customFormat="1" ht="19.5" customHeight="1">
      <c r="A41" s="29" t="s">
        <v>59</v>
      </c>
      <c r="B41" s="30">
        <v>142</v>
      </c>
      <c r="C41" s="31">
        <f>25+32.2+24.6</f>
        <v>81.80000000000001</v>
      </c>
      <c r="D41" s="31">
        <f>95.7+2.4</f>
        <v>98.10000000000001</v>
      </c>
      <c r="E41" s="31">
        <v>16.7</v>
      </c>
      <c r="F41" s="31">
        <f>2.4</f>
        <v>2.4</v>
      </c>
      <c r="G41" s="31">
        <f t="shared" si="0"/>
        <v>14.37125748502994</v>
      </c>
    </row>
    <row r="42" spans="1:7" s="28" customFormat="1" ht="19.5" customHeight="1">
      <c r="A42" s="29" t="s">
        <v>54</v>
      </c>
      <c r="B42" s="30">
        <v>143</v>
      </c>
      <c r="C42" s="31">
        <f>900.2+1317.2+50.8+426.7</f>
        <v>2694.9</v>
      </c>
      <c r="D42" s="31">
        <f>2179.4+1000</f>
        <v>3179.4</v>
      </c>
      <c r="E42" s="31">
        <f>529.3+90</f>
        <v>619.3</v>
      </c>
      <c r="F42" s="31">
        <f>89.1+910.9</f>
        <v>1000</v>
      </c>
      <c r="G42" s="31">
        <f t="shared" si="0"/>
        <v>161.47263038914906</v>
      </c>
    </row>
    <row r="43" spans="1:7" s="28" customFormat="1" ht="19.5" customHeight="1">
      <c r="A43" s="23" t="s">
        <v>60</v>
      </c>
      <c r="B43" s="27">
        <v>150</v>
      </c>
      <c r="C43" s="25">
        <f>3.7+165.6</f>
        <v>169.29999999999998</v>
      </c>
      <c r="D43" s="25">
        <f>136.9+77.3</f>
        <v>214.2</v>
      </c>
      <c r="E43" s="66">
        <v>48.7</v>
      </c>
      <c r="F43" s="25">
        <v>77.3</v>
      </c>
      <c r="G43" s="31">
        <f t="shared" si="0"/>
        <v>158.72689938398358</v>
      </c>
    </row>
    <row r="44" spans="1:7" s="48" customFormat="1" ht="19.5" customHeight="1">
      <c r="A44" s="38" t="s">
        <v>61</v>
      </c>
      <c r="B44" s="47">
        <v>160</v>
      </c>
      <c r="C44" s="39">
        <f>C45+C46+C47+C48+C49</f>
        <v>7567.6</v>
      </c>
      <c r="D44" s="39">
        <f>D45+D46+D47+D48+D49</f>
        <v>11866.9</v>
      </c>
      <c r="E44" s="39">
        <f>E45+E46+E47+E48+E49</f>
        <v>4659.900000000001</v>
      </c>
      <c r="F44" s="39">
        <f>F45+F46+F47+F48+F49</f>
        <v>4984.6</v>
      </c>
      <c r="G44" s="39">
        <f t="shared" si="0"/>
        <v>106.96796068585161</v>
      </c>
    </row>
    <row r="45" spans="1:7" s="28" customFormat="1" ht="19.5" customHeight="1">
      <c r="A45" s="29" t="s">
        <v>62</v>
      </c>
      <c r="B45" s="30">
        <v>161</v>
      </c>
      <c r="C45" s="31">
        <f>592.8+1030.7+716.9+1557.4</f>
        <v>3897.8</v>
      </c>
      <c r="D45" s="31">
        <f>3655+2471.9</f>
        <v>6126.9</v>
      </c>
      <c r="E45" s="31">
        <v>2039.5</v>
      </c>
      <c r="F45" s="31">
        <v>2471.9</v>
      </c>
      <c r="G45" s="31">
        <f t="shared" si="0"/>
        <v>121.20127482226036</v>
      </c>
    </row>
    <row r="46" spans="1:7" s="28" customFormat="1" ht="19.5" customHeight="1">
      <c r="A46" s="29" t="s">
        <v>63</v>
      </c>
      <c r="B46" s="30">
        <v>162</v>
      </c>
      <c r="C46" s="31">
        <f>356.9+303.2+286.3+240.8</f>
        <v>1187.1999999999998</v>
      </c>
      <c r="D46" s="31">
        <f>1018.4+333.5</f>
        <v>1351.9</v>
      </c>
      <c r="E46" s="31">
        <v>369.7</v>
      </c>
      <c r="F46" s="31">
        <v>333.5</v>
      </c>
      <c r="G46" s="31">
        <f t="shared" si="0"/>
        <v>90.20827698133623</v>
      </c>
    </row>
    <row r="47" spans="1:7" s="28" customFormat="1" ht="19.5" customHeight="1">
      <c r="A47" s="29" t="s">
        <v>64</v>
      </c>
      <c r="B47" s="30">
        <v>163</v>
      </c>
      <c r="C47" s="31">
        <f>106.8+764.2+407.6+1019</f>
        <v>2297.6</v>
      </c>
      <c r="D47" s="31">
        <f>1983.3+2095.4</f>
        <v>4078.7</v>
      </c>
      <c r="E47" s="31">
        <v>2173.4</v>
      </c>
      <c r="F47" s="31">
        <v>2095.4</v>
      </c>
      <c r="G47" s="31">
        <f t="shared" si="0"/>
        <v>96.41115303211558</v>
      </c>
    </row>
    <row r="48" spans="1:7" s="28" customFormat="1" ht="19.5" customHeight="1">
      <c r="A48" s="29" t="s">
        <v>65</v>
      </c>
      <c r="B48" s="30">
        <v>164</v>
      </c>
      <c r="C48" s="31"/>
      <c r="D48" s="31"/>
      <c r="E48" s="31"/>
      <c r="F48" s="31"/>
      <c r="G48" s="31"/>
    </row>
    <row r="49" spans="1:7" s="28" customFormat="1" ht="19.5" customHeight="1">
      <c r="A49" s="29" t="s">
        <v>66</v>
      </c>
      <c r="B49" s="30">
        <v>165</v>
      </c>
      <c r="C49" s="31">
        <f>47.7+48.2+47.8+41.3</f>
        <v>185</v>
      </c>
      <c r="D49" s="31">
        <f>225.6+83.8</f>
        <v>309.4</v>
      </c>
      <c r="E49" s="31">
        <v>77.3</v>
      </c>
      <c r="F49" s="31">
        <v>83.8</v>
      </c>
      <c r="G49" s="31">
        <f>(F49/E49)*100</f>
        <v>108.40879689521346</v>
      </c>
    </row>
    <row r="50" spans="1:7" s="28" customFormat="1" ht="19.5" customHeight="1">
      <c r="A50" s="23" t="s">
        <v>67</v>
      </c>
      <c r="B50" s="27">
        <v>170</v>
      </c>
      <c r="C50" s="25">
        <v>90350.5</v>
      </c>
      <c r="D50" s="25">
        <f>88072.3+34247.7</f>
        <v>122320</v>
      </c>
      <c r="E50" s="25">
        <v>33536.4</v>
      </c>
      <c r="F50" s="25">
        <v>34247.7</v>
      </c>
      <c r="G50" s="31">
        <f>(F50/E50)*100</f>
        <v>102.12097899595662</v>
      </c>
    </row>
    <row r="51" spans="1:7" s="28" customFormat="1" ht="19.5" customHeight="1">
      <c r="A51" s="23" t="s">
        <v>68</v>
      </c>
      <c r="B51" s="27">
        <v>180</v>
      </c>
      <c r="C51" s="25">
        <f>4499.3+3855.7+4900+6693</f>
        <v>19948</v>
      </c>
      <c r="D51" s="25">
        <f>19131+7075</f>
        <v>26206</v>
      </c>
      <c r="E51" s="25">
        <v>7815.9</v>
      </c>
      <c r="F51" s="25">
        <v>7075</v>
      </c>
      <c r="G51" s="31">
        <f>(F51/E51)*100</f>
        <v>90.52060543251578</v>
      </c>
    </row>
    <row r="52" spans="1:7" s="28" customFormat="1" ht="19.5" customHeight="1">
      <c r="A52" s="23" t="s">
        <v>69</v>
      </c>
      <c r="B52" s="27">
        <v>190</v>
      </c>
      <c r="C52" s="31"/>
      <c r="D52" s="31"/>
      <c r="E52" s="31"/>
      <c r="F52" s="31"/>
      <c r="G52" s="31"/>
    </row>
    <row r="53" spans="1:7" s="28" customFormat="1" ht="39" customHeight="1">
      <c r="A53" s="23" t="s">
        <v>55</v>
      </c>
      <c r="B53" s="27">
        <v>200</v>
      </c>
      <c r="C53" s="31">
        <f>1385+1176.2+1194.8+1564.2</f>
        <v>5320.2</v>
      </c>
      <c r="D53" s="31">
        <f>4329+1080.2</f>
        <v>5409.2</v>
      </c>
      <c r="E53" s="31">
        <v>860.3</v>
      </c>
      <c r="F53" s="31">
        <v>1080</v>
      </c>
      <c r="G53" s="31">
        <f>(F53/E53)*100</f>
        <v>125.53760316168778</v>
      </c>
    </row>
    <row r="54" spans="1:7" s="28" customFormat="1" ht="19.5" customHeight="1">
      <c r="A54" s="23" t="s">
        <v>70</v>
      </c>
      <c r="B54" s="27">
        <v>210</v>
      </c>
      <c r="C54" s="31"/>
      <c r="D54" s="31"/>
      <c r="E54" s="31"/>
      <c r="F54" s="31"/>
      <c r="G54" s="31"/>
    </row>
    <row r="55" spans="1:7" s="28" customFormat="1" ht="19.5" customHeight="1">
      <c r="A55" s="23" t="s">
        <v>71</v>
      </c>
      <c r="B55" s="27">
        <v>220</v>
      </c>
      <c r="C55" s="31">
        <f>1310.3+1299.9+419.1+1660.5</f>
        <v>4689.799999999999</v>
      </c>
      <c r="D55" s="31">
        <f>4711.2+1891</f>
        <v>6602.2</v>
      </c>
      <c r="E55" s="31">
        <v>2350</v>
      </c>
      <c r="F55" s="31">
        <v>1891</v>
      </c>
      <c r="G55" s="56">
        <f>(F55/E55)*100</f>
        <v>80.46808510638299</v>
      </c>
    </row>
    <row r="56" spans="1:7" s="45" customFormat="1" ht="19.5" customHeight="1">
      <c r="A56" s="38" t="s">
        <v>72</v>
      </c>
      <c r="B56" s="43">
        <v>230</v>
      </c>
      <c r="C56" s="39">
        <f>C57+C58+C59+C60+C61+C62+C63+C64+C65+C66+C67+C68+C69+C70+C71+C72+C73</f>
        <v>6173.6</v>
      </c>
      <c r="D56" s="39">
        <f>D57+D58+D59+D60+D61+D62+D63+D64+D65+D66+D67+D68+D69+D70+D71+D72+D73</f>
        <v>10178.699999999999</v>
      </c>
      <c r="E56" s="39">
        <f>E57+E58+E59+E60+E61+E62+E63+E64+E65+E66+E67+E68+E69+E70+E71+E72+E73</f>
        <v>2792</v>
      </c>
      <c r="F56" s="39">
        <f>F57+F58+F59+F60+F61+F62+F63+F64+F65+F66+F67+F68+F69+F70+F71+F72+F73</f>
        <v>2357.2</v>
      </c>
      <c r="G56" s="57">
        <f>(F56/E56)*100</f>
        <v>84.4269340974212</v>
      </c>
    </row>
    <row r="57" spans="1:7" s="26" customFormat="1" ht="19.5" customHeight="1">
      <c r="A57" s="29" t="s">
        <v>73</v>
      </c>
      <c r="B57" s="32">
        <v>231</v>
      </c>
      <c r="C57" s="31"/>
      <c r="D57" s="31"/>
      <c r="E57" s="31"/>
      <c r="F57" s="31"/>
      <c r="G57" s="58"/>
    </row>
    <row r="58" spans="1:7" s="26" customFormat="1" ht="19.5" customHeight="1">
      <c r="A58" s="29" t="s">
        <v>74</v>
      </c>
      <c r="B58" s="32">
        <v>232</v>
      </c>
      <c r="C58" s="31"/>
      <c r="D58" s="31"/>
      <c r="E58" s="31"/>
      <c r="F58" s="31"/>
      <c r="G58" s="58"/>
    </row>
    <row r="59" spans="1:7" s="26" customFormat="1" ht="19.5" customHeight="1">
      <c r="A59" s="29" t="s">
        <v>75</v>
      </c>
      <c r="B59" s="32">
        <v>233</v>
      </c>
      <c r="C59" s="31">
        <f>2.2+4.7+7.4</f>
        <v>14.3</v>
      </c>
      <c r="D59" s="31">
        <f>60.4+48.8</f>
        <v>109.19999999999999</v>
      </c>
      <c r="E59" s="31">
        <v>65</v>
      </c>
      <c r="F59" s="31">
        <v>48.8</v>
      </c>
      <c r="G59" s="58">
        <f>(F59/E59)*100</f>
        <v>75.07692307692308</v>
      </c>
    </row>
    <row r="60" spans="1:9" s="28" customFormat="1" ht="19.5" customHeight="1">
      <c r="A60" s="29" t="s">
        <v>76</v>
      </c>
      <c r="B60" s="32">
        <v>234</v>
      </c>
      <c r="C60" s="31"/>
      <c r="D60" s="31"/>
      <c r="E60" s="31"/>
      <c r="F60" s="31"/>
      <c r="G60" s="31"/>
      <c r="I60" s="33"/>
    </row>
    <row r="61" spans="1:7" s="28" customFormat="1" ht="19.5" customHeight="1">
      <c r="A61" s="29" t="s">
        <v>77</v>
      </c>
      <c r="B61" s="32">
        <v>235</v>
      </c>
      <c r="C61" s="31">
        <f>8.4+6.4+6+9</f>
        <v>29.8</v>
      </c>
      <c r="D61" s="31">
        <f>18+5.7</f>
        <v>23.7</v>
      </c>
      <c r="E61" s="31">
        <v>8.2</v>
      </c>
      <c r="F61" s="31">
        <v>5.7</v>
      </c>
      <c r="G61" s="31">
        <f>(F61/E61)*100</f>
        <v>69.51219512195122</v>
      </c>
    </row>
    <row r="62" spans="1:7" s="28" customFormat="1" ht="19.5" customHeight="1">
      <c r="A62" s="29" t="s">
        <v>78</v>
      </c>
      <c r="B62" s="32">
        <v>236</v>
      </c>
      <c r="C62" s="31">
        <f>1228.8+712.7+945.5+1713.5</f>
        <v>4600.5</v>
      </c>
      <c r="D62" s="31">
        <f>5436.7+1563.3</f>
        <v>7000</v>
      </c>
      <c r="E62" s="31">
        <v>1799.7</v>
      </c>
      <c r="F62" s="31">
        <v>1563.3</v>
      </c>
      <c r="G62" s="31">
        <f>(F62/E62)*100</f>
        <v>86.86447741290215</v>
      </c>
    </row>
    <row r="63" spans="1:7" s="28" customFormat="1" ht="19.5" customHeight="1">
      <c r="A63" s="29" t="s">
        <v>79</v>
      </c>
      <c r="B63" s="32">
        <v>237</v>
      </c>
      <c r="C63" s="31">
        <f>270.3+156.8+196.2+341.6</f>
        <v>964.9</v>
      </c>
      <c r="D63" s="31">
        <f>1163.6+376.4</f>
        <v>1540</v>
      </c>
      <c r="E63" s="31">
        <v>396</v>
      </c>
      <c r="F63" s="31">
        <v>376.4</v>
      </c>
      <c r="G63" s="31">
        <f>(F63/E63)*100</f>
        <v>95.05050505050504</v>
      </c>
    </row>
    <row r="64" spans="1:7" s="28" customFormat="1" ht="19.5" customHeight="1">
      <c r="A64" s="29" t="s">
        <v>80</v>
      </c>
      <c r="B64" s="32">
        <v>238</v>
      </c>
      <c r="C64" s="31">
        <f>17.7+15+7.5+24.8</f>
        <v>65</v>
      </c>
      <c r="D64" s="31">
        <f>90.9+9</f>
        <v>99.9</v>
      </c>
      <c r="E64" s="31">
        <v>69.4</v>
      </c>
      <c r="F64" s="31">
        <v>9</v>
      </c>
      <c r="G64" s="31">
        <f>(F64/E64)*100</f>
        <v>12.968299711815561</v>
      </c>
    </row>
    <row r="65" spans="1:7" s="28" customFormat="1" ht="19.5" customHeight="1">
      <c r="A65" s="29" t="s">
        <v>81</v>
      </c>
      <c r="B65" s="32">
        <v>239</v>
      </c>
      <c r="C65" s="31"/>
      <c r="D65" s="31"/>
      <c r="E65" s="31"/>
      <c r="F65" s="31"/>
      <c r="G65" s="31"/>
    </row>
    <row r="66" spans="1:7" s="28" customFormat="1" ht="20.25" customHeight="1">
      <c r="A66" s="23" t="s">
        <v>82</v>
      </c>
      <c r="B66" s="24">
        <v>250</v>
      </c>
      <c r="C66" s="31"/>
      <c r="D66" s="31"/>
      <c r="E66" s="31"/>
      <c r="F66" s="31"/>
      <c r="G66" s="31"/>
    </row>
    <row r="67" spans="1:7" s="28" customFormat="1" ht="19.5" customHeight="1">
      <c r="A67" s="23" t="s">
        <v>83</v>
      </c>
      <c r="B67" s="24">
        <v>260</v>
      </c>
      <c r="C67" s="31"/>
      <c r="D67" s="31"/>
      <c r="E67" s="31"/>
      <c r="F67" s="31"/>
      <c r="G67" s="31"/>
    </row>
    <row r="68" spans="1:7" s="28" customFormat="1" ht="19.5" customHeight="1">
      <c r="A68" s="23" t="s">
        <v>84</v>
      </c>
      <c r="B68" s="24">
        <v>270</v>
      </c>
      <c r="C68" s="34">
        <f>1.5+4</f>
        <v>5.5</v>
      </c>
      <c r="D68" s="34">
        <v>5.9</v>
      </c>
      <c r="E68" s="68">
        <v>3.7</v>
      </c>
      <c r="F68" s="34">
        <v>0</v>
      </c>
      <c r="G68" s="31"/>
    </row>
    <row r="69" spans="1:7" s="28" customFormat="1" ht="19.5" customHeight="1">
      <c r="A69" s="23" t="s">
        <v>85</v>
      </c>
      <c r="B69" s="24">
        <v>280</v>
      </c>
      <c r="C69" s="31">
        <f>17.8+123+352.8</f>
        <v>493.6</v>
      </c>
      <c r="D69" s="31">
        <f>1046+354</f>
        <v>1400</v>
      </c>
      <c r="E69" s="31">
        <v>450</v>
      </c>
      <c r="F69" s="31">
        <v>354</v>
      </c>
      <c r="G69" s="31">
        <f>(F69/E69)*100</f>
        <v>78.66666666666666</v>
      </c>
    </row>
    <row r="70" spans="1:7" s="28" customFormat="1" ht="19.5" customHeight="1">
      <c r="A70" s="23" t="s">
        <v>86</v>
      </c>
      <c r="B70" s="24">
        <v>290</v>
      </c>
      <c r="C70" s="25"/>
      <c r="D70" s="25"/>
      <c r="E70" s="25"/>
      <c r="F70" s="25"/>
      <c r="G70" s="25">
        <f>SUM(G71:G72)</f>
        <v>0</v>
      </c>
    </row>
    <row r="71" spans="1:7" s="28" customFormat="1" ht="19.5" customHeight="1">
      <c r="A71" s="29" t="s">
        <v>87</v>
      </c>
      <c r="B71" s="32">
        <v>291</v>
      </c>
      <c r="C71" s="31"/>
      <c r="D71" s="31"/>
      <c r="E71" s="31"/>
      <c r="F71" s="31"/>
      <c r="G71" s="31"/>
    </row>
    <row r="72" spans="1:7" s="28" customFormat="1" ht="19.5" customHeight="1">
      <c r="A72" s="29" t="s">
        <v>88</v>
      </c>
      <c r="B72" s="32">
        <v>292</v>
      </c>
      <c r="C72" s="31"/>
      <c r="D72" s="31"/>
      <c r="E72" s="35"/>
      <c r="F72" s="31"/>
      <c r="G72" s="31"/>
    </row>
    <row r="73" spans="1:7" s="28" customFormat="1" ht="19.5" customHeight="1">
      <c r="A73" s="23" t="s">
        <v>89</v>
      </c>
      <c r="B73" s="24">
        <v>300</v>
      </c>
      <c r="C73" s="35"/>
      <c r="D73" s="35"/>
      <c r="E73" s="35"/>
      <c r="F73" s="35"/>
      <c r="G73" s="35"/>
    </row>
    <row r="74" spans="1:7" s="28" customFormat="1" ht="19.5" customHeight="1">
      <c r="A74" s="90" t="s">
        <v>90</v>
      </c>
      <c r="B74" s="90"/>
      <c r="C74" s="90"/>
      <c r="D74" s="90"/>
      <c r="E74" s="90"/>
      <c r="F74" s="90"/>
      <c r="G74" s="90"/>
    </row>
    <row r="75" spans="1:7" s="28" customFormat="1" ht="19.5" customHeight="1">
      <c r="A75" s="23" t="s">
        <v>91</v>
      </c>
      <c r="B75" s="24">
        <v>400</v>
      </c>
      <c r="C75" s="34">
        <f>C39+C43+C44</f>
        <v>43420.00000000001</v>
      </c>
      <c r="D75" s="34">
        <f>D39+D43+D44</f>
        <v>51214.7</v>
      </c>
      <c r="E75" s="34">
        <f>E39+E43+E44</f>
        <v>13784.100000000002</v>
      </c>
      <c r="F75" s="34"/>
      <c r="G75" s="31">
        <f>(F75/E75)*100</f>
        <v>0</v>
      </c>
    </row>
    <row r="76" spans="1:7" s="28" customFormat="1" ht="19.5" customHeight="1">
      <c r="A76" s="23" t="s">
        <v>67</v>
      </c>
      <c r="B76" s="24">
        <v>410</v>
      </c>
      <c r="C76" s="31">
        <f aca="true" t="shared" si="1" ref="C76:F77">C50+C62</f>
        <v>94951</v>
      </c>
      <c r="D76" s="31">
        <f t="shared" si="1"/>
        <v>129320</v>
      </c>
      <c r="E76" s="31">
        <f t="shared" si="1"/>
        <v>35336.1</v>
      </c>
      <c r="F76" s="31">
        <f t="shared" si="1"/>
        <v>35811</v>
      </c>
      <c r="G76" s="31">
        <f>(F76/E76)*100</f>
        <v>101.34395136984557</v>
      </c>
    </row>
    <row r="77" spans="1:7" s="28" customFormat="1" ht="19.5" customHeight="1">
      <c r="A77" s="23" t="s">
        <v>68</v>
      </c>
      <c r="B77" s="24">
        <v>420</v>
      </c>
      <c r="C77" s="31">
        <f t="shared" si="1"/>
        <v>20912.9</v>
      </c>
      <c r="D77" s="31">
        <f t="shared" si="1"/>
        <v>27746</v>
      </c>
      <c r="E77" s="31">
        <f t="shared" si="1"/>
        <v>8211.9</v>
      </c>
      <c r="F77" s="31">
        <f t="shared" si="1"/>
        <v>7451.4</v>
      </c>
      <c r="G77" s="31">
        <f>(F77/E77)*100</f>
        <v>90.73904942826874</v>
      </c>
    </row>
    <row r="78" spans="1:7" s="28" customFormat="1" ht="19.5" customHeight="1">
      <c r="A78" s="23" t="s">
        <v>70</v>
      </c>
      <c r="B78" s="24">
        <v>430</v>
      </c>
      <c r="C78" s="31"/>
      <c r="D78" s="31"/>
      <c r="E78" s="35"/>
      <c r="F78" s="31"/>
      <c r="G78" s="31">
        <f>G54+G66</f>
        <v>0</v>
      </c>
    </row>
    <row r="79" spans="1:7" s="28" customFormat="1" ht="19.5" customHeight="1">
      <c r="A79" s="23" t="s">
        <v>92</v>
      </c>
      <c r="B79" s="24">
        <v>440</v>
      </c>
      <c r="C79" s="50">
        <f>C69+C68+C64+C61+C59+C55+C53</f>
        <v>10618.199999999999</v>
      </c>
      <c r="D79" s="50">
        <f>D69+D68+D64+D61+D59+D55+D53</f>
        <v>13650.099999999999</v>
      </c>
      <c r="E79" s="50">
        <f>E69+E68+E64+E61+E59+E55+E53</f>
        <v>3806.6000000000004</v>
      </c>
      <c r="F79" s="50">
        <f>F69+F68+F64+F61+F59+F55+F53</f>
        <v>3388.5</v>
      </c>
      <c r="G79" s="31">
        <f>(F79/E79)*100</f>
        <v>89.01644512163084</v>
      </c>
    </row>
    <row r="80" spans="1:7" s="48" customFormat="1" ht="19.5" customHeight="1">
      <c r="A80" s="38" t="s">
        <v>93</v>
      </c>
      <c r="B80" s="43">
        <v>450</v>
      </c>
      <c r="C80" s="49">
        <f>SUM(C75:C79)</f>
        <v>169902.1</v>
      </c>
      <c r="D80" s="49">
        <f>SUM(D75:D79)</f>
        <v>221930.80000000002</v>
      </c>
      <c r="E80" s="67">
        <f>SUM(E75:E79)</f>
        <v>61138.7</v>
      </c>
      <c r="F80" s="49">
        <f>SUM(F75:F79)</f>
        <v>46650.9</v>
      </c>
      <c r="G80" s="49">
        <f>(F80/E80)*100</f>
        <v>76.3033888519056</v>
      </c>
    </row>
    <row r="81" spans="1:7" s="28" customFormat="1" ht="19.5" customHeight="1">
      <c r="A81" s="90" t="s">
        <v>94</v>
      </c>
      <c r="B81" s="90"/>
      <c r="C81" s="90"/>
      <c r="D81" s="90"/>
      <c r="E81" s="90"/>
      <c r="F81" s="90"/>
      <c r="G81" s="90"/>
    </row>
    <row r="82" spans="1:7" s="28" customFormat="1" ht="19.5" customHeight="1">
      <c r="A82" s="23" t="s">
        <v>95</v>
      </c>
      <c r="B82" s="24">
        <v>500</v>
      </c>
      <c r="C82" s="25"/>
      <c r="D82" s="25"/>
      <c r="E82" s="37"/>
      <c r="F82" s="25"/>
      <c r="G82" s="25">
        <f>SUM(G83)</f>
        <v>0</v>
      </c>
    </row>
    <row r="83" spans="1:7" s="28" customFormat="1" ht="52.5" customHeight="1">
      <c r="A83" s="23" t="s">
        <v>96</v>
      </c>
      <c r="B83" s="32">
        <v>501</v>
      </c>
      <c r="C83" s="31"/>
      <c r="D83" s="31"/>
      <c r="E83" s="35"/>
      <c r="F83" s="31"/>
      <c r="G83" s="31"/>
    </row>
    <row r="84" spans="1:7" s="28" customFormat="1" ht="19.5" customHeight="1">
      <c r="A84" s="38" t="s">
        <v>97</v>
      </c>
      <c r="B84" s="36">
        <v>510</v>
      </c>
      <c r="C84" s="39">
        <f>C85+C86+C87+C88+C89+C90</f>
        <v>13229.9</v>
      </c>
      <c r="D84" s="39">
        <f>D85+D86+D87+D88+D89+D90</f>
        <v>18441.8</v>
      </c>
      <c r="E84" s="39">
        <f>E85+E86+E87+E88+E89+E90</f>
        <v>9184.1</v>
      </c>
      <c r="F84" s="39">
        <f>F85+F86+F87+F88+F89+F90</f>
        <v>9922.7</v>
      </c>
      <c r="G84" s="39">
        <f>(F84/E84)*100</f>
        <v>108.0421598196884</v>
      </c>
    </row>
    <row r="85" spans="1:7" s="28" customFormat="1" ht="19.5" customHeight="1">
      <c r="A85" s="23" t="s">
        <v>98</v>
      </c>
      <c r="B85" s="40">
        <v>511</v>
      </c>
      <c r="C85" s="31"/>
      <c r="D85" s="31"/>
      <c r="E85" s="31"/>
      <c r="F85" s="31"/>
      <c r="G85" s="31"/>
    </row>
    <row r="86" spans="1:7" s="28" customFormat="1" ht="19.5" customHeight="1">
      <c r="A86" s="23" t="s">
        <v>56</v>
      </c>
      <c r="B86" s="40">
        <v>512</v>
      </c>
      <c r="C86" s="31">
        <f>304.6+5383.8+5291.4+827.4</f>
        <v>11807.199999999999</v>
      </c>
      <c r="D86" s="31">
        <f>7105.4+8449.9</f>
        <v>15555.3</v>
      </c>
      <c r="E86" s="31">
        <v>7654.1</v>
      </c>
      <c r="F86" s="31">
        <f>5897.1+394.3+1560+598.5</f>
        <v>8449.900000000001</v>
      </c>
      <c r="G86" s="31">
        <f>(F86/E86)*100</f>
        <v>110.3970421081512</v>
      </c>
    </row>
    <row r="87" spans="1:7" s="28" customFormat="1" ht="19.5" customHeight="1">
      <c r="A87" s="23" t="s">
        <v>99</v>
      </c>
      <c r="B87" s="40">
        <v>513</v>
      </c>
      <c r="C87" s="31"/>
      <c r="D87" s="31"/>
      <c r="E87" s="31"/>
      <c r="F87" s="31"/>
      <c r="G87" s="31"/>
    </row>
    <row r="88" spans="1:7" s="28" customFormat="1" ht="19.5" customHeight="1">
      <c r="A88" s="23" t="s">
        <v>100</v>
      </c>
      <c r="B88" s="40">
        <v>514</v>
      </c>
      <c r="C88" s="31"/>
      <c r="D88" s="31"/>
      <c r="E88" s="31"/>
      <c r="F88" s="31"/>
      <c r="G88" s="31"/>
    </row>
    <row r="89" spans="1:7" s="28" customFormat="1" ht="33" customHeight="1">
      <c r="A89" s="23" t="s">
        <v>101</v>
      </c>
      <c r="B89" s="40">
        <v>515</v>
      </c>
      <c r="C89" s="31"/>
      <c r="D89" s="31">
        <v>1413.7</v>
      </c>
      <c r="E89" s="31"/>
      <c r="F89" s="31">
        <v>0</v>
      </c>
      <c r="G89" s="31"/>
    </row>
    <row r="90" spans="1:7" s="28" customFormat="1" ht="24.75" customHeight="1">
      <c r="A90" s="23" t="s">
        <v>102</v>
      </c>
      <c r="B90" s="41">
        <v>516</v>
      </c>
      <c r="C90" s="31">
        <v>1422.7</v>
      </c>
      <c r="D90" s="31">
        <f>F90</f>
        <v>1472.8</v>
      </c>
      <c r="E90" s="31">
        <v>1530</v>
      </c>
      <c r="F90" s="31">
        <f>429+1043.8</f>
        <v>1472.8</v>
      </c>
      <c r="G90" s="39">
        <f>(F90/E90)*100</f>
        <v>96.26143790849673</v>
      </c>
    </row>
    <row r="91" spans="1:7" s="28" customFormat="1" ht="19.5" customHeight="1">
      <c r="A91" s="90" t="s">
        <v>103</v>
      </c>
      <c r="B91" s="90"/>
      <c r="C91" s="90"/>
      <c r="D91" s="90"/>
      <c r="E91" s="90"/>
      <c r="F91" s="90"/>
      <c r="G91" s="90"/>
    </row>
    <row r="92" spans="1:7" s="28" customFormat="1" ht="19.5" customHeight="1">
      <c r="A92" s="23" t="s">
        <v>104</v>
      </c>
      <c r="B92" s="42">
        <v>600</v>
      </c>
      <c r="C92" s="37"/>
      <c r="D92" s="37"/>
      <c r="E92" s="25"/>
      <c r="F92" s="25"/>
      <c r="G92" s="25">
        <f>SUM(G93:G96)</f>
        <v>0</v>
      </c>
    </row>
    <row r="93" spans="1:7" s="28" customFormat="1" ht="19.5" customHeight="1">
      <c r="A93" s="29" t="s">
        <v>105</v>
      </c>
      <c r="B93" s="41">
        <v>601</v>
      </c>
      <c r="C93" s="35"/>
      <c r="D93" s="35"/>
      <c r="E93" s="31"/>
      <c r="F93" s="31"/>
      <c r="G93" s="31"/>
    </row>
    <row r="94" spans="1:7" s="28" customFormat="1" ht="19.5" customHeight="1">
      <c r="A94" s="29" t="s">
        <v>106</v>
      </c>
      <c r="B94" s="41">
        <v>602</v>
      </c>
      <c r="C94" s="35"/>
      <c r="D94" s="35"/>
      <c r="E94" s="31"/>
      <c r="F94" s="31"/>
      <c r="G94" s="31"/>
    </row>
    <row r="95" spans="1:10" s="28" customFormat="1" ht="19.5" customHeight="1">
      <c r="A95" s="29" t="s">
        <v>107</v>
      </c>
      <c r="B95" s="41">
        <v>603</v>
      </c>
      <c r="C95" s="35"/>
      <c r="D95" s="35"/>
      <c r="E95" s="31"/>
      <c r="F95" s="31"/>
      <c r="G95" s="31"/>
      <c r="J95" s="31"/>
    </row>
    <row r="96" spans="1:7" s="28" customFormat="1" ht="19.5" customHeight="1">
      <c r="A96" s="23" t="s">
        <v>108</v>
      </c>
      <c r="B96" s="42">
        <v>610</v>
      </c>
      <c r="C96" s="35"/>
      <c r="D96" s="35"/>
      <c r="E96" s="31"/>
      <c r="F96" s="31"/>
      <c r="G96" s="31"/>
    </row>
    <row r="97" spans="1:7" s="28" customFormat="1" ht="19.5" customHeight="1">
      <c r="A97" s="23" t="s">
        <v>109</v>
      </c>
      <c r="B97" s="42">
        <v>620</v>
      </c>
      <c r="C97" s="37"/>
      <c r="D97" s="37"/>
      <c r="E97" s="25"/>
      <c r="F97" s="25"/>
      <c r="G97" s="25">
        <f>SUM(G98:G101)</f>
        <v>0</v>
      </c>
    </row>
    <row r="98" spans="1:7" s="28" customFormat="1" ht="19.5" customHeight="1">
      <c r="A98" s="29" t="s">
        <v>105</v>
      </c>
      <c r="B98" s="41">
        <v>621</v>
      </c>
      <c r="C98" s="35"/>
      <c r="D98" s="35"/>
      <c r="E98" s="31"/>
      <c r="F98" s="31"/>
      <c r="G98" s="31"/>
    </row>
    <row r="99" spans="1:7" s="28" customFormat="1" ht="19.5" customHeight="1">
      <c r="A99" s="29" t="s">
        <v>106</v>
      </c>
      <c r="B99" s="41">
        <v>622</v>
      </c>
      <c r="C99" s="35"/>
      <c r="D99" s="35"/>
      <c r="E99" s="31"/>
      <c r="F99" s="31"/>
      <c r="G99" s="31"/>
    </row>
    <row r="100" spans="1:7" s="28" customFormat="1" ht="19.5" customHeight="1">
      <c r="A100" s="29" t="s">
        <v>107</v>
      </c>
      <c r="B100" s="41">
        <v>623</v>
      </c>
      <c r="C100" s="35"/>
      <c r="D100" s="35"/>
      <c r="E100" s="31"/>
      <c r="F100" s="31"/>
      <c r="G100" s="31"/>
    </row>
    <row r="101" spans="1:7" s="28" customFormat="1" ht="19.5" customHeight="1">
      <c r="A101" s="23" t="s">
        <v>71</v>
      </c>
      <c r="B101" s="42">
        <v>630</v>
      </c>
      <c r="C101" s="35"/>
      <c r="D101" s="35"/>
      <c r="E101" s="31"/>
      <c r="F101" s="31"/>
      <c r="G101" s="31"/>
    </row>
    <row r="102" spans="1:7" s="26" customFormat="1" ht="19.5" customHeight="1">
      <c r="A102" s="38" t="s">
        <v>110</v>
      </c>
      <c r="B102" s="43">
        <v>700</v>
      </c>
      <c r="C102" s="44">
        <f>C31+C32+C33</f>
        <v>183131.99999999997</v>
      </c>
      <c r="D102" s="44">
        <f>D31+D32+D33</f>
        <v>240372.59999999998</v>
      </c>
      <c r="E102" s="44">
        <f>E31+E32+E33</f>
        <v>70322.8</v>
      </c>
      <c r="F102" s="44">
        <f>F31+F32+F33</f>
        <v>70612.59999999999</v>
      </c>
      <c r="G102" s="44">
        <f>(F102/E102)*100</f>
        <v>100.41209963198278</v>
      </c>
    </row>
    <row r="103" spans="1:7" s="26" customFormat="1" ht="19.5" customHeight="1">
      <c r="A103" s="38" t="s">
        <v>111</v>
      </c>
      <c r="B103" s="43">
        <v>800</v>
      </c>
      <c r="C103" s="44">
        <f>C39+C43+C44+C50+C51+C53+C55+C56+C84</f>
        <v>183132</v>
      </c>
      <c r="D103" s="44">
        <f>D39+D43+D44+D50+D51+D53+D55+D56+D84</f>
        <v>240372.60000000003</v>
      </c>
      <c r="E103" s="44">
        <f>E39+E43+E44+E50+E51+E53+E55+E56+E84</f>
        <v>70322.8</v>
      </c>
      <c r="F103" s="44">
        <f>F39+F43+F44+F50+F51+F53+F55+F56+F84</f>
        <v>70612.59999999999</v>
      </c>
      <c r="G103" s="44">
        <f>(F103/E103)*100</f>
        <v>100.41209963198278</v>
      </c>
    </row>
    <row r="104" spans="1:7" s="26" customFormat="1" ht="19.5" customHeight="1">
      <c r="A104" s="23" t="s">
        <v>112</v>
      </c>
      <c r="B104" s="24">
        <v>850</v>
      </c>
      <c r="C104" s="35"/>
      <c r="D104" s="35"/>
      <c r="E104" s="31"/>
      <c r="F104" s="31"/>
      <c r="G104" s="31"/>
    </row>
    <row r="105" spans="1:7" s="92" customFormat="1" ht="19.5" customHeight="1">
      <c r="A105" s="91" t="s">
        <v>113</v>
      </c>
      <c r="B105" s="91"/>
      <c r="C105" s="91"/>
      <c r="D105" s="91"/>
      <c r="E105" s="91"/>
      <c r="F105" s="91"/>
      <c r="G105" s="91"/>
    </row>
    <row r="106" spans="1:7" ht="19.5" customHeight="1">
      <c r="A106" s="51" t="s">
        <v>114</v>
      </c>
      <c r="B106" s="52">
        <v>900</v>
      </c>
      <c r="C106" s="55">
        <v>942.25</v>
      </c>
      <c r="D106" s="55">
        <v>883.25</v>
      </c>
      <c r="E106" s="59">
        <v>845.75</v>
      </c>
      <c r="F106" s="59">
        <v>883.25</v>
      </c>
      <c r="G106" s="54"/>
    </row>
    <row r="107" spans="1:7" ht="19.5" customHeight="1">
      <c r="A107" s="51" t="s">
        <v>115</v>
      </c>
      <c r="B107" s="52">
        <v>910</v>
      </c>
      <c r="C107" s="60"/>
      <c r="D107" s="60"/>
      <c r="E107" s="60"/>
      <c r="F107" s="53"/>
      <c r="G107" s="53"/>
    </row>
    <row r="108" spans="1:7" ht="19.5" customHeight="1">
      <c r="A108" s="51" t="s">
        <v>116</v>
      </c>
      <c r="B108" s="52">
        <v>920</v>
      </c>
      <c r="C108" s="60"/>
      <c r="D108" s="60"/>
      <c r="E108" s="60"/>
      <c r="F108" s="53"/>
      <c r="G108" s="53"/>
    </row>
    <row r="109" spans="1:7" ht="19.5" customHeight="1">
      <c r="A109" s="51" t="s">
        <v>117</v>
      </c>
      <c r="B109" s="52">
        <v>930</v>
      </c>
      <c r="C109" s="60"/>
      <c r="D109" s="60"/>
      <c r="E109" s="60"/>
      <c r="F109" s="53"/>
      <c r="G109" s="53"/>
    </row>
    <row r="110" spans="1:7" ht="19.5" customHeight="1">
      <c r="A110" s="4"/>
      <c r="C110" s="61"/>
      <c r="D110" s="61"/>
      <c r="E110" s="61"/>
      <c r="F110" s="17"/>
      <c r="G110" s="17"/>
    </row>
    <row r="111" spans="1:7" ht="16.5" customHeight="1">
      <c r="A111" s="4"/>
      <c r="C111" s="62"/>
      <c r="D111" s="63"/>
      <c r="E111" s="63"/>
      <c r="F111" s="18"/>
      <c r="G111" s="18"/>
    </row>
    <row r="112" spans="1:7" ht="19.5" customHeight="1">
      <c r="A112" s="19" t="s">
        <v>124</v>
      </c>
      <c r="C112" s="84" t="s">
        <v>118</v>
      </c>
      <c r="D112" s="84"/>
      <c r="E112" s="84"/>
      <c r="F112" s="85" t="s">
        <v>122</v>
      </c>
      <c r="G112" s="85"/>
    </row>
    <row r="113" spans="1:7" s="15" customFormat="1" ht="19.5" customHeight="1">
      <c r="A113" s="20" t="s">
        <v>125</v>
      </c>
      <c r="B113" s="1"/>
      <c r="C113" s="86" t="s">
        <v>119</v>
      </c>
      <c r="D113" s="86"/>
      <c r="E113" s="64"/>
      <c r="F113" s="87" t="s">
        <v>120</v>
      </c>
      <c r="G113" s="87"/>
    </row>
    <row r="114" spans="3:4" ht="18.75">
      <c r="C114" s="65"/>
      <c r="D114" s="65"/>
    </row>
    <row r="115" spans="1:7" ht="12.75" customHeight="1">
      <c r="A115" s="21"/>
      <c r="C115" s="84"/>
      <c r="D115" s="84"/>
      <c r="E115" s="84"/>
      <c r="F115" s="83"/>
      <c r="G115"/>
    </row>
    <row r="116" spans="1:7" ht="18.75">
      <c r="A116" s="22"/>
      <c r="C116" s="86"/>
      <c r="D116" s="86"/>
      <c r="E116" s="64"/>
      <c r="F116" s="83"/>
      <c r="G116"/>
    </row>
    <row r="117" spans="1:7" ht="24" customHeight="1">
      <c r="A117" s="82"/>
      <c r="C117" s="84"/>
      <c r="D117" s="84"/>
      <c r="E117" s="84"/>
      <c r="F117" s="85"/>
      <c r="G117" s="85"/>
    </row>
    <row r="118" spans="1:7" ht="18.75">
      <c r="A118" s="82"/>
      <c r="C118" s="86"/>
      <c r="D118" s="86"/>
      <c r="E118" s="64"/>
      <c r="F118" s="87"/>
      <c r="G118" s="87"/>
    </row>
    <row r="119" spans="1:4" ht="18.75">
      <c r="A119" s="2"/>
      <c r="C119" s="65"/>
      <c r="D119" s="65"/>
    </row>
    <row r="120" spans="3:4" ht="18.75">
      <c r="C120" s="65"/>
      <c r="D120" s="65"/>
    </row>
    <row r="121" spans="3:4" ht="18.75">
      <c r="C121" s="65"/>
      <c r="D121" s="65"/>
    </row>
  </sheetData>
  <sheetProtection selectLockedCells="1" selectUnlockedCells="1"/>
  <mergeCells count="41">
    <mergeCell ref="E1:G1"/>
    <mergeCell ref="B7:D7"/>
    <mergeCell ref="F7:G7"/>
    <mergeCell ref="B8:E8"/>
    <mergeCell ref="B9:D9"/>
    <mergeCell ref="B10:D10"/>
    <mergeCell ref="B11:E11"/>
    <mergeCell ref="B12:D12"/>
    <mergeCell ref="B13:E13"/>
    <mergeCell ref="B14:D14"/>
    <mergeCell ref="E14:F14"/>
    <mergeCell ref="B15:D15"/>
    <mergeCell ref="E15:F15"/>
    <mergeCell ref="B16:D16"/>
    <mergeCell ref="B17:E17"/>
    <mergeCell ref="B18:D18"/>
    <mergeCell ref="B19:D19"/>
    <mergeCell ref="A21:G21"/>
    <mergeCell ref="A22:G22"/>
    <mergeCell ref="A23:G23"/>
    <mergeCell ref="A24:G24"/>
    <mergeCell ref="A26:A27"/>
    <mergeCell ref="B26:B27"/>
    <mergeCell ref="C26:D26"/>
    <mergeCell ref="E26:G26"/>
    <mergeCell ref="A29:G29"/>
    <mergeCell ref="A30:G30"/>
    <mergeCell ref="A74:G74"/>
    <mergeCell ref="A81:G81"/>
    <mergeCell ref="A91:G91"/>
    <mergeCell ref="A105:IV105"/>
    <mergeCell ref="C117:E117"/>
    <mergeCell ref="F117:G117"/>
    <mergeCell ref="C118:D118"/>
    <mergeCell ref="F118:G118"/>
    <mergeCell ref="C112:E112"/>
    <mergeCell ref="F112:G112"/>
    <mergeCell ref="C113:D113"/>
    <mergeCell ref="F113:G113"/>
    <mergeCell ref="C115:E115"/>
    <mergeCell ref="C116:D116"/>
  </mergeCells>
  <printOptions/>
  <pageMargins left="0.7874015748031497" right="0.5905511811023623" top="0.5118110236220472" bottom="0.4724409448818898" header="0.5118110236220472" footer="0.5118110236220472"/>
  <pageSetup fitToHeight="0" horizontalDpi="300" verticalDpi="300" orientation="landscape" paperSize="9" scale="68" r:id="rId1"/>
  <rowBreaks count="2" manualBreakCount="2">
    <brk id="43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us46</dc:creator>
  <cp:keywords/>
  <dc:description/>
  <cp:lastModifiedBy>us46</cp:lastModifiedBy>
  <cp:lastPrinted>2022-02-21T10:37:56Z</cp:lastPrinted>
  <dcterms:created xsi:type="dcterms:W3CDTF">2022-03-29T09:02:44Z</dcterms:created>
  <dcterms:modified xsi:type="dcterms:W3CDTF">2022-03-29T09:02:46Z</dcterms:modified>
  <cp:category/>
  <cp:version/>
  <cp:contentType/>
  <cp:contentStatus/>
</cp:coreProperties>
</file>