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7 СКЛИКАННЯ\74 сесія від 20 лютого 2020\Sesija_74\"/>
    </mc:Choice>
  </mc:AlternateContent>
  <bookViews>
    <workbookView xWindow="-120" yWindow="-120" windowWidth="29040" windowHeight="15840" tabRatio="500"/>
  </bookViews>
  <sheets>
    <sheet name="І доходи " sheetId="5" r:id="rId1"/>
    <sheet name="ІІ Видатки" sheetId="2" r:id="rId2"/>
  </sheets>
  <definedNames>
    <definedName name="_xlnm._FilterDatabase" localSheetId="0" hidden="1">'І доходи '!$A$5:$N$126</definedName>
    <definedName name="Data" localSheetId="0">'І доходи '!$A$13:$AA$134</definedName>
    <definedName name="Data">#REF!</definedName>
    <definedName name="Date" localSheetId="0">'І доходи '!#REF!</definedName>
    <definedName name="Date">#REF!</definedName>
    <definedName name="Date1" localSheetId="0">'І доходи '!$C$6</definedName>
    <definedName name="Date1">#REF!</definedName>
    <definedName name="EXCEL_VER">12</definedName>
    <definedName name="PRINT_DATE">"17.01.2019 08:45:19"</definedName>
    <definedName name="PRINTER">"Eксель_Імпорт (XlRpt)  ДержКазначейство ЦА, Копичко Олександр"</definedName>
    <definedName name="REP_CREATOR">"user"</definedName>
    <definedName name="SignB" localSheetId="0">'І доходи '!#REF!</definedName>
    <definedName name="SignB">#REF!</definedName>
    <definedName name="SignD" localSheetId="0">'І доходи '!#REF!</definedName>
    <definedName name="SignD">#REF!</definedName>
    <definedName name="_xlnm.Print_Titles" localSheetId="0">'І доходи '!$10:$12</definedName>
    <definedName name="_xlnm.Print_Titles" localSheetId="1">'ІІ Видатки'!$3:$5</definedName>
    <definedName name="_xlnm.Print_Area" localSheetId="0">'І доходи '!$A$1:$N$129</definedName>
    <definedName name="_xlnm.Print_Area" localSheetId="1">'ІІ Видатки'!$A$1:$P$122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5" i="5" l="1"/>
  <c r="N125" i="5" s="1"/>
  <c r="K125" i="5"/>
  <c r="M125" i="5" s="1"/>
  <c r="J125" i="5"/>
  <c r="F125" i="5"/>
  <c r="E125" i="5"/>
  <c r="L124" i="5"/>
  <c r="K124" i="5"/>
  <c r="J124" i="5"/>
  <c r="F124" i="5"/>
  <c r="E124" i="5"/>
  <c r="L123" i="5"/>
  <c r="N123" i="5" s="1"/>
  <c r="K123" i="5"/>
  <c r="M123" i="5" s="1"/>
  <c r="J123" i="5"/>
  <c r="F123" i="5"/>
  <c r="E123" i="5"/>
  <c r="L122" i="5"/>
  <c r="K122" i="5"/>
  <c r="J122" i="5"/>
  <c r="F122" i="5"/>
  <c r="E122" i="5"/>
  <c r="L121" i="5"/>
  <c r="N121" i="5" s="1"/>
  <c r="K121" i="5"/>
  <c r="M121" i="5" s="1"/>
  <c r="J121" i="5"/>
  <c r="F121" i="5"/>
  <c r="E121" i="5"/>
  <c r="L120" i="5"/>
  <c r="K120" i="5"/>
  <c r="J120" i="5"/>
  <c r="F120" i="5"/>
  <c r="E120" i="5"/>
  <c r="L119" i="5"/>
  <c r="N119" i="5" s="1"/>
  <c r="K119" i="5"/>
  <c r="M119" i="5" s="1"/>
  <c r="J119" i="5"/>
  <c r="F119" i="5"/>
  <c r="E119" i="5"/>
  <c r="L118" i="5"/>
  <c r="K118" i="5"/>
  <c r="J118" i="5"/>
  <c r="F118" i="5"/>
  <c r="E118" i="5"/>
  <c r="L117" i="5"/>
  <c r="N117" i="5" s="1"/>
  <c r="K117" i="5"/>
  <c r="M117" i="5" s="1"/>
  <c r="J117" i="5"/>
  <c r="F117" i="5"/>
  <c r="E117" i="5"/>
  <c r="L116" i="5"/>
  <c r="K116" i="5"/>
  <c r="J116" i="5"/>
  <c r="F116" i="5"/>
  <c r="E116" i="5"/>
  <c r="L115" i="5"/>
  <c r="N115" i="5" s="1"/>
  <c r="K115" i="5"/>
  <c r="M115" i="5" s="1"/>
  <c r="J115" i="5"/>
  <c r="F115" i="5"/>
  <c r="E115" i="5"/>
  <c r="L114" i="5"/>
  <c r="K114" i="5"/>
  <c r="J114" i="5"/>
  <c r="F114" i="5"/>
  <c r="E114" i="5"/>
  <c r="L113" i="5"/>
  <c r="N113" i="5" s="1"/>
  <c r="K113" i="5"/>
  <c r="M113" i="5" s="1"/>
  <c r="J113" i="5"/>
  <c r="F113" i="5"/>
  <c r="E113" i="5"/>
  <c r="L112" i="5"/>
  <c r="K112" i="5"/>
  <c r="J112" i="5"/>
  <c r="F112" i="5"/>
  <c r="E112" i="5"/>
  <c r="L111" i="5"/>
  <c r="N111" i="5" s="1"/>
  <c r="K111" i="5"/>
  <c r="M111" i="5" s="1"/>
  <c r="J111" i="5"/>
  <c r="F111" i="5"/>
  <c r="E111" i="5"/>
  <c r="L110" i="5"/>
  <c r="H110" i="5"/>
  <c r="G110" i="5"/>
  <c r="J110" i="5" s="1"/>
  <c r="D110" i="5"/>
  <c r="C110" i="5"/>
  <c r="L109" i="5"/>
  <c r="N109" i="5" s="1"/>
  <c r="K109" i="5"/>
  <c r="M109" i="5" s="1"/>
  <c r="J109" i="5"/>
  <c r="F109" i="5"/>
  <c r="E109" i="5"/>
  <c r="L108" i="5"/>
  <c r="K108" i="5"/>
  <c r="J108" i="5"/>
  <c r="F108" i="5"/>
  <c r="E108" i="5"/>
  <c r="K107" i="5"/>
  <c r="H107" i="5"/>
  <c r="G107" i="5"/>
  <c r="D107" i="5"/>
  <c r="C107" i="5"/>
  <c r="G106" i="5"/>
  <c r="G105" i="5" s="1"/>
  <c r="L103" i="5"/>
  <c r="K103" i="5"/>
  <c r="J103" i="5"/>
  <c r="I103" i="5"/>
  <c r="F103" i="5"/>
  <c r="K102" i="5"/>
  <c r="H102" i="5"/>
  <c r="J102" i="5" s="1"/>
  <c r="G102" i="5"/>
  <c r="I102" i="5" s="1"/>
  <c r="D102" i="5"/>
  <c r="C102" i="5"/>
  <c r="N101" i="5"/>
  <c r="L101" i="5"/>
  <c r="M101" i="5" s="1"/>
  <c r="K101" i="5"/>
  <c r="J101" i="5"/>
  <c r="I101" i="5"/>
  <c r="F101" i="5"/>
  <c r="H100" i="5"/>
  <c r="G100" i="5"/>
  <c r="D100" i="5"/>
  <c r="C100" i="5"/>
  <c r="H99" i="5"/>
  <c r="C99" i="5"/>
  <c r="L98" i="5"/>
  <c r="N98" i="5" s="1"/>
  <c r="K98" i="5"/>
  <c r="M98" i="5" s="1"/>
  <c r="J98" i="5"/>
  <c r="I98" i="5"/>
  <c r="F98" i="5"/>
  <c r="L97" i="5"/>
  <c r="H97" i="5"/>
  <c r="G97" i="5"/>
  <c r="D97" i="5"/>
  <c r="C97" i="5"/>
  <c r="L95" i="5"/>
  <c r="K95" i="5"/>
  <c r="N95" i="5" s="1"/>
  <c r="J95" i="5"/>
  <c r="F95" i="5"/>
  <c r="L94" i="5"/>
  <c r="N94" i="5" s="1"/>
  <c r="K94" i="5"/>
  <c r="M94" i="5" s="1"/>
  <c r="J94" i="5"/>
  <c r="I94" i="5"/>
  <c r="F94" i="5"/>
  <c r="L93" i="5"/>
  <c r="H93" i="5"/>
  <c r="G93" i="5"/>
  <c r="D93" i="5"/>
  <c r="C93" i="5"/>
  <c r="K93" i="5" s="1"/>
  <c r="L92" i="5"/>
  <c r="N92" i="5" s="1"/>
  <c r="K92" i="5"/>
  <c r="M92" i="5" s="1"/>
  <c r="J92" i="5"/>
  <c r="I92" i="5"/>
  <c r="F92" i="5"/>
  <c r="L91" i="5"/>
  <c r="K91" i="5"/>
  <c r="J91" i="5"/>
  <c r="F91" i="5"/>
  <c r="E91" i="5"/>
  <c r="L90" i="5"/>
  <c r="N90" i="5" s="1"/>
  <c r="K90" i="5"/>
  <c r="M90" i="5" s="1"/>
  <c r="J90" i="5"/>
  <c r="I90" i="5"/>
  <c r="F90" i="5"/>
  <c r="L89" i="5"/>
  <c r="K89" i="5"/>
  <c r="J89" i="5"/>
  <c r="F89" i="5"/>
  <c r="E89" i="5"/>
  <c r="K88" i="5"/>
  <c r="H88" i="5"/>
  <c r="J88" i="5" s="1"/>
  <c r="G88" i="5"/>
  <c r="I88" i="5" s="1"/>
  <c r="D88" i="5"/>
  <c r="L88" i="5" s="1"/>
  <c r="C88" i="5"/>
  <c r="C87" i="5" s="1"/>
  <c r="K87" i="5" s="1"/>
  <c r="H87" i="5"/>
  <c r="I87" i="5" s="1"/>
  <c r="G87" i="5"/>
  <c r="F87" i="5"/>
  <c r="D87" i="5"/>
  <c r="E87" i="5" s="1"/>
  <c r="N86" i="5"/>
  <c r="L86" i="5"/>
  <c r="M86" i="5" s="1"/>
  <c r="K86" i="5"/>
  <c r="J86" i="5"/>
  <c r="F86" i="5"/>
  <c r="E86" i="5"/>
  <c r="L85" i="5"/>
  <c r="N85" i="5" s="1"/>
  <c r="K85" i="5"/>
  <c r="J85" i="5"/>
  <c r="F85" i="5"/>
  <c r="N84" i="5"/>
  <c r="L84" i="5"/>
  <c r="M84" i="5" s="1"/>
  <c r="K84" i="5"/>
  <c r="J84" i="5"/>
  <c r="F84" i="5"/>
  <c r="E84" i="5"/>
  <c r="K83" i="5"/>
  <c r="H83" i="5"/>
  <c r="J83" i="5" s="1"/>
  <c r="G83" i="5"/>
  <c r="F83" i="5"/>
  <c r="D83" i="5"/>
  <c r="C83" i="5"/>
  <c r="L82" i="5"/>
  <c r="M82" i="5" s="1"/>
  <c r="K82" i="5"/>
  <c r="J82" i="5"/>
  <c r="F82" i="5"/>
  <c r="E82" i="5"/>
  <c r="K81" i="5"/>
  <c r="H81" i="5"/>
  <c r="J81" i="5" s="1"/>
  <c r="G81" i="5"/>
  <c r="D81" i="5"/>
  <c r="C81" i="5"/>
  <c r="N80" i="5"/>
  <c r="L80" i="5"/>
  <c r="M80" i="5" s="1"/>
  <c r="K80" i="5"/>
  <c r="J80" i="5"/>
  <c r="F80" i="5"/>
  <c r="E80" i="5"/>
  <c r="L79" i="5"/>
  <c r="K79" i="5"/>
  <c r="M79" i="5" s="1"/>
  <c r="J79" i="5"/>
  <c r="F79" i="5"/>
  <c r="E79" i="5"/>
  <c r="N78" i="5"/>
  <c r="L78" i="5"/>
  <c r="M78" i="5" s="1"/>
  <c r="K78" i="5"/>
  <c r="J78" i="5"/>
  <c r="F78" i="5"/>
  <c r="E78" i="5"/>
  <c r="L77" i="5"/>
  <c r="K77" i="5"/>
  <c r="M77" i="5" s="1"/>
  <c r="J77" i="5"/>
  <c r="F77" i="5"/>
  <c r="E77" i="5"/>
  <c r="L76" i="5"/>
  <c r="H76" i="5"/>
  <c r="G76" i="5"/>
  <c r="G75" i="5" s="1"/>
  <c r="D76" i="5"/>
  <c r="F76" i="5" s="1"/>
  <c r="C76" i="5"/>
  <c r="H75" i="5"/>
  <c r="J75" i="5" s="1"/>
  <c r="D75" i="5"/>
  <c r="L74" i="5"/>
  <c r="K74" i="5"/>
  <c r="N74" i="5" s="1"/>
  <c r="J74" i="5"/>
  <c r="F74" i="5"/>
  <c r="L73" i="5"/>
  <c r="K73" i="5"/>
  <c r="M73" i="5" s="1"/>
  <c r="J73" i="5"/>
  <c r="F73" i="5"/>
  <c r="E73" i="5"/>
  <c r="N72" i="5"/>
  <c r="L72" i="5"/>
  <c r="M72" i="5" s="1"/>
  <c r="K72" i="5"/>
  <c r="J72" i="5"/>
  <c r="F72" i="5"/>
  <c r="E72" i="5"/>
  <c r="L71" i="5"/>
  <c r="K71" i="5"/>
  <c r="M71" i="5" s="1"/>
  <c r="J71" i="5"/>
  <c r="F71" i="5"/>
  <c r="E71" i="5"/>
  <c r="L70" i="5"/>
  <c r="H70" i="5"/>
  <c r="G70" i="5"/>
  <c r="J70" i="5" s="1"/>
  <c r="D70" i="5"/>
  <c r="F70" i="5" s="1"/>
  <c r="C70" i="5"/>
  <c r="L69" i="5"/>
  <c r="K69" i="5"/>
  <c r="M69" i="5" s="1"/>
  <c r="J69" i="5"/>
  <c r="F69" i="5"/>
  <c r="E69" i="5"/>
  <c r="N68" i="5"/>
  <c r="L68" i="5"/>
  <c r="M68" i="5" s="1"/>
  <c r="K68" i="5"/>
  <c r="J68" i="5"/>
  <c r="F68" i="5"/>
  <c r="E68" i="5"/>
  <c r="K67" i="5"/>
  <c r="H67" i="5"/>
  <c r="G67" i="5"/>
  <c r="F67" i="5"/>
  <c r="D67" i="5"/>
  <c r="C67" i="5"/>
  <c r="G66" i="5"/>
  <c r="C66" i="5"/>
  <c r="K66" i="5" s="1"/>
  <c r="G65" i="5"/>
  <c r="L64" i="5"/>
  <c r="N64" i="5" s="1"/>
  <c r="K64" i="5"/>
  <c r="J64" i="5"/>
  <c r="F64" i="5"/>
  <c r="K63" i="5"/>
  <c r="H63" i="5"/>
  <c r="G63" i="5"/>
  <c r="F63" i="5"/>
  <c r="L62" i="5"/>
  <c r="K62" i="5"/>
  <c r="M62" i="5" s="1"/>
  <c r="J62" i="5"/>
  <c r="I62" i="5"/>
  <c r="F62" i="5"/>
  <c r="N61" i="5"/>
  <c r="L61" i="5"/>
  <c r="M61" i="5" s="1"/>
  <c r="K61" i="5"/>
  <c r="J61" i="5"/>
  <c r="I61" i="5"/>
  <c r="F61" i="5"/>
  <c r="L60" i="5"/>
  <c r="K60" i="5"/>
  <c r="M60" i="5" s="1"/>
  <c r="J60" i="5"/>
  <c r="I60" i="5"/>
  <c r="F60" i="5"/>
  <c r="J59" i="5"/>
  <c r="H59" i="5"/>
  <c r="G59" i="5"/>
  <c r="D59" i="5"/>
  <c r="C59" i="5"/>
  <c r="G58" i="5"/>
  <c r="D58" i="5"/>
  <c r="L57" i="5"/>
  <c r="M57" i="5" s="1"/>
  <c r="K57" i="5"/>
  <c r="J57" i="5"/>
  <c r="F57" i="5"/>
  <c r="E57" i="5"/>
  <c r="L56" i="5"/>
  <c r="N56" i="5" s="1"/>
  <c r="K56" i="5"/>
  <c r="M56" i="5" s="1"/>
  <c r="J56" i="5"/>
  <c r="F56" i="5"/>
  <c r="E56" i="5"/>
  <c r="L55" i="5"/>
  <c r="K55" i="5"/>
  <c r="N55" i="5" s="1"/>
  <c r="J55" i="5"/>
  <c r="F55" i="5"/>
  <c r="K54" i="5"/>
  <c r="H54" i="5"/>
  <c r="J54" i="5" s="1"/>
  <c r="G54" i="5"/>
  <c r="F54" i="5"/>
  <c r="D54" i="5"/>
  <c r="C54" i="5"/>
  <c r="L53" i="5"/>
  <c r="K53" i="5"/>
  <c r="N53" i="5" s="1"/>
  <c r="J53" i="5"/>
  <c r="F53" i="5"/>
  <c r="L52" i="5"/>
  <c r="K52" i="5"/>
  <c r="M52" i="5" s="1"/>
  <c r="J52" i="5"/>
  <c r="F52" i="5"/>
  <c r="E52" i="5"/>
  <c r="N51" i="5"/>
  <c r="L51" i="5"/>
  <c r="M51" i="5" s="1"/>
  <c r="K51" i="5"/>
  <c r="J51" i="5"/>
  <c r="F51" i="5"/>
  <c r="E51" i="5"/>
  <c r="K50" i="5"/>
  <c r="H50" i="5"/>
  <c r="J50" i="5" s="1"/>
  <c r="G50" i="5"/>
  <c r="F50" i="5"/>
  <c r="D50" i="5"/>
  <c r="C50" i="5"/>
  <c r="L49" i="5"/>
  <c r="M49" i="5" s="1"/>
  <c r="K49" i="5"/>
  <c r="J49" i="5"/>
  <c r="F49" i="5"/>
  <c r="E49" i="5"/>
  <c r="L48" i="5"/>
  <c r="N48" i="5" s="1"/>
  <c r="K48" i="5"/>
  <c r="M48" i="5" s="1"/>
  <c r="J48" i="5"/>
  <c r="F48" i="5"/>
  <c r="E48" i="5"/>
  <c r="L47" i="5"/>
  <c r="M47" i="5" s="1"/>
  <c r="K47" i="5"/>
  <c r="J47" i="5"/>
  <c r="F47" i="5"/>
  <c r="E47" i="5"/>
  <c r="L46" i="5"/>
  <c r="N46" i="5" s="1"/>
  <c r="K46" i="5"/>
  <c r="M46" i="5" s="1"/>
  <c r="J46" i="5"/>
  <c r="F46" i="5"/>
  <c r="E46" i="5"/>
  <c r="L45" i="5"/>
  <c r="M45" i="5" s="1"/>
  <c r="K45" i="5"/>
  <c r="J45" i="5"/>
  <c r="F45" i="5"/>
  <c r="E45" i="5"/>
  <c r="L44" i="5"/>
  <c r="N44" i="5" s="1"/>
  <c r="K44" i="5"/>
  <c r="M44" i="5" s="1"/>
  <c r="J44" i="5"/>
  <c r="F44" i="5"/>
  <c r="E44" i="5"/>
  <c r="L43" i="5"/>
  <c r="M43" i="5" s="1"/>
  <c r="K43" i="5"/>
  <c r="J43" i="5"/>
  <c r="F43" i="5"/>
  <c r="E43" i="5"/>
  <c r="L42" i="5"/>
  <c r="N42" i="5" s="1"/>
  <c r="K42" i="5"/>
  <c r="M42" i="5" s="1"/>
  <c r="J42" i="5"/>
  <c r="F42" i="5"/>
  <c r="E42" i="5"/>
  <c r="L41" i="5"/>
  <c r="M41" i="5" s="1"/>
  <c r="K41" i="5"/>
  <c r="J41" i="5"/>
  <c r="F41" i="5"/>
  <c r="E41" i="5"/>
  <c r="L40" i="5"/>
  <c r="N40" i="5" s="1"/>
  <c r="K40" i="5"/>
  <c r="M40" i="5" s="1"/>
  <c r="J40" i="5"/>
  <c r="F40" i="5"/>
  <c r="E40" i="5"/>
  <c r="L39" i="5"/>
  <c r="H39" i="5"/>
  <c r="G39" i="5"/>
  <c r="G38" i="5" s="1"/>
  <c r="D39" i="5"/>
  <c r="C39" i="5"/>
  <c r="D38" i="5"/>
  <c r="N37" i="5"/>
  <c r="L37" i="5"/>
  <c r="M37" i="5" s="1"/>
  <c r="K37" i="5"/>
  <c r="J37" i="5"/>
  <c r="F37" i="5"/>
  <c r="E37" i="5"/>
  <c r="L36" i="5"/>
  <c r="K36" i="5"/>
  <c r="M36" i="5" s="1"/>
  <c r="J36" i="5"/>
  <c r="F36" i="5"/>
  <c r="E36" i="5"/>
  <c r="L35" i="5"/>
  <c r="H35" i="5"/>
  <c r="G35" i="5"/>
  <c r="J35" i="5" s="1"/>
  <c r="D35" i="5"/>
  <c r="F35" i="5" s="1"/>
  <c r="C35" i="5"/>
  <c r="L34" i="5"/>
  <c r="K34" i="5"/>
  <c r="M34" i="5" s="1"/>
  <c r="J34" i="5"/>
  <c r="F34" i="5"/>
  <c r="E34" i="5"/>
  <c r="L33" i="5"/>
  <c r="H33" i="5"/>
  <c r="G33" i="5"/>
  <c r="G32" i="5" s="1"/>
  <c r="D33" i="5"/>
  <c r="F33" i="5" s="1"/>
  <c r="C33" i="5"/>
  <c r="H32" i="5"/>
  <c r="J32" i="5" s="1"/>
  <c r="D32" i="5"/>
  <c r="L31" i="5"/>
  <c r="N31" i="5" s="1"/>
  <c r="K31" i="5"/>
  <c r="J31" i="5"/>
  <c r="F31" i="5"/>
  <c r="L30" i="5"/>
  <c r="K30" i="5"/>
  <c r="N30" i="5" s="1"/>
  <c r="J30" i="5"/>
  <c r="F30" i="5"/>
  <c r="L29" i="5"/>
  <c r="N29" i="5" s="1"/>
  <c r="K29" i="5"/>
  <c r="M29" i="5" s="1"/>
  <c r="J29" i="5"/>
  <c r="F29" i="5"/>
  <c r="K28" i="5"/>
  <c r="H28" i="5"/>
  <c r="J28" i="5" s="1"/>
  <c r="G28" i="5"/>
  <c r="D28" i="5"/>
  <c r="L28" i="5" s="1"/>
  <c r="C28" i="5"/>
  <c r="L27" i="5"/>
  <c r="K27" i="5"/>
  <c r="N27" i="5" s="1"/>
  <c r="J27" i="5"/>
  <c r="F27" i="5"/>
  <c r="H26" i="5"/>
  <c r="G26" i="5"/>
  <c r="J26" i="5" s="1"/>
  <c r="D26" i="5"/>
  <c r="F26" i="5" s="1"/>
  <c r="C26" i="5"/>
  <c r="K26" i="5" s="1"/>
  <c r="G25" i="5"/>
  <c r="C25" i="5"/>
  <c r="K25" i="5" s="1"/>
  <c r="L24" i="5"/>
  <c r="N24" i="5" s="1"/>
  <c r="K24" i="5"/>
  <c r="M24" i="5" s="1"/>
  <c r="J24" i="5"/>
  <c r="I24" i="5"/>
  <c r="F24" i="5"/>
  <c r="E24" i="5"/>
  <c r="L23" i="5"/>
  <c r="N23" i="5" s="1"/>
  <c r="K23" i="5"/>
  <c r="M23" i="5" s="1"/>
  <c r="J23" i="5"/>
  <c r="I23" i="5"/>
  <c r="F23" i="5"/>
  <c r="E23" i="5"/>
  <c r="H22" i="5"/>
  <c r="J22" i="5" s="1"/>
  <c r="G22" i="5"/>
  <c r="I22" i="5" s="1"/>
  <c r="D22" i="5"/>
  <c r="L22" i="5" s="1"/>
  <c r="C22" i="5"/>
  <c r="K22" i="5" s="1"/>
  <c r="L21" i="5"/>
  <c r="N21" i="5" s="1"/>
  <c r="K21" i="5"/>
  <c r="M21" i="5" s="1"/>
  <c r="J21" i="5"/>
  <c r="F21" i="5"/>
  <c r="E21" i="5"/>
  <c r="L20" i="5"/>
  <c r="H20" i="5"/>
  <c r="G20" i="5"/>
  <c r="J20" i="5" s="1"/>
  <c r="D20" i="5"/>
  <c r="F20" i="5" s="1"/>
  <c r="C20" i="5"/>
  <c r="K20" i="5" s="1"/>
  <c r="L19" i="5"/>
  <c r="N19" i="5" s="1"/>
  <c r="K19" i="5"/>
  <c r="M19" i="5" s="1"/>
  <c r="J19" i="5"/>
  <c r="F19" i="5"/>
  <c r="E19" i="5"/>
  <c r="L18" i="5"/>
  <c r="M18" i="5" s="1"/>
  <c r="K18" i="5"/>
  <c r="J18" i="5"/>
  <c r="F18" i="5"/>
  <c r="E18" i="5"/>
  <c r="L17" i="5"/>
  <c r="N17" i="5" s="1"/>
  <c r="K17" i="5"/>
  <c r="M17" i="5" s="1"/>
  <c r="J17" i="5"/>
  <c r="F17" i="5"/>
  <c r="E17" i="5"/>
  <c r="L16" i="5"/>
  <c r="M16" i="5" s="1"/>
  <c r="K16" i="5"/>
  <c r="J16" i="5"/>
  <c r="F16" i="5"/>
  <c r="E16" i="5"/>
  <c r="K15" i="5"/>
  <c r="H15" i="5"/>
  <c r="J15" i="5" s="1"/>
  <c r="G15" i="5"/>
  <c r="D15" i="5"/>
  <c r="L15" i="5" s="1"/>
  <c r="C15" i="5"/>
  <c r="G14" i="5"/>
  <c r="C14" i="5"/>
  <c r="K14" i="5" s="1"/>
  <c r="G13" i="5"/>
  <c r="N15" i="5" l="1"/>
  <c r="M15" i="5"/>
  <c r="M20" i="5"/>
  <c r="N22" i="5"/>
  <c r="M22" i="5"/>
  <c r="N28" i="5"/>
  <c r="M28" i="5"/>
  <c r="G104" i="5"/>
  <c r="G126" i="5" s="1"/>
  <c r="F15" i="5"/>
  <c r="N16" i="5"/>
  <c r="N18" i="5"/>
  <c r="E20" i="5"/>
  <c r="N20" i="5"/>
  <c r="E22" i="5"/>
  <c r="L26" i="5"/>
  <c r="N26" i="5" s="1"/>
  <c r="F28" i="5"/>
  <c r="L32" i="5"/>
  <c r="E32" i="5"/>
  <c r="J33" i="5"/>
  <c r="K39" i="5"/>
  <c r="M39" i="5" s="1"/>
  <c r="C38" i="5"/>
  <c r="E39" i="5"/>
  <c r="J67" i="5"/>
  <c r="H66" i="5"/>
  <c r="L75" i="5"/>
  <c r="J76" i="5"/>
  <c r="L81" i="5"/>
  <c r="E81" i="5"/>
  <c r="L87" i="5"/>
  <c r="M93" i="5"/>
  <c r="N93" i="5"/>
  <c r="M97" i="5"/>
  <c r="K99" i="5"/>
  <c r="L102" i="5"/>
  <c r="F102" i="5"/>
  <c r="M103" i="5"/>
  <c r="N103" i="5"/>
  <c r="L107" i="5"/>
  <c r="E107" i="5"/>
  <c r="D106" i="5"/>
  <c r="F107" i="5"/>
  <c r="M108" i="5"/>
  <c r="N108" i="5"/>
  <c r="K110" i="5"/>
  <c r="C106" i="5"/>
  <c r="E110" i="5"/>
  <c r="D14" i="5"/>
  <c r="H14" i="5"/>
  <c r="E15" i="5"/>
  <c r="F22" i="5"/>
  <c r="D25" i="5"/>
  <c r="H25" i="5"/>
  <c r="J25" i="5" s="1"/>
  <c r="E28" i="5"/>
  <c r="K33" i="5"/>
  <c r="N33" i="5" s="1"/>
  <c r="C32" i="5"/>
  <c r="E33" i="5"/>
  <c r="N34" i="5"/>
  <c r="K35" i="5"/>
  <c r="N35" i="5" s="1"/>
  <c r="E35" i="5"/>
  <c r="M35" i="5"/>
  <c r="N36" i="5"/>
  <c r="E38" i="5"/>
  <c r="H38" i="5"/>
  <c r="J38" i="5" s="1"/>
  <c r="F39" i="5"/>
  <c r="J39" i="5"/>
  <c r="N39" i="5"/>
  <c r="N41" i="5"/>
  <c r="N43" i="5"/>
  <c r="N45" i="5"/>
  <c r="N47" i="5"/>
  <c r="N49" i="5"/>
  <c r="L50" i="5"/>
  <c r="E50" i="5"/>
  <c r="N52" i="5"/>
  <c r="L54" i="5"/>
  <c r="E54" i="5"/>
  <c r="N57" i="5"/>
  <c r="K59" i="5"/>
  <c r="C58" i="5"/>
  <c r="K58" i="5" s="1"/>
  <c r="F59" i="5"/>
  <c r="I59" i="5"/>
  <c r="H58" i="5"/>
  <c r="L59" i="5"/>
  <c r="N60" i="5"/>
  <c r="N62" i="5"/>
  <c r="L63" i="5"/>
  <c r="N63" i="5" s="1"/>
  <c r="J63" i="5"/>
  <c r="L67" i="5"/>
  <c r="E67" i="5"/>
  <c r="D66" i="5"/>
  <c r="N69" i="5"/>
  <c r="K70" i="5"/>
  <c r="N70" i="5" s="1"/>
  <c r="E70" i="5"/>
  <c r="M70" i="5"/>
  <c r="N71" i="5"/>
  <c r="N73" i="5"/>
  <c r="K76" i="5"/>
  <c r="N76" i="5" s="1"/>
  <c r="C75" i="5"/>
  <c r="E76" i="5"/>
  <c r="N77" i="5"/>
  <c r="N79" i="5"/>
  <c r="F81" i="5"/>
  <c r="N82" i="5"/>
  <c r="L83" i="5"/>
  <c r="E83" i="5"/>
  <c r="J87" i="5"/>
  <c r="E88" i="5"/>
  <c r="M89" i="5"/>
  <c r="N89" i="5"/>
  <c r="M91" i="5"/>
  <c r="N91" i="5"/>
  <c r="F93" i="5"/>
  <c r="I93" i="5"/>
  <c r="J93" i="5"/>
  <c r="K97" i="5"/>
  <c r="N97" i="5" s="1"/>
  <c r="C96" i="5"/>
  <c r="K96" i="5" s="1"/>
  <c r="F97" i="5"/>
  <c r="I97" i="5"/>
  <c r="H96" i="5"/>
  <c r="J97" i="5"/>
  <c r="J99" i="5"/>
  <c r="G99" i="5"/>
  <c r="G96" i="5" s="1"/>
  <c r="K100" i="5"/>
  <c r="I100" i="5"/>
  <c r="M110" i="5"/>
  <c r="N110" i="5"/>
  <c r="M112" i="5"/>
  <c r="N112" i="5"/>
  <c r="M114" i="5"/>
  <c r="N114" i="5"/>
  <c r="M116" i="5"/>
  <c r="N116" i="5"/>
  <c r="M118" i="5"/>
  <c r="N118" i="5"/>
  <c r="M120" i="5"/>
  <c r="N120" i="5"/>
  <c r="M122" i="5"/>
  <c r="N122" i="5"/>
  <c r="M124" i="5"/>
  <c r="N124" i="5"/>
  <c r="N88" i="5"/>
  <c r="M88" i="5"/>
  <c r="L100" i="5"/>
  <c r="F100" i="5"/>
  <c r="D99" i="5"/>
  <c r="J100" i="5"/>
  <c r="J107" i="5"/>
  <c r="H106" i="5"/>
  <c r="F110" i="5"/>
  <c r="F88" i="5"/>
  <c r="F99" i="5" l="1"/>
  <c r="D96" i="5"/>
  <c r="L99" i="5"/>
  <c r="N100" i="5"/>
  <c r="M100" i="5"/>
  <c r="N83" i="5"/>
  <c r="M83" i="5"/>
  <c r="F66" i="5"/>
  <c r="D65" i="5"/>
  <c r="E66" i="5"/>
  <c r="L66" i="5"/>
  <c r="N67" i="5"/>
  <c r="M67" i="5"/>
  <c r="J58" i="5"/>
  <c r="I58" i="5"/>
  <c r="N50" i="5"/>
  <c r="M50" i="5"/>
  <c r="F25" i="5"/>
  <c r="L25" i="5"/>
  <c r="E25" i="5"/>
  <c r="F14" i="5"/>
  <c r="D13" i="5"/>
  <c r="L14" i="5"/>
  <c r="E14" i="5"/>
  <c r="K106" i="5"/>
  <c r="C105" i="5"/>
  <c r="K105" i="5" s="1"/>
  <c r="L58" i="5"/>
  <c r="J106" i="5"/>
  <c r="H105" i="5"/>
  <c r="J105" i="5" s="1"/>
  <c r="I99" i="5"/>
  <c r="J96" i="5"/>
  <c r="I96" i="5"/>
  <c r="M76" i="5"/>
  <c r="K75" i="5"/>
  <c r="N75" i="5" s="1"/>
  <c r="C65" i="5"/>
  <c r="K65" i="5" s="1"/>
  <c r="F75" i="5"/>
  <c r="M59" i="5"/>
  <c r="N59" i="5"/>
  <c r="N54" i="5"/>
  <c r="M54" i="5"/>
  <c r="L38" i="5"/>
  <c r="M33" i="5"/>
  <c r="K32" i="5"/>
  <c r="C13" i="5"/>
  <c r="F32" i="5"/>
  <c r="H13" i="5"/>
  <c r="J14" i="5"/>
  <c r="F106" i="5"/>
  <c r="L106" i="5"/>
  <c r="E106" i="5"/>
  <c r="D105" i="5"/>
  <c r="N107" i="5"/>
  <c r="M107" i="5"/>
  <c r="N102" i="5"/>
  <c r="M102" i="5"/>
  <c r="N87" i="5"/>
  <c r="M87" i="5"/>
  <c r="N81" i="5"/>
  <c r="M81" i="5"/>
  <c r="E75" i="5"/>
  <c r="H65" i="5"/>
  <c r="J66" i="5"/>
  <c r="F58" i="5"/>
  <c r="K38" i="5"/>
  <c r="F38" i="5"/>
  <c r="N32" i="5"/>
  <c r="M32" i="5"/>
  <c r="J13" i="5" l="1"/>
  <c r="H104" i="5"/>
  <c r="I13" i="5"/>
  <c r="C104" i="5"/>
  <c r="K13" i="5"/>
  <c r="M75" i="5"/>
  <c r="D104" i="5"/>
  <c r="L13" i="5"/>
  <c r="F13" i="5"/>
  <c r="E13" i="5"/>
  <c r="L96" i="5"/>
  <c r="F96" i="5"/>
  <c r="J65" i="5"/>
  <c r="I65" i="5"/>
  <c r="L105" i="5"/>
  <c r="E105" i="5"/>
  <c r="F105" i="5"/>
  <c r="M106" i="5"/>
  <c r="N106" i="5"/>
  <c r="N38" i="5"/>
  <c r="M38" i="5"/>
  <c r="N58" i="5"/>
  <c r="M58" i="5"/>
  <c r="M14" i="5"/>
  <c r="N14" i="5"/>
  <c r="M25" i="5"/>
  <c r="N25" i="5"/>
  <c r="M66" i="5"/>
  <c r="N66" i="5"/>
  <c r="L65" i="5"/>
  <c r="F65" i="5"/>
  <c r="E65" i="5"/>
  <c r="M99" i="5"/>
  <c r="N99" i="5"/>
  <c r="N65" i="5" l="1"/>
  <c r="M65" i="5"/>
  <c r="N13" i="5"/>
  <c r="M13" i="5"/>
  <c r="K104" i="5"/>
  <c r="C126" i="5"/>
  <c r="K126" i="5" s="1"/>
  <c r="H126" i="5"/>
  <c r="I104" i="5"/>
  <c r="J104" i="5"/>
  <c r="N105" i="5"/>
  <c r="M105" i="5"/>
  <c r="N96" i="5"/>
  <c r="M96" i="5"/>
  <c r="D126" i="5"/>
  <c r="E104" i="5"/>
  <c r="F104" i="5"/>
  <c r="L104" i="5"/>
  <c r="L126" i="5" l="1"/>
  <c r="F126" i="5"/>
  <c r="E126" i="5"/>
  <c r="M104" i="5"/>
  <c r="N104" i="5"/>
  <c r="J126" i="5"/>
  <c r="I126" i="5"/>
  <c r="N126" i="5" l="1"/>
  <c r="M126" i="5"/>
  <c r="I18" i="2" l="1"/>
  <c r="M100" i="2"/>
  <c r="N100" i="2"/>
  <c r="O100" i="2" s="1"/>
  <c r="P100" i="2"/>
  <c r="L100" i="2"/>
  <c r="K100" i="2"/>
  <c r="I74" i="2"/>
  <c r="I60" i="2"/>
  <c r="I38" i="2"/>
  <c r="I28" i="2"/>
  <c r="I17" i="2"/>
  <c r="I7" i="2"/>
  <c r="I19" i="2"/>
  <c r="I23" i="2"/>
  <c r="I20" i="2"/>
  <c r="I73" i="2"/>
  <c r="I72" i="2"/>
  <c r="I93" i="2"/>
  <c r="I92" i="2" s="1"/>
  <c r="I78" i="2"/>
  <c r="I71" i="2"/>
  <c r="I70" i="2"/>
  <c r="I69" i="2" s="1"/>
  <c r="J92" i="2" l="1"/>
  <c r="D112" i="2"/>
  <c r="D106" i="2"/>
  <c r="D92" i="2"/>
  <c r="D77" i="2"/>
  <c r="D69" i="2"/>
  <c r="D37" i="2"/>
  <c r="D30" i="2"/>
  <c r="D16" i="2"/>
  <c r="D6" i="2"/>
  <c r="D117" i="2" l="1"/>
  <c r="K114" i="2" l="1"/>
  <c r="K22" i="2" l="1"/>
  <c r="K23" i="2"/>
  <c r="K60" i="2"/>
  <c r="H37" i="2"/>
  <c r="C37" i="2"/>
  <c r="E37" i="2"/>
  <c r="F43" i="2"/>
  <c r="G43" i="2"/>
  <c r="L29" i="2"/>
  <c r="M29" i="2"/>
  <c r="N29" i="2"/>
  <c r="M43" i="2"/>
  <c r="N43" i="2"/>
  <c r="P43" i="2"/>
  <c r="F52" i="2"/>
  <c r="G52" i="2"/>
  <c r="F58" i="2"/>
  <c r="G58" i="2"/>
  <c r="F59" i="2"/>
  <c r="G59" i="2"/>
  <c r="M58" i="2"/>
  <c r="N58" i="2"/>
  <c r="M59" i="2"/>
  <c r="N59" i="2"/>
  <c r="M68" i="2"/>
  <c r="N68" i="2"/>
  <c r="L23" i="2"/>
  <c r="K20" i="2"/>
  <c r="O68" i="2" l="1"/>
  <c r="P59" i="2"/>
  <c r="O29" i="2"/>
  <c r="O58" i="2"/>
  <c r="P68" i="2"/>
  <c r="O59" i="2"/>
  <c r="P58" i="2"/>
  <c r="O43" i="2"/>
  <c r="P29" i="2"/>
  <c r="I6" i="2"/>
  <c r="M52" i="2"/>
  <c r="N52" i="2"/>
  <c r="I37" i="2"/>
  <c r="J37" i="2"/>
  <c r="P52" i="2" l="1"/>
  <c r="O52" i="2"/>
  <c r="L68" i="2"/>
  <c r="K68" i="2"/>
  <c r="K15" i="2"/>
  <c r="I16" i="2" l="1"/>
  <c r="J16" i="2"/>
  <c r="H16" i="2"/>
  <c r="E16" i="2"/>
  <c r="C16" i="2"/>
  <c r="C69" i="2"/>
  <c r="E69" i="2"/>
  <c r="F29" i="2"/>
  <c r="G29" i="2"/>
  <c r="C30" i="2"/>
  <c r="E30" i="2"/>
  <c r="M116" i="2" l="1"/>
  <c r="M114" i="2"/>
  <c r="M23" i="2" l="1"/>
  <c r="N116" i="2" l="1"/>
  <c r="N115" i="2"/>
  <c r="N114" i="2"/>
  <c r="N113" i="2"/>
  <c r="N111" i="2"/>
  <c r="N110" i="2"/>
  <c r="N109" i="2"/>
  <c r="N108" i="2"/>
  <c r="N107" i="2"/>
  <c r="N105" i="2"/>
  <c r="N104" i="2"/>
  <c r="N103" i="2"/>
  <c r="N102" i="2"/>
  <c r="N101" i="2"/>
  <c r="N99" i="2"/>
  <c r="N98" i="2"/>
  <c r="N97" i="2"/>
  <c r="N96" i="2"/>
  <c r="N95" i="2"/>
  <c r="N94" i="2"/>
  <c r="N93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6" i="2"/>
  <c r="N75" i="2"/>
  <c r="N74" i="2"/>
  <c r="N73" i="2"/>
  <c r="N72" i="2"/>
  <c r="N71" i="2"/>
  <c r="N70" i="2"/>
  <c r="N67" i="2"/>
  <c r="N66" i="2"/>
  <c r="N65" i="2"/>
  <c r="N64" i="2"/>
  <c r="N63" i="2"/>
  <c r="N62" i="2"/>
  <c r="N61" i="2"/>
  <c r="N60" i="2"/>
  <c r="N57" i="2"/>
  <c r="N56" i="2"/>
  <c r="N55" i="2"/>
  <c r="N54" i="2"/>
  <c r="N53" i="2"/>
  <c r="N51" i="2"/>
  <c r="N50" i="2"/>
  <c r="N49" i="2"/>
  <c r="N48" i="2"/>
  <c r="N47" i="2"/>
  <c r="N46" i="2"/>
  <c r="N45" i="2"/>
  <c r="N44" i="2"/>
  <c r="N42" i="2"/>
  <c r="N41" i="2"/>
  <c r="N40" i="2"/>
  <c r="N39" i="2"/>
  <c r="N38" i="2"/>
  <c r="N36" i="2"/>
  <c r="N35" i="2"/>
  <c r="N34" i="2"/>
  <c r="N33" i="2"/>
  <c r="N32" i="2"/>
  <c r="N31" i="2"/>
  <c r="N28" i="2"/>
  <c r="N27" i="2"/>
  <c r="N26" i="2"/>
  <c r="N25" i="2"/>
  <c r="N24" i="2"/>
  <c r="N23" i="2"/>
  <c r="O23" i="2" s="1"/>
  <c r="N22" i="2"/>
  <c r="N21" i="2"/>
  <c r="N20" i="2"/>
  <c r="N19" i="2"/>
  <c r="N18" i="2"/>
  <c r="N17" i="2"/>
  <c r="N15" i="2"/>
  <c r="N14" i="2"/>
  <c r="N13" i="2"/>
  <c r="N12" i="2"/>
  <c r="N11" i="2"/>
  <c r="N10" i="2"/>
  <c r="N9" i="2"/>
  <c r="N8" i="2"/>
  <c r="N7" i="2"/>
  <c r="J77" i="2"/>
  <c r="P114" i="2"/>
  <c r="L114" i="2"/>
  <c r="G114" i="2"/>
  <c r="G116" i="2"/>
  <c r="G115" i="2"/>
  <c r="G113" i="2"/>
  <c r="G111" i="2"/>
  <c r="G110" i="2"/>
  <c r="G109" i="2"/>
  <c r="G108" i="2"/>
  <c r="G107" i="2"/>
  <c r="G105" i="2"/>
  <c r="G104" i="2"/>
  <c r="G103" i="2"/>
  <c r="G102" i="2"/>
  <c r="G101" i="2"/>
  <c r="G99" i="2"/>
  <c r="G98" i="2"/>
  <c r="G97" i="2"/>
  <c r="G96" i="2"/>
  <c r="G95" i="2"/>
  <c r="G94" i="2"/>
  <c r="G93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6" i="2"/>
  <c r="G75" i="2"/>
  <c r="G74" i="2"/>
  <c r="G73" i="2"/>
  <c r="G72" i="2"/>
  <c r="G71" i="2"/>
  <c r="G70" i="2"/>
  <c r="G67" i="2"/>
  <c r="G66" i="2"/>
  <c r="G65" i="2"/>
  <c r="G64" i="2"/>
  <c r="G63" i="2"/>
  <c r="G62" i="2"/>
  <c r="G61" i="2"/>
  <c r="G60" i="2"/>
  <c r="G57" i="2"/>
  <c r="G56" i="2"/>
  <c r="G55" i="2"/>
  <c r="G54" i="2"/>
  <c r="G53" i="2"/>
  <c r="G51" i="2"/>
  <c r="G50" i="2"/>
  <c r="G49" i="2"/>
  <c r="G48" i="2"/>
  <c r="G47" i="2"/>
  <c r="G46" i="2"/>
  <c r="G45" i="2"/>
  <c r="G44" i="2"/>
  <c r="G42" i="2"/>
  <c r="G41" i="2"/>
  <c r="G40" i="2"/>
  <c r="G39" i="2"/>
  <c r="G38" i="2"/>
  <c r="G36" i="2"/>
  <c r="G35" i="2"/>
  <c r="G34" i="2"/>
  <c r="G33" i="2"/>
  <c r="G32" i="2"/>
  <c r="G31" i="2"/>
  <c r="G28" i="2"/>
  <c r="G27" i="2"/>
  <c r="G26" i="2"/>
  <c r="G25" i="2"/>
  <c r="G23" i="2"/>
  <c r="G24" i="2"/>
  <c r="G22" i="2"/>
  <c r="G21" i="2"/>
  <c r="G20" i="2"/>
  <c r="G19" i="2"/>
  <c r="G18" i="2"/>
  <c r="G17" i="2"/>
  <c r="G15" i="2"/>
  <c r="G14" i="2"/>
  <c r="G13" i="2"/>
  <c r="G12" i="2"/>
  <c r="G11" i="2"/>
  <c r="G10" i="2"/>
  <c r="G9" i="2"/>
  <c r="G8" i="2"/>
  <c r="G7" i="2"/>
  <c r="F116" i="2"/>
  <c r="F115" i="2"/>
  <c r="F113" i="2"/>
  <c r="F109" i="2"/>
  <c r="F108" i="2"/>
  <c r="F107" i="2"/>
  <c r="F93" i="2"/>
  <c r="F90" i="2"/>
  <c r="F88" i="2"/>
  <c r="F85" i="2"/>
  <c r="F84" i="2"/>
  <c r="F83" i="2"/>
  <c r="F80" i="2"/>
  <c r="F79" i="2"/>
  <c r="F78" i="2"/>
  <c r="F76" i="2"/>
  <c r="F75" i="2"/>
  <c r="F74" i="2"/>
  <c r="F72" i="2"/>
  <c r="F71" i="2"/>
  <c r="F70" i="2"/>
  <c r="F67" i="2"/>
  <c r="F66" i="2"/>
  <c r="F65" i="2"/>
  <c r="F63" i="2"/>
  <c r="F62" i="2"/>
  <c r="F61" i="2"/>
  <c r="F60" i="2"/>
  <c r="F57" i="2"/>
  <c r="F56" i="2"/>
  <c r="F55" i="2"/>
  <c r="F54" i="2"/>
  <c r="F53" i="2"/>
  <c r="F51" i="2"/>
  <c r="F50" i="2"/>
  <c r="F49" i="2"/>
  <c r="F48" i="2"/>
  <c r="F47" i="2"/>
  <c r="F46" i="2"/>
  <c r="F45" i="2"/>
  <c r="F44" i="2"/>
  <c r="F42" i="2"/>
  <c r="F41" i="2"/>
  <c r="F40" i="2"/>
  <c r="F39" i="2"/>
  <c r="F38" i="2"/>
  <c r="F36" i="2"/>
  <c r="F35" i="2"/>
  <c r="F34" i="2"/>
  <c r="F33" i="2"/>
  <c r="F32" i="2"/>
  <c r="F31" i="2"/>
  <c r="F28" i="2"/>
  <c r="F27" i="2"/>
  <c r="F26" i="2"/>
  <c r="F24" i="2"/>
  <c r="F23" i="2"/>
  <c r="F22" i="2"/>
  <c r="F21" i="2"/>
  <c r="F20" i="2"/>
  <c r="F19" i="2"/>
  <c r="F18" i="2"/>
  <c r="F17" i="2"/>
  <c r="F14" i="2"/>
  <c r="F13" i="2"/>
  <c r="F11" i="2"/>
  <c r="F10" i="2"/>
  <c r="F8" i="2"/>
  <c r="F7" i="2"/>
  <c r="E112" i="2"/>
  <c r="E106" i="2"/>
  <c r="E92" i="2"/>
  <c r="N92" i="2" s="1"/>
  <c r="E77" i="2"/>
  <c r="F30" i="2"/>
  <c r="E6" i="2"/>
  <c r="P23" i="2" l="1"/>
  <c r="F6" i="2"/>
  <c r="F37" i="2"/>
  <c r="F16" i="2"/>
  <c r="F77" i="2"/>
  <c r="N77" i="2"/>
  <c r="F69" i="2"/>
  <c r="G77" i="2"/>
  <c r="G37" i="2"/>
  <c r="G16" i="2"/>
  <c r="G69" i="2"/>
  <c r="G30" i="2"/>
  <c r="G6" i="2"/>
  <c r="O114" i="2"/>
  <c r="E117" i="2"/>
  <c r="L116" i="2" l="1"/>
  <c r="M115" i="2"/>
  <c r="L115" i="2"/>
  <c r="M113" i="2"/>
  <c r="L113" i="2"/>
  <c r="K113" i="2"/>
  <c r="J112" i="2"/>
  <c r="N112" i="2" s="1"/>
  <c r="I112" i="2"/>
  <c r="H112" i="2"/>
  <c r="C112" i="2"/>
  <c r="M111" i="2"/>
  <c r="L111" i="2"/>
  <c r="K111" i="2"/>
  <c r="M110" i="2"/>
  <c r="L110" i="2"/>
  <c r="K110" i="2"/>
  <c r="M109" i="2"/>
  <c r="P109" i="2" s="1"/>
  <c r="L109" i="2"/>
  <c r="M108" i="2"/>
  <c r="L108" i="2"/>
  <c r="M107" i="2"/>
  <c r="P107" i="2" s="1"/>
  <c r="L107" i="2"/>
  <c r="K107" i="2"/>
  <c r="J106" i="2"/>
  <c r="N106" i="2" s="1"/>
  <c r="I106" i="2"/>
  <c r="H106" i="2"/>
  <c r="C106" i="2"/>
  <c r="M105" i="2"/>
  <c r="L105" i="2"/>
  <c r="K105" i="2"/>
  <c r="M104" i="2"/>
  <c r="L104" i="2"/>
  <c r="K104" i="2"/>
  <c r="M103" i="2"/>
  <c r="L103" i="2"/>
  <c r="K103" i="2"/>
  <c r="M102" i="2"/>
  <c r="L102" i="2"/>
  <c r="K102" i="2"/>
  <c r="M101" i="2"/>
  <c r="L101" i="2"/>
  <c r="K101" i="2"/>
  <c r="M99" i="2"/>
  <c r="L99" i="2"/>
  <c r="K99" i="2"/>
  <c r="M98" i="2"/>
  <c r="L98" i="2"/>
  <c r="K98" i="2"/>
  <c r="M97" i="2"/>
  <c r="L97" i="2"/>
  <c r="K97" i="2"/>
  <c r="M96" i="2"/>
  <c r="L96" i="2"/>
  <c r="K96" i="2"/>
  <c r="M95" i="2"/>
  <c r="L95" i="2"/>
  <c r="K95" i="2"/>
  <c r="M94" i="2"/>
  <c r="L94" i="2"/>
  <c r="K94" i="2"/>
  <c r="M93" i="2"/>
  <c r="L93" i="2"/>
  <c r="K93" i="2"/>
  <c r="K92" i="2"/>
  <c r="H92" i="2"/>
  <c r="C92" i="2"/>
  <c r="M91" i="2"/>
  <c r="L91" i="2"/>
  <c r="K91" i="2"/>
  <c r="M90" i="2"/>
  <c r="L90" i="2"/>
  <c r="M89" i="2"/>
  <c r="L89" i="2"/>
  <c r="M88" i="2"/>
  <c r="L88" i="2"/>
  <c r="K88" i="2"/>
  <c r="M87" i="2"/>
  <c r="L87" i="2"/>
  <c r="K87" i="2"/>
  <c r="M86" i="2"/>
  <c r="L86" i="2"/>
  <c r="K86" i="2"/>
  <c r="M85" i="2"/>
  <c r="L85" i="2"/>
  <c r="M84" i="2"/>
  <c r="L84" i="2"/>
  <c r="M83" i="2"/>
  <c r="L83" i="2"/>
  <c r="K83" i="2"/>
  <c r="M82" i="2"/>
  <c r="L82" i="2"/>
  <c r="K82" i="2"/>
  <c r="M81" i="2"/>
  <c r="L81" i="2"/>
  <c r="K81" i="2"/>
  <c r="M80" i="2"/>
  <c r="L80" i="2"/>
  <c r="K80" i="2"/>
  <c r="M79" i="2"/>
  <c r="L79" i="2"/>
  <c r="M78" i="2"/>
  <c r="L78" i="2"/>
  <c r="K78" i="2"/>
  <c r="I77" i="2"/>
  <c r="H77" i="2"/>
  <c r="C77" i="2"/>
  <c r="M76" i="2"/>
  <c r="L76" i="2"/>
  <c r="K76" i="2"/>
  <c r="M75" i="2"/>
  <c r="L75" i="2"/>
  <c r="M74" i="2"/>
  <c r="L74" i="2"/>
  <c r="K74" i="2"/>
  <c r="M73" i="2"/>
  <c r="L73" i="2"/>
  <c r="K73" i="2"/>
  <c r="M72" i="2"/>
  <c r="L72" i="2"/>
  <c r="K72" i="2"/>
  <c r="M71" i="2"/>
  <c r="L71" i="2"/>
  <c r="K71" i="2"/>
  <c r="M70" i="2"/>
  <c r="L70" i="2"/>
  <c r="K70" i="2"/>
  <c r="J69" i="2"/>
  <c r="N69" i="2" s="1"/>
  <c r="H69" i="2"/>
  <c r="M67" i="2"/>
  <c r="L67" i="2"/>
  <c r="M66" i="2"/>
  <c r="L66" i="2"/>
  <c r="M65" i="2"/>
  <c r="L65" i="2"/>
  <c r="K65" i="2"/>
  <c r="M64" i="2"/>
  <c r="L64" i="2"/>
  <c r="M63" i="2"/>
  <c r="L63" i="2"/>
  <c r="M62" i="2"/>
  <c r="L62" i="2"/>
  <c r="M61" i="2"/>
  <c r="L61" i="2"/>
  <c r="M60" i="2"/>
  <c r="L60" i="2"/>
  <c r="M57" i="2"/>
  <c r="L57" i="2"/>
  <c r="M56" i="2"/>
  <c r="L56" i="2"/>
  <c r="M55" i="2"/>
  <c r="L55" i="2"/>
  <c r="M54" i="2"/>
  <c r="L54" i="2"/>
  <c r="M53" i="2"/>
  <c r="L53" i="2"/>
  <c r="M51" i="2"/>
  <c r="L51" i="2"/>
  <c r="M50" i="2"/>
  <c r="L50" i="2"/>
  <c r="M49" i="2"/>
  <c r="L49" i="2"/>
  <c r="M48" i="2"/>
  <c r="L48" i="2"/>
  <c r="M47" i="2"/>
  <c r="L47" i="2"/>
  <c r="M46" i="2"/>
  <c r="L46" i="2"/>
  <c r="M45" i="2"/>
  <c r="L45" i="2"/>
  <c r="M44" i="2"/>
  <c r="L44" i="2"/>
  <c r="M42" i="2"/>
  <c r="L42" i="2"/>
  <c r="M41" i="2"/>
  <c r="L41" i="2"/>
  <c r="M40" i="2"/>
  <c r="L40" i="2"/>
  <c r="M39" i="2"/>
  <c r="L39" i="2"/>
  <c r="M38" i="2"/>
  <c r="L38" i="2"/>
  <c r="K38" i="2"/>
  <c r="N37" i="2"/>
  <c r="M36" i="2"/>
  <c r="L36" i="2"/>
  <c r="M35" i="2"/>
  <c r="L35" i="2"/>
  <c r="M34" i="2"/>
  <c r="L34" i="2"/>
  <c r="M33" i="2"/>
  <c r="L33" i="2"/>
  <c r="M32" i="2"/>
  <c r="L32" i="2"/>
  <c r="M31" i="2"/>
  <c r="L31" i="2"/>
  <c r="K31" i="2"/>
  <c r="J30" i="2"/>
  <c r="N30" i="2" s="1"/>
  <c r="I30" i="2"/>
  <c r="H30" i="2"/>
  <c r="M28" i="2"/>
  <c r="P28" i="2" s="1"/>
  <c r="L28" i="2"/>
  <c r="K28" i="2"/>
  <c r="M27" i="2"/>
  <c r="P27" i="2" s="1"/>
  <c r="L27" i="2"/>
  <c r="M26" i="2"/>
  <c r="L26" i="2"/>
  <c r="M25" i="2"/>
  <c r="P25" i="2" s="1"/>
  <c r="L25" i="2"/>
  <c r="M24" i="2"/>
  <c r="L24" i="2"/>
  <c r="M22" i="2"/>
  <c r="L22" i="2"/>
  <c r="M21" i="2"/>
  <c r="L21" i="2"/>
  <c r="K21" i="2"/>
  <c r="M20" i="2"/>
  <c r="L20" i="2"/>
  <c r="M19" i="2"/>
  <c r="L19" i="2"/>
  <c r="K19" i="2"/>
  <c r="M18" i="2"/>
  <c r="L18" i="2"/>
  <c r="K18" i="2"/>
  <c r="M17" i="2"/>
  <c r="L17" i="2"/>
  <c r="K17" i="2"/>
  <c r="N16" i="2"/>
  <c r="M15" i="2"/>
  <c r="L15" i="2"/>
  <c r="M14" i="2"/>
  <c r="L14" i="2"/>
  <c r="K14" i="2"/>
  <c r="M13" i="2"/>
  <c r="L13" i="2"/>
  <c r="M12" i="2"/>
  <c r="L12" i="2"/>
  <c r="K12" i="2"/>
  <c r="M11" i="2"/>
  <c r="L11" i="2"/>
  <c r="M10" i="2"/>
  <c r="L10" i="2"/>
  <c r="K10" i="2"/>
  <c r="M9" i="2"/>
  <c r="L9" i="2"/>
  <c r="M8" i="2"/>
  <c r="L8" i="2"/>
  <c r="M7" i="2"/>
  <c r="L7" i="2"/>
  <c r="K7" i="2"/>
  <c r="J6" i="2"/>
  <c r="N6" i="2" s="1"/>
  <c r="H6" i="2"/>
  <c r="C6" i="2"/>
  <c r="P15" i="2" l="1"/>
  <c r="O15" i="2"/>
  <c r="M92" i="2"/>
  <c r="P92" i="2" s="1"/>
  <c r="P91" i="2"/>
  <c r="P111" i="2"/>
  <c r="G106" i="2"/>
  <c r="F106" i="2"/>
  <c r="O87" i="2"/>
  <c r="O88" i="2"/>
  <c r="P89" i="2"/>
  <c r="O90" i="2"/>
  <c r="G92" i="2"/>
  <c r="F92" i="2"/>
  <c r="P94" i="2"/>
  <c r="P96" i="2"/>
  <c r="P101" i="2"/>
  <c r="M106" i="2"/>
  <c r="O106" i="2" s="1"/>
  <c r="G112" i="2"/>
  <c r="F112" i="2"/>
  <c r="P113" i="2"/>
  <c r="P116" i="2"/>
  <c r="O24" i="2"/>
  <c r="O26" i="2"/>
  <c r="K6" i="2"/>
  <c r="O7" i="2"/>
  <c r="P8" i="2"/>
  <c r="O9" i="2"/>
  <c r="O10" i="2"/>
  <c r="P11" i="2"/>
  <c r="O12" i="2"/>
  <c r="P13" i="2"/>
  <c r="P14" i="2"/>
  <c r="P17" i="2"/>
  <c r="O56" i="2"/>
  <c r="P57" i="2"/>
  <c r="O60" i="2"/>
  <c r="P61" i="2"/>
  <c r="O62" i="2"/>
  <c r="P63" i="2"/>
  <c r="O65" i="2"/>
  <c r="P75" i="2"/>
  <c r="P76" i="2"/>
  <c r="M77" i="2"/>
  <c r="O78" i="2"/>
  <c r="P79" i="2"/>
  <c r="P80" i="2"/>
  <c r="O81" i="2"/>
  <c r="P82" i="2"/>
  <c r="P83" i="2"/>
  <c r="O84" i="2"/>
  <c r="O85" i="2"/>
  <c r="O86" i="2"/>
  <c r="L92" i="2"/>
  <c r="P93" i="2"/>
  <c r="P95" i="2"/>
  <c r="O96" i="2"/>
  <c r="P97" i="2"/>
  <c r="O98" i="2"/>
  <c r="O99" i="2"/>
  <c r="O101" i="2"/>
  <c r="P102" i="2"/>
  <c r="O103" i="2"/>
  <c r="P104" i="2"/>
  <c r="O105" i="2"/>
  <c r="K106" i="2"/>
  <c r="O107" i="2"/>
  <c r="P108" i="2"/>
  <c r="P110" i="2"/>
  <c r="P115" i="2"/>
  <c r="O116" i="2"/>
  <c r="P70" i="2"/>
  <c r="P71" i="2"/>
  <c r="P72" i="2"/>
  <c r="O73" i="2"/>
  <c r="O74" i="2"/>
  <c r="P66" i="2"/>
  <c r="O67" i="2"/>
  <c r="P18" i="2"/>
  <c r="M6" i="2"/>
  <c r="P6" i="2" s="1"/>
  <c r="M30" i="2"/>
  <c r="O30" i="2" s="1"/>
  <c r="O31" i="2"/>
  <c r="P32" i="2"/>
  <c r="O33" i="2"/>
  <c r="P34" i="2"/>
  <c r="P35" i="2"/>
  <c r="M37" i="2"/>
  <c r="O93" i="2"/>
  <c r="O95" i="2"/>
  <c r="O97" i="2"/>
  <c r="P98" i="2"/>
  <c r="O102" i="2"/>
  <c r="P103" i="2"/>
  <c r="O104" i="2"/>
  <c r="P105" i="2"/>
  <c r="L106" i="2"/>
  <c r="O108" i="2"/>
  <c r="O110" i="2"/>
  <c r="O115" i="2"/>
  <c r="P19" i="2"/>
  <c r="O20" i="2"/>
  <c r="O21" i="2"/>
  <c r="O22" i="2"/>
  <c r="P90" i="2"/>
  <c r="O109" i="2"/>
  <c r="O111" i="2"/>
  <c r="O113" i="2"/>
  <c r="P36" i="2"/>
  <c r="O38" i="2"/>
  <c r="P39" i="2"/>
  <c r="O40" i="2"/>
  <c r="P41" i="2"/>
  <c r="O42" i="2"/>
  <c r="P44" i="2"/>
  <c r="O45" i="2"/>
  <c r="P46" i="2"/>
  <c r="O47" i="2"/>
  <c r="P48" i="2"/>
  <c r="O49" i="2"/>
  <c r="P50" i="2"/>
  <c r="O51" i="2"/>
  <c r="P53" i="2"/>
  <c r="O54" i="2"/>
  <c r="O55" i="2"/>
  <c r="L6" i="2"/>
  <c r="P7" i="2"/>
  <c r="O8" i="2"/>
  <c r="P9" i="2"/>
  <c r="P10" i="2"/>
  <c r="O11" i="2"/>
  <c r="P12" i="2"/>
  <c r="O13" i="2"/>
  <c r="O14" i="2"/>
  <c r="K16" i="2"/>
  <c r="M16" i="2"/>
  <c r="O17" i="2"/>
  <c r="O18" i="2"/>
  <c r="O19" i="2"/>
  <c r="P20" i="2"/>
  <c r="P21" i="2"/>
  <c r="P22" i="2"/>
  <c r="P24" i="2"/>
  <c r="O25" i="2"/>
  <c r="P26" i="2"/>
  <c r="O27" i="2"/>
  <c r="O28" i="2"/>
  <c r="L30" i="2"/>
  <c r="P31" i="2"/>
  <c r="O32" i="2"/>
  <c r="P33" i="2"/>
  <c r="O34" i="2"/>
  <c r="O35" i="2"/>
  <c r="O36" i="2"/>
  <c r="L37" i="2"/>
  <c r="P38" i="2"/>
  <c r="O39" i="2"/>
  <c r="P40" i="2"/>
  <c r="O41" i="2"/>
  <c r="P42" i="2"/>
  <c r="O44" i="2"/>
  <c r="P45" i="2"/>
  <c r="O46" i="2"/>
  <c r="P47" i="2"/>
  <c r="O48" i="2"/>
  <c r="P49" i="2"/>
  <c r="O50" i="2"/>
  <c r="P51" i="2"/>
  <c r="O53" i="2"/>
  <c r="P54" i="2"/>
  <c r="P55" i="2"/>
  <c r="P56" i="2"/>
  <c r="O57" i="2"/>
  <c r="P60" i="2"/>
  <c r="O61" i="2"/>
  <c r="P62" i="2"/>
  <c r="O63" i="2"/>
  <c r="I117" i="2"/>
  <c r="L16" i="2"/>
  <c r="K30" i="2"/>
  <c r="K37" i="2"/>
  <c r="C117" i="2"/>
  <c r="H117" i="2"/>
  <c r="J117" i="2"/>
  <c r="P64" i="2"/>
  <c r="P65" i="2"/>
  <c r="O66" i="2"/>
  <c r="P67" i="2"/>
  <c r="K69" i="2"/>
  <c r="M69" i="2"/>
  <c r="O70" i="2"/>
  <c r="O71" i="2"/>
  <c r="O72" i="2"/>
  <c r="P73" i="2"/>
  <c r="P74" i="2"/>
  <c r="O75" i="2"/>
  <c r="O76" i="2"/>
  <c r="L77" i="2"/>
  <c r="P78" i="2"/>
  <c r="O79" i="2"/>
  <c r="O80" i="2"/>
  <c r="P81" i="2"/>
  <c r="O82" i="2"/>
  <c r="O83" i="2"/>
  <c r="P84" i="2"/>
  <c r="P85" i="2"/>
  <c r="P86" i="2"/>
  <c r="P87" i="2"/>
  <c r="P88" i="2"/>
  <c r="O89" i="2"/>
  <c r="O91" i="2"/>
  <c r="O94" i="2"/>
  <c r="P99" i="2"/>
  <c r="L112" i="2"/>
  <c r="L69" i="2"/>
  <c r="K77" i="2"/>
  <c r="K112" i="2"/>
  <c r="M112" i="2"/>
  <c r="N117" i="2" l="1"/>
  <c r="O92" i="2"/>
  <c r="O37" i="2"/>
  <c r="P106" i="2"/>
  <c r="G117" i="2"/>
  <c r="F117" i="2"/>
  <c r="P16" i="2"/>
  <c r="P112" i="2"/>
  <c r="O77" i="2"/>
  <c r="K117" i="2"/>
  <c r="O6" i="2"/>
  <c r="P69" i="2"/>
  <c r="M117" i="2"/>
  <c r="P77" i="2"/>
  <c r="O16" i="2"/>
  <c r="O112" i="2"/>
  <c r="O69" i="2"/>
  <c r="L117" i="2"/>
  <c r="P30" i="2"/>
  <c r="P37" i="2"/>
  <c r="P117" i="2" l="1"/>
  <c r="O117" i="2"/>
</calcChain>
</file>

<file path=xl/sharedStrings.xml><?xml version="1.0" encoding="utf-8"?>
<sst xmlns="http://schemas.openxmlformats.org/spreadsheetml/2006/main" count="388" uniqueCount="347">
  <si>
    <t>Загальний фонд</t>
  </si>
  <si>
    <t>Спеціальний фонд</t>
  </si>
  <si>
    <t>Податкові надходження:</t>
  </si>
  <si>
    <t>Податки на доходи, податки на прибуток, податки на збільшення ринкової вартості</t>
  </si>
  <si>
    <t>Податок 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</si>
  <si>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</si>
  <si>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</si>
  <si>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</si>
  <si>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</si>
  <si>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</si>
  <si>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</si>
  <si>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</si>
  <si>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</si>
  <si>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</si>
  <si>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</si>
  <si>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</si>
  <si>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</si>
  <si>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Рентна плата за користування надрами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</si>
  <si>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</si>
  <si>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</si>
  <si>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</si>
  <si>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</si>
  <si>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</si>
  <si>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</si>
  <si>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</si>
  <si>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</si>
  <si>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</si>
  <si>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</si>
  <si>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</si>
  <si>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</si>
  <si>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</si>
  <si>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</si>
  <si>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</si>
  <si>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</si>
  <si>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</si>
  <si>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</si>
  <si>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</si>
  <si>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</si>
  <si>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</si>
  <si>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</si>
  <si>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</si>
  <si>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</si>
  <si>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</si>
  <si>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</si>
  <si>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</si>
  <si>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</si>
  <si>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</si>
  <si>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</si>
  <si>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Неподаткові надходження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</si>
  <si>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</si>
  <si>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</si>
  <si>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</si>
  <si>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</si>
  <si>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</si>
  <si>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</si>
  <si>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</si>
  <si>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</si>
  <si>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</si>
  <si>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</si>
  <si>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</si>
  <si>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</si>
  <si>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</si>
  <si>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</si>
  <si>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</si>
  <si>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</si>
  <si>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</si>
  <si>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</si>
  <si>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</si>
  <si>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</si>
  <si>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</si>
  <si>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</si>
  <si>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</si>
  <si>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</si>
  <si>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</si>
  <si>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</si>
  <si>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</si>
  <si>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</si>
  <si>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</si>
  <si>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</si>
  <si>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</si>
  <si>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</si>
  <si>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</si>
  <si>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</si>
  <si>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</si>
  <si>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</si>
  <si>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</si>
  <si>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</si>
  <si>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</si>
  <si>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</si>
  <si>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</si>
  <si>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</si>
  <si>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</si>
  <si>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особам,які не мають права на пенсію,особам з інвалідністю,дітям з інвалідністю, тимчасової державної допомоги дітям,тимчасової державної соціальної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I чи II групи внаслідок психічного розладу,компенсаційної виплати непрацюючій працездатній особі, яка доглядає за особою з інвалідністю І групи,а також за особою, яка досягла 80-річного віку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</si>
  <si>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</si>
  <si>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</si>
  <si>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</si>
  <si>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</si>
  <si>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</si>
  <si>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(грн.)</t>
  </si>
  <si>
    <t>Найменування згідно з Класифікацією доходів бюджету</t>
  </si>
  <si>
    <t xml:space="preserve">Код </t>
  </si>
  <si>
    <t xml:space="preserve">Виконання </t>
  </si>
  <si>
    <t>%</t>
  </si>
  <si>
    <t>відхиленння</t>
  </si>
  <si>
    <t>Звіт</t>
  </si>
  <si>
    <t>Всього доходів без урахування міжбюджетних трансфертів</t>
  </si>
  <si>
    <t>Всього доходів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</si>
  <si>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</si>
  <si>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І. Доходи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</si>
  <si>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</si>
  <si>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ІІ. Видатки</t>
  </si>
  <si>
    <t>Код головного розпорядника коштів/КПКВ</t>
  </si>
  <si>
    <t>Назва головного розпорядника коштів                                                                    Назва підрозділу бюджетної класифікації</t>
  </si>
  <si>
    <t>Разом по фондах</t>
  </si>
  <si>
    <t>Виконання</t>
  </si>
  <si>
    <t>відхилення</t>
  </si>
  <si>
    <t>02</t>
  </si>
  <si>
    <t>Виконавчий комітет Мукачівської міської ради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</si>
  <si>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</si>
  <si>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</si>
  <si>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</si>
  <si>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</si>
  <si>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</si>
  <si>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</si>
  <si>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0213210</t>
  </si>
  <si>
    <t>Організація та проведення громадських робіт</t>
  </si>
  <si>
    <t>0213242</t>
  </si>
  <si>
    <t>Інші заходи у сфері соціального захисту і соціального забезпечення</t>
  </si>
  <si>
    <t>Заходи з енергозбереження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</si>
  <si>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</si>
  <si>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</si>
  <si>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</si>
  <si>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</si>
  <si>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</si>
  <si>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</si>
  <si>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</si>
  <si>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</si>
  <si>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06</t>
  </si>
  <si>
    <t>Управління освіти, молоді та спотру виконавчого комітету Мукачівської міської ради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</si>
  <si>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</si>
  <si>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</si>
  <si>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</si>
  <si>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</si>
  <si>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</si>
  <si>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</si>
  <si>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</si>
  <si>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</si>
  <si>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</si>
  <si>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</si>
  <si>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</si>
  <si>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</si>
  <si>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Компенсаційні виплати на пільговий проїзд автомобільним транспортом окремим категоріям громадян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</si>
  <si>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</si>
  <si>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</si>
  <si>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</si>
  <si>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</si>
  <si>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</si>
  <si>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Проведення навчально-тренувальних зборів і змагань з олімпійських видів спорту</t>
  </si>
  <si>
    <t>0615012</t>
  </si>
  <si>
    <t>Проведення навчально-тренувальних зборів і змагань з неолімпійських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</si>
  <si>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</si>
  <si>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</si>
  <si>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</si>
  <si>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Відділ охорони здоров`я виконавчого комітету Мукачівської міської ради</t>
  </si>
  <si>
    <t>0712010</t>
  </si>
  <si>
    <t>Багатопрофільна стаціонарна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</si>
  <si>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</si>
  <si>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</si>
  <si>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</si>
  <si>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</si>
  <si>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</si>
  <si>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</si>
  <si>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</si>
  <si>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</si>
  <si>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</si>
  <si>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</si>
  <si>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08</t>
  </si>
  <si>
    <t>Управління праці та соціального захисту населення виконавчого комітету Мукачівської міської ради</t>
  </si>
  <si>
    <t>0810160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</si>
  <si>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</si>
  <si>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</si>
  <si>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</si>
  <si>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</si>
  <si>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</si>
  <si>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</si>
  <si>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</si>
  <si>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</si>
  <si>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0813033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</si>
  <si>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</si>
  <si>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</si>
  <si>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</si>
  <si>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</si>
  <si>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</si>
  <si>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</si>
  <si>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</si>
  <si>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</si>
  <si>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</si>
  <si>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</si>
  <si>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</si>
  <si>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</si>
  <si>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</si>
  <si>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</si>
  <si>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</si>
  <si>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</si>
  <si>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</si>
  <si>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</si>
  <si>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</si>
  <si>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</si>
  <si>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</si>
  <si>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</si>
  <si>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</si>
  <si>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</si>
  <si>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</si>
  <si>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</si>
  <si>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</si>
  <si>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</si>
  <si>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</si>
  <si>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</si>
  <si>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</si>
  <si>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</si>
  <si>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</si>
  <si>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</si>
  <si>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</si>
  <si>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</si>
  <si>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</si>
  <si>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0813242</t>
  </si>
  <si>
    <t>10</t>
  </si>
  <si>
    <t>Відділ культури виконавчого комітету Мукачівської міської ради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</si>
  <si>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</si>
  <si>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</si>
  <si>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1014010</t>
  </si>
  <si>
    <t>Фінансова підтримка театрів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</si>
  <si>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</si>
  <si>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</si>
  <si>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</si>
  <si>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</si>
  <si>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</si>
  <si>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</si>
  <si>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</si>
  <si>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</si>
  <si>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</si>
  <si>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</si>
  <si>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12</t>
  </si>
  <si>
    <t>Управління міського господарства виконавчого комітету Мукачівської міської ради</t>
  </si>
  <si>
    <t>1210160</t>
  </si>
  <si>
    <t>1213210</t>
  </si>
  <si>
    <t>1216013</t>
  </si>
  <si>
    <t>Забезпечення діяльності водопровідно-каналізаційного господарства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</si>
  <si>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</si>
  <si>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</si>
  <si>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</si>
  <si>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</si>
  <si>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</si>
  <si>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Організація благоустрою населених пунктів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</si>
  <si>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</si>
  <si>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</si>
  <si>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1216090</t>
  </si>
  <si>
    <t>Інша діяльність у сфері житлово-комунального господарства</t>
  </si>
  <si>
    <t>1217310</t>
  </si>
  <si>
    <t>Будівництво об`єктів житлово-комунального господарства</t>
  </si>
  <si>
    <t>1217330</t>
  </si>
  <si>
    <t>Будівництво інших об`єктів соціальної та виробничої інфраструктури комунальної власності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</si>
  <si>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</si>
  <si>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</si>
  <si>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</si>
  <si>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1217693</t>
  </si>
  <si>
    <t>1218340</t>
  </si>
  <si>
    <t>Природоохоронні заходи за рахунок цільових фондів</t>
  </si>
  <si>
    <t>15</t>
  </si>
  <si>
    <t>Відділ капітального будівництва виконавчого комітету Мукачівської міської ради</t>
  </si>
  <si>
    <t>1510160</t>
  </si>
  <si>
    <t>1510180</t>
  </si>
  <si>
    <t>1511010</t>
  </si>
  <si>
    <t>1511020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</si>
  <si>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</si>
  <si>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</si>
  <si>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</si>
  <si>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</si>
  <si>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1517324</t>
  </si>
  <si>
    <t>Будівництво установ та закладів культури</t>
  </si>
  <si>
    <t>1517325</t>
  </si>
  <si>
    <t>Будівництво споруд, установ та закладів фізичної культури і спорту</t>
  </si>
  <si>
    <t>1517330</t>
  </si>
  <si>
    <t>31</t>
  </si>
  <si>
    <t>Управління комунальної влавності та архітектури виконавчого комітету Мукачівської міської ради</t>
  </si>
  <si>
    <t>3110160</t>
  </si>
  <si>
    <t>3110180</t>
  </si>
  <si>
    <t>3117130</t>
  </si>
  <si>
    <t>Здійснення заходів із землеустрою</t>
  </si>
  <si>
    <t>3117350</t>
  </si>
  <si>
    <t>Розроблення схем планування та забудови територій (містобудівної документації)</t>
  </si>
  <si>
    <t>3117650</t>
  </si>
  <si>
    <t>Проведення експертної грошової оцінки земельної ділянки чи права на неї</t>
  </si>
  <si>
    <t>37</t>
  </si>
  <si>
    <t>Фінансове управління виконавчого комітету Мукачівської міської ради</t>
  </si>
  <si>
    <t>3710160</t>
  </si>
  <si>
    <t>3718700</t>
  </si>
  <si>
    <t>Резервний фонд</t>
  </si>
  <si>
    <t>3719110</t>
  </si>
  <si>
    <t>Реверсна дотація </t>
  </si>
  <si>
    <t xml:space="preserve"> </t>
  </si>
  <si>
    <t xml:space="preserve">Усього </t>
  </si>
  <si>
    <t>0611170</t>
  </si>
  <si>
    <t>Забезпечення діяльності інклюзивно-ресурсних центрів</t>
  </si>
  <si>
    <t>затверджено розписом на 2019 рік з урахуванням  змін</t>
  </si>
  <si>
    <t>1511170</t>
  </si>
  <si>
    <t>1514030</t>
  </si>
  <si>
    <t>1515031</t>
  </si>
  <si>
    <t>кошторисні призначення за 2019 рік з урахуванням змін</t>
  </si>
  <si>
    <t>затверджено розписом на 2019 р. з урахуванням  змін</t>
  </si>
  <si>
    <t xml:space="preserve"> про виконання місцевого бюджету м.Мукачево </t>
  </si>
  <si>
    <t>Затверджено на 2019 рік з урахуванням змін</t>
  </si>
  <si>
    <t>Рентна плата за користування надрами для видобування корисних копалин загальнодержавного значення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</si>
  <si>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</si>
  <si>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</si>
  <si>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Уточнений план за 2019 рік (спецфонд - кошторисні призначення)</t>
  </si>
  <si>
    <t>Рентна плата за користування надрами для видобування корисних копалин місцевого значення </t>
  </si>
  <si>
    <t>Збір за забруднення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</si>
  <si>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</si>
  <si>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 xml:space="preserve"> 
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</si>
  <si>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</si>
  <si>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0615062</t>
  </si>
  <si>
    <t>Підтримка спорту вищих досягнень та організацій, які здійснюють фізкультурно-спортивну діяльність в регіоні</t>
  </si>
  <si>
    <t>0813032</t>
  </si>
  <si>
    <t>Надання пільг окремим категоріям громадян з оплати послуг зв`язку</t>
  </si>
  <si>
    <t>0813049</t>
  </si>
  <si>
    <t>Відшкодування послуги з догляду за дитиною до трьох років «муніципальна няня»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</si>
  <si>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</si>
  <si>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</si>
  <si>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</si>
  <si>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</si>
  <si>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</si>
  <si>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</si>
  <si>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</t>
  </si>
  <si>
    <t>затверджено розписом на 
січень - грудень 2019 рік з урахуванням  змін</t>
  </si>
  <si>
    <t xml:space="preserve"> за 2019 рік</t>
  </si>
  <si>
    <t>Фактичні надходження 2019 рік</t>
  </si>
  <si>
    <t>Збір за провадження деяких видів підприємницької діяльності, що справлявся до 1 січня 2015 року 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</si>
  <si>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</si>
  <si>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</si>
  <si>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виконано за 2019 рік</t>
  </si>
  <si>
    <t>виконано за 
   2019 рік</t>
  </si>
  <si>
    <t>виконано за 
 2019 рік</t>
  </si>
  <si>
    <t>Секретар міської ради</t>
  </si>
  <si>
    <t>І. Маняк</t>
  </si>
  <si>
    <t>Будівництво мультифункціональних майданчиків для занять ігровими видами спорту</t>
  </si>
  <si>
    <t>Додаток 
до  рішення  74-ої сесії 7-го  скликання  Мукачівської міської ради 
від  20.02. 2020 р.№1788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</si>
</sst>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9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45">
    <xf numFmtId="0" fontId="0" fillId="0" borderId="0"/>
    <xf numFmtId="0" fontId="8" fillId="0" borderId="0"/>
    <xf numFmtId="0" fontId="14" fillId="0" borderId="0"/>
    <xf numFmtId="0" fontId="15" fillId="0" borderId="0"/>
    <xf numFmtId="9" fontId="15" fillId="0" borderId="0" applyFont="0" applyFill="0" applyBorder="0" applyAlignment="0" applyProtection="0"/>
    <xf numFmtId="0" fontId="7" fillId="0" borderId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1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7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3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4" fillId="14" borderId="14" applyNumberFormat="0" applyAlignment="0" applyProtection="0"/>
    <xf numFmtId="0" fontId="24" fillId="13" borderId="14" applyNumberFormat="0" applyAlignment="0" applyProtection="0"/>
    <xf numFmtId="0" fontId="25" fillId="39" borderId="15" applyNumberFormat="0" applyAlignment="0" applyProtection="0"/>
    <xf numFmtId="0" fontId="25" fillId="40" borderId="15" applyNumberFormat="0" applyAlignment="0" applyProtection="0"/>
    <xf numFmtId="0" fontId="25" fillId="39" borderId="15" applyNumberFormat="0" applyAlignment="0" applyProtection="0"/>
    <xf numFmtId="0" fontId="26" fillId="39" borderId="14" applyNumberFormat="0" applyAlignment="0" applyProtection="0"/>
    <xf numFmtId="0" fontId="26" fillId="40" borderId="14" applyNumberFormat="0" applyAlignment="0" applyProtection="0"/>
    <xf numFmtId="0" fontId="26" fillId="39" borderId="14" applyNumberFormat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27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/>
    <xf numFmtId="0" fontId="8" fillId="0" borderId="0"/>
    <xf numFmtId="0" fontId="18" fillId="0" borderId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9" fillId="42" borderId="20" applyNumberFormat="0" applyAlignment="0" applyProtection="0"/>
    <xf numFmtId="0" fontId="29" fillId="41" borderId="20" applyNumberFormat="0" applyAlignment="0" applyProtection="0"/>
    <xf numFmtId="0" fontId="21" fillId="0" borderId="0" applyNumberFormat="0" applyFill="0" applyBorder="0" applyAlignment="0" applyProtection="0"/>
    <xf numFmtId="0" fontId="30" fillId="44" borderId="0" applyNumberFormat="0" applyBorder="0" applyAlignment="0" applyProtection="0"/>
    <xf numFmtId="0" fontId="30" fillId="43" borderId="0" applyNumberFormat="0" applyBorder="0" applyAlignment="0" applyProtection="0"/>
    <xf numFmtId="0" fontId="8" fillId="0" borderId="0"/>
    <xf numFmtId="0" fontId="15" fillId="0" borderId="0"/>
    <xf numFmtId="0" fontId="36" fillId="0" borderId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5" borderId="21" applyNumberFormat="0" applyAlignment="0" applyProtection="0"/>
    <xf numFmtId="0" fontId="18" fillId="46" borderId="21" applyNumberFormat="0" applyFont="0" applyAlignment="0" applyProtection="0"/>
    <xf numFmtId="0" fontId="8" fillId="45" borderId="21" applyNumberFormat="0" applyAlignment="0" applyProtection="0"/>
    <xf numFmtId="0" fontId="33" fillId="0" borderId="22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6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9">
    <xf numFmtId="0" fontId="0" fillId="0" borderId="0" xfId="0"/>
    <xf numFmtId="0" fontId="15" fillId="0" borderId="0" xfId="3"/>
    <xf numFmtId="0" fontId="10" fillId="0" borderId="0" xfId="3" applyFont="1"/>
    <xf numFmtId="0" fontId="15" fillId="0" borderId="0" xfId="3" applyAlignment="1">
      <alignment horizontal="right"/>
    </xf>
    <xf numFmtId="0" fontId="16" fillId="0" borderId="12" xfId="3" applyFont="1" applyBorder="1" applyAlignment="1">
      <alignment horizontal="center" vertical="center"/>
    </xf>
    <xf numFmtId="4" fontId="12" fillId="2" borderId="1" xfId="3" applyNumberFormat="1" applyFont="1" applyFill="1" applyBorder="1" applyAlignment="1">
      <alignment horizontal="right" vertical="center"/>
    </xf>
    <xf numFmtId="164" fontId="16" fillId="0" borderId="1" xfId="4" applyNumberFormat="1" applyFont="1" applyBorder="1" applyAlignment="1">
      <alignment horizontal="right" vertical="center"/>
    </xf>
    <xf numFmtId="4" fontId="16" fillId="0" borderId="1" xfId="3" applyNumberFormat="1" applyFont="1" applyBorder="1" applyAlignment="1">
      <alignment horizontal="right" vertical="center"/>
    </xf>
    <xf numFmtId="4" fontId="16" fillId="2" borderId="1" xfId="3" applyNumberFormat="1" applyFont="1" applyFill="1" applyBorder="1" applyAlignment="1">
      <alignment horizontal="right" vertical="center" wrapText="1"/>
    </xf>
    <xf numFmtId="164" fontId="10" fillId="2" borderId="1" xfId="4" applyNumberFormat="1" applyFont="1" applyFill="1" applyBorder="1" applyAlignment="1">
      <alignment horizontal="right" vertical="center"/>
    </xf>
    <xf numFmtId="164" fontId="17" fillId="0" borderId="1" xfId="4" applyNumberFormat="1" applyFont="1" applyBorder="1" applyAlignment="1">
      <alignment horizontal="right" vertical="center"/>
    </xf>
    <xf numFmtId="4" fontId="17" fillId="0" borderId="1" xfId="3" applyNumberFormat="1" applyFont="1" applyBorder="1" applyAlignment="1">
      <alignment horizontal="right" vertical="center"/>
    </xf>
    <xf numFmtId="164" fontId="11" fillId="2" borderId="1" xfId="4" applyNumberFormat="1" applyFont="1" applyFill="1" applyBorder="1" applyAlignment="1">
      <alignment horizontal="right" vertical="center"/>
    </xf>
    <xf numFmtId="9" fontId="11" fillId="0" borderId="1" xfId="4" applyFont="1" applyBorder="1" applyAlignment="1">
      <alignment horizontal="right" vertical="center"/>
    </xf>
    <xf numFmtId="0" fontId="11" fillId="0" borderId="1" xfId="3" applyFont="1" applyBorder="1" applyAlignment="1">
      <alignment horizontal="center" vertical="center" wrapText="1"/>
    </xf>
    <xf numFmtId="0" fontId="17" fillId="0" borderId="1" xfId="5" applyFont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4" fontId="17" fillId="2" borderId="1" xfId="5" applyNumberFormat="1" applyFont="1" applyFill="1" applyBorder="1" applyAlignment="1">
      <alignment horizontal="right" vertical="center" wrapText="1"/>
    </xf>
    <xf numFmtId="164" fontId="17" fillId="2" borderId="1" xfId="4" applyNumberFormat="1" applyFont="1" applyFill="1" applyBorder="1" applyAlignment="1">
      <alignment horizontal="right" vertical="center"/>
    </xf>
    <xf numFmtId="4" fontId="17" fillId="2" borderId="1" xfId="3" applyNumberFormat="1" applyFont="1" applyFill="1" applyBorder="1" applyAlignment="1">
      <alignment horizontal="right" vertical="center"/>
    </xf>
    <xf numFmtId="4" fontId="11" fillId="2" borderId="1" xfId="3" applyNumberFormat="1" applyFont="1" applyFill="1" applyBorder="1" applyAlignment="1">
      <alignment horizontal="right" vertical="center" wrapText="1"/>
    </xf>
    <xf numFmtId="9" fontId="11" fillId="2" borderId="1" xfId="4" applyFont="1" applyFill="1" applyBorder="1" applyAlignment="1">
      <alignment horizontal="right" vertical="center"/>
    </xf>
    <xf numFmtId="0" fontId="17" fillId="2" borderId="1" xfId="5" applyFont="1" applyFill="1" applyBorder="1" applyAlignment="1">
      <alignment horizontal="center" vertical="center" wrapText="1"/>
    </xf>
    <xf numFmtId="164" fontId="16" fillId="2" borderId="1" xfId="4" applyNumberFormat="1" applyFont="1" applyFill="1" applyBorder="1" applyAlignment="1">
      <alignment horizontal="right" vertical="center"/>
    </xf>
    <xf numFmtId="4" fontId="16" fillId="2" borderId="1" xfId="3" applyNumberFormat="1" applyFont="1" applyFill="1" applyBorder="1" applyAlignment="1">
      <alignment horizontal="right" vertical="center"/>
    </xf>
    <xf numFmtId="0" fontId="11" fillId="0" borderId="0" xfId="3" applyFont="1"/>
    <xf numFmtId="0" fontId="11" fillId="0" borderId="0" xfId="0" applyFont="1"/>
    <xf numFmtId="0" fontId="16" fillId="0" borderId="23" xfId="3" applyFont="1" applyBorder="1" applyAlignment="1">
      <alignment horizontal="center" vertical="center"/>
    </xf>
    <xf numFmtId="0" fontId="16" fillId="2" borderId="5" xfId="3" quotePrefix="1" applyFont="1" applyFill="1" applyBorder="1" applyAlignment="1">
      <alignment horizontal="center" vertical="center" wrapText="1"/>
    </xf>
    <xf numFmtId="4" fontId="16" fillId="0" borderId="6" xfId="3" applyNumberFormat="1" applyFont="1" applyBorder="1" applyAlignment="1">
      <alignment horizontal="right" vertical="center"/>
    </xf>
    <xf numFmtId="0" fontId="11" fillId="0" borderId="5" xfId="3" quotePrefix="1" applyFont="1" applyBorder="1" applyAlignment="1">
      <alignment horizontal="center" vertical="center" wrapText="1"/>
    </xf>
    <xf numFmtId="4" fontId="17" fillId="0" borderId="6" xfId="3" applyNumberFormat="1" applyFont="1" applyBorder="1" applyAlignment="1">
      <alignment horizontal="right" vertical="center"/>
    </xf>
    <xf numFmtId="0" fontId="17" fillId="0" borderId="5" xfId="5" quotePrefix="1" applyFont="1" applyBorder="1" applyAlignment="1">
      <alignment horizontal="center" vertical="center" wrapText="1"/>
    </xf>
    <xf numFmtId="0" fontId="11" fillId="2" borderId="5" xfId="3" quotePrefix="1" applyFont="1" applyFill="1" applyBorder="1" applyAlignment="1">
      <alignment horizontal="center" vertical="center" wrapText="1"/>
    </xf>
    <xf numFmtId="0" fontId="17" fillId="2" borderId="5" xfId="5" quotePrefix="1" applyFont="1" applyFill="1" applyBorder="1" applyAlignment="1">
      <alignment horizontal="center" vertical="center" wrapText="1"/>
    </xf>
    <xf numFmtId="0" fontId="16" fillId="2" borderId="7" xfId="3" quotePrefix="1" applyFont="1" applyFill="1" applyBorder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4" fontId="12" fillId="2" borderId="8" xfId="3" applyNumberFormat="1" applyFont="1" applyFill="1" applyBorder="1" applyAlignment="1">
      <alignment horizontal="right" vertical="center"/>
    </xf>
    <xf numFmtId="164" fontId="16" fillId="0" borderId="8" xfId="4" applyNumberFormat="1" applyFont="1" applyBorder="1" applyAlignment="1">
      <alignment horizontal="right" vertical="center"/>
    </xf>
    <xf numFmtId="4" fontId="16" fillId="0" borderId="8" xfId="3" applyNumberFormat="1" applyFont="1" applyBorder="1" applyAlignment="1">
      <alignment horizontal="right" vertical="center"/>
    </xf>
    <xf numFmtId="164" fontId="10" fillId="2" borderId="8" xfId="4" applyNumberFormat="1" applyFont="1" applyFill="1" applyBorder="1" applyAlignment="1">
      <alignment horizontal="right" vertical="center"/>
    </xf>
    <xf numFmtId="4" fontId="16" fillId="0" borderId="9" xfId="3" applyNumberFormat="1" applyFont="1" applyBorder="1" applyAlignment="1">
      <alignment horizontal="right" vertical="center"/>
    </xf>
    <xf numFmtId="0" fontId="17" fillId="0" borderId="0" xfId="3" applyFont="1"/>
    <xf numFmtId="0" fontId="17" fillId="0" borderId="1" xfId="137" applyFont="1" applyBorder="1" applyAlignment="1">
      <alignment horizontal="center" vertical="center" wrapText="1"/>
    </xf>
    <xf numFmtId="4" fontId="15" fillId="0" borderId="0" xfId="3" applyNumberFormat="1"/>
    <xf numFmtId="4" fontId="16" fillId="2" borderId="8" xfId="3" applyNumberFormat="1" applyFont="1" applyFill="1" applyBorder="1" applyAlignment="1">
      <alignment horizontal="right" vertical="center" wrapText="1"/>
    </xf>
    <xf numFmtId="0" fontId="17" fillId="0" borderId="1" xfId="136" applyFont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4" fontId="17" fillId="2" borderId="1" xfId="136" applyNumberFormat="1" applyFont="1" applyFill="1" applyBorder="1" applyAlignment="1">
      <alignment vertical="center" wrapText="1"/>
    </xf>
    <xf numFmtId="4" fontId="17" fillId="2" borderId="1" xfId="137" applyNumberFormat="1" applyFont="1" applyFill="1" applyBorder="1" applyAlignment="1">
      <alignment vertical="center" wrapText="1"/>
    </xf>
    <xf numFmtId="4" fontId="17" fillId="2" borderId="1" xfId="141" applyNumberFormat="1" applyFont="1" applyFill="1" applyBorder="1" applyAlignment="1">
      <alignment vertical="center" wrapText="1"/>
    </xf>
    <xf numFmtId="4" fontId="17" fillId="2" borderId="1" xfId="139" applyNumberFormat="1" applyFont="1" applyFill="1" applyBorder="1" applyAlignment="1">
      <alignment vertical="center" wrapText="1"/>
    </xf>
    <xf numFmtId="0" fontId="17" fillId="0" borderId="5" xfId="136" quotePrefix="1" applyFont="1" applyBorder="1" applyAlignment="1">
      <alignment horizontal="center" vertical="center" wrapText="1"/>
    </xf>
    <xf numFmtId="0" fontId="17" fillId="0" borderId="5" xfId="137" quotePrefix="1" applyFont="1" applyBorder="1" applyAlignment="1">
      <alignment horizontal="center" vertical="center" wrapText="1"/>
    </xf>
    <xf numFmtId="4" fontId="11" fillId="2" borderId="1" xfId="3" applyNumberFormat="1" applyFont="1" applyFill="1" applyBorder="1" applyAlignment="1">
      <alignment horizontal="right" vertical="center"/>
    </xf>
    <xf numFmtId="0" fontId="17" fillId="0" borderId="1" xfId="142" quotePrefix="1" applyFont="1" applyBorder="1" applyAlignment="1">
      <alignment horizontal="center" vertical="center" wrapText="1"/>
    </xf>
    <xf numFmtId="0" fontId="17" fillId="0" borderId="1" xfId="142" applyFont="1" applyBorder="1" applyAlignment="1">
      <alignment horizontal="center" vertical="center" wrapText="1"/>
    </xf>
    <xf numFmtId="0" fontId="17" fillId="0" borderId="1" xfId="143" quotePrefix="1" applyFont="1" applyBorder="1" applyAlignment="1">
      <alignment horizontal="center" vertical="center" wrapText="1"/>
    </xf>
    <xf numFmtId="0" fontId="17" fillId="0" borderId="1" xfId="143" applyFont="1" applyBorder="1" applyAlignment="1">
      <alignment horizontal="center" vertical="center" wrapText="1"/>
    </xf>
    <xf numFmtId="4" fontId="17" fillId="0" borderId="1" xfId="142" applyNumberFormat="1" applyFont="1" applyBorder="1" applyAlignment="1">
      <alignment vertical="center" wrapText="1"/>
    </xf>
    <xf numFmtId="4" fontId="17" fillId="0" borderId="1" xfId="143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10" fillId="0" borderId="5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4" fontId="10" fillId="0" borderId="6" xfId="0" applyNumberFormat="1" applyFont="1" applyBorder="1" applyAlignment="1">
      <alignment horizontal="right"/>
    </xf>
    <xf numFmtId="164" fontId="10" fillId="0" borderId="1" xfId="0" applyNumberFormat="1" applyFont="1" applyBorder="1"/>
    <xf numFmtId="4" fontId="10" fillId="0" borderId="6" xfId="0" applyNumberFormat="1" applyFont="1" applyBorder="1"/>
    <xf numFmtId="0" fontId="10" fillId="0" borderId="0" xfId="0" applyFont="1"/>
    <xf numFmtId="4" fontId="10" fillId="0" borderId="26" xfId="0" applyNumberFormat="1" applyFont="1" applyBorder="1" applyAlignment="1">
      <alignment horizontal="right"/>
    </xf>
    <xf numFmtId="4" fontId="10" fillId="0" borderId="27" xfId="0" applyNumberFormat="1" applyFont="1" applyBorder="1" applyAlignment="1">
      <alignment horizontal="right"/>
    </xf>
    <xf numFmtId="164" fontId="10" fillId="0" borderId="27" xfId="0" applyNumberFormat="1" applyFont="1" applyBorder="1" applyAlignment="1">
      <alignment horizontal="right"/>
    </xf>
    <xf numFmtId="4" fontId="10" fillId="0" borderId="28" xfId="0" applyNumberFormat="1" applyFont="1" applyBorder="1" applyAlignment="1">
      <alignment horizontal="right"/>
    </xf>
    <xf numFmtId="164" fontId="10" fillId="0" borderId="27" xfId="0" applyNumberFormat="1" applyFont="1" applyBorder="1"/>
    <xf numFmtId="4" fontId="10" fillId="0" borderId="28" xfId="0" applyNumberFormat="1" applyFont="1" applyBorder="1"/>
    <xf numFmtId="0" fontId="13" fillId="2" borderId="0" xfId="0" applyFont="1" applyFill="1" applyAlignment="1">
      <alignment horizontal="center"/>
    </xf>
    <xf numFmtId="4" fontId="17" fillId="0" borderId="1" xfId="144" applyNumberFormat="1" applyFont="1" applyBorder="1" applyAlignment="1">
      <alignment vertical="center"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0" fontId="12" fillId="2" borderId="0" xfId="0" applyFont="1" applyFill="1"/>
    <xf numFmtId="0" fontId="37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3" fontId="38" fillId="2" borderId="0" xfId="0" applyNumberFormat="1" applyFont="1" applyFill="1" applyAlignment="1">
      <alignment horizontal="center"/>
    </xf>
    <xf numFmtId="3" fontId="37" fillId="2" borderId="0" xfId="0" applyNumberFormat="1" applyFont="1" applyFill="1" applyAlignment="1">
      <alignment horizontal="center"/>
    </xf>
    <xf numFmtId="0" fontId="13" fillId="2" borderId="0" xfId="0" applyFont="1" applyFill="1"/>
    <xf numFmtId="0" fontId="13" fillId="2" borderId="0" xfId="2" applyFont="1" applyFill="1" applyAlignment="1">
      <alignment horizontal="center"/>
    </xf>
    <xf numFmtId="0" fontId="13" fillId="2" borderId="0" xfId="2" applyFont="1" applyFill="1"/>
    <xf numFmtId="0" fontId="12" fillId="2" borderId="0" xfId="2" applyFont="1" applyFill="1" applyAlignment="1">
      <alignment horizontal="center"/>
    </xf>
    <xf numFmtId="0" fontId="12" fillId="2" borderId="0" xfId="2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49" fontId="10" fillId="0" borderId="8" xfId="0" applyNumberFormat="1" applyFont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Border="1" applyAlignment="1" applyProtection="1">
      <alignment horizontal="center" vertical="center" wrapText="1"/>
      <protection locked="0"/>
    </xf>
    <xf numFmtId="49" fontId="10" fillId="0" borderId="31" xfId="0" applyNumberFormat="1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/>
    </xf>
    <xf numFmtId="4" fontId="10" fillId="0" borderId="33" xfId="0" applyNumberFormat="1" applyFont="1" applyBorder="1" applyAlignment="1">
      <alignment horizontal="right"/>
    </xf>
    <xf numFmtId="4" fontId="10" fillId="0" borderId="35" xfId="0" applyNumberFormat="1" applyFont="1" applyBorder="1" applyAlignment="1">
      <alignment horizontal="right"/>
    </xf>
    <xf numFmtId="164" fontId="10" fillId="0" borderId="35" xfId="0" applyNumberFormat="1" applyFont="1" applyBorder="1" applyAlignment="1">
      <alignment horizontal="right"/>
    </xf>
    <xf numFmtId="4" fontId="10" fillId="0" borderId="36" xfId="0" applyNumberFormat="1" applyFont="1" applyBorder="1" applyAlignment="1">
      <alignment horizontal="right"/>
    </xf>
    <xf numFmtId="4" fontId="10" fillId="0" borderId="37" xfId="0" applyNumberFormat="1" applyFont="1" applyBorder="1" applyAlignment="1">
      <alignment horizontal="right"/>
    </xf>
    <xf numFmtId="4" fontId="10" fillId="0" borderId="34" xfId="0" applyNumberFormat="1" applyFont="1" applyBorder="1" applyAlignment="1">
      <alignment horizontal="right"/>
    </xf>
    <xf numFmtId="4" fontId="10" fillId="2" borderId="33" xfId="0" applyNumberFormat="1" applyFont="1" applyFill="1" applyBorder="1" applyAlignment="1">
      <alignment horizontal="right"/>
    </xf>
    <xf numFmtId="164" fontId="10" fillId="0" borderId="35" xfId="0" applyNumberFormat="1" applyFont="1" applyBorder="1"/>
    <xf numFmtId="4" fontId="10" fillId="0" borderId="36" xfId="0" applyNumberFormat="1" applyFont="1" applyBorder="1"/>
    <xf numFmtId="0" fontId="10" fillId="0" borderId="5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right"/>
    </xf>
    <xf numFmtId="4" fontId="10" fillId="0" borderId="30" xfId="0" applyNumberFormat="1" applyFont="1" applyBorder="1" applyAlignment="1">
      <alignment horizontal="right"/>
    </xf>
    <xf numFmtId="4" fontId="10" fillId="2" borderId="5" xfId="0" applyNumberFormat="1" applyFont="1" applyFill="1" applyBorder="1" applyAlignment="1">
      <alignment horizontal="right"/>
    </xf>
    <xf numFmtId="0" fontId="11" fillId="0" borderId="5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wrapText="1"/>
    </xf>
    <xf numFmtId="4" fontId="11" fillId="0" borderId="5" xfId="0" applyNumberFormat="1" applyFont="1" applyBorder="1"/>
    <xf numFmtId="4" fontId="17" fillId="0" borderId="1" xfId="0" applyNumberFormat="1" applyFont="1" applyBorder="1"/>
    <xf numFmtId="164" fontId="11" fillId="0" borderId="1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4" fontId="11" fillId="0" borderId="30" xfId="0" applyNumberFormat="1" applyFont="1" applyBorder="1" applyAlignment="1">
      <alignment horizontal="right"/>
    </xf>
    <xf numFmtId="4" fontId="11" fillId="2" borderId="5" xfId="0" applyNumberFormat="1" applyFont="1" applyFill="1" applyBorder="1" applyAlignment="1">
      <alignment horizontal="right"/>
    </xf>
    <xf numFmtId="164" fontId="11" fillId="0" borderId="1" xfId="0" applyNumberFormat="1" applyFont="1" applyBorder="1"/>
    <xf numFmtId="4" fontId="11" fillId="0" borderId="6" xfId="0" applyNumberFormat="1" applyFont="1" applyBorder="1"/>
    <xf numFmtId="4" fontId="11" fillId="0" borderId="1" xfId="0" applyNumberFormat="1" applyFont="1" applyBorder="1"/>
    <xf numFmtId="4" fontId="11" fillId="0" borderId="5" xfId="0" applyNumberFormat="1" applyFont="1" applyBorder="1" applyAlignment="1">
      <alignment horizontal="right"/>
    </xf>
    <xf numFmtId="0" fontId="11" fillId="0" borderId="5" xfId="0" applyFont="1" applyBorder="1" applyAlignment="1">
      <alignment horizontal="center"/>
    </xf>
    <xf numFmtId="0" fontId="11" fillId="0" borderId="30" xfId="0" applyFont="1" applyBorder="1" applyAlignment="1">
      <alignment wrapText="1"/>
    </xf>
    <xf numFmtId="4" fontId="10" fillId="0" borderId="5" xfId="0" applyNumberFormat="1" applyFont="1" applyBorder="1"/>
    <xf numFmtId="4" fontId="10" fillId="0" borderId="1" xfId="0" applyNumberFormat="1" applyFont="1" applyBorder="1"/>
    <xf numFmtId="0" fontId="10" fillId="0" borderId="30" xfId="0" applyFont="1" applyBorder="1" applyAlignment="1">
      <alignment wrapText="1"/>
    </xf>
    <xf numFmtId="4" fontId="11" fillId="0" borderId="11" xfId="0" applyNumberFormat="1" applyFont="1" applyBorder="1"/>
    <xf numFmtId="4" fontId="10" fillId="0" borderId="11" xfId="0" applyNumberFormat="1" applyFont="1" applyBorder="1"/>
    <xf numFmtId="4" fontId="17" fillId="0" borderId="5" xfId="0" applyNumberFormat="1" applyFont="1" applyBorder="1"/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wrapText="1"/>
    </xf>
    <xf numFmtId="4" fontId="17" fillId="0" borderId="38" xfId="0" applyNumberFormat="1" applyFont="1" applyBorder="1"/>
    <xf numFmtId="4" fontId="17" fillId="0" borderId="12" xfId="0" applyNumberFormat="1" applyFont="1" applyBorder="1"/>
    <xf numFmtId="164" fontId="11" fillId="0" borderId="12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4" fontId="11" fillId="0" borderId="40" xfId="0" applyNumberFormat="1" applyFont="1" applyBorder="1" applyAlignment="1">
      <alignment horizontal="right"/>
    </xf>
    <xf numFmtId="4" fontId="11" fillId="0" borderId="12" xfId="0" applyNumberFormat="1" applyFont="1" applyBorder="1" applyAlignment="1">
      <alignment horizontal="right"/>
    </xf>
    <xf numFmtId="4" fontId="11" fillId="0" borderId="39" xfId="0" applyNumberFormat="1" applyFont="1" applyBorder="1" applyAlignment="1">
      <alignment horizontal="right"/>
    </xf>
    <xf numFmtId="4" fontId="11" fillId="2" borderId="38" xfId="0" applyNumberFormat="1" applyFont="1" applyFill="1" applyBorder="1" applyAlignment="1">
      <alignment horizontal="right"/>
    </xf>
    <xf numFmtId="164" fontId="11" fillId="0" borderId="12" xfId="0" applyNumberFormat="1" applyFont="1" applyBorder="1"/>
    <xf numFmtId="4" fontId="11" fillId="0" borderId="23" xfId="0" applyNumberFormat="1" applyFont="1" applyBorder="1"/>
    <xf numFmtId="0" fontId="10" fillId="0" borderId="26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 wrapText="1"/>
    </xf>
    <xf numFmtId="4" fontId="10" fillId="0" borderId="29" xfId="0" applyNumberFormat="1" applyFont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4" fontId="10" fillId="2" borderId="26" xfId="0" applyNumberFormat="1" applyFont="1" applyFill="1" applyBorder="1" applyAlignment="1">
      <alignment horizontal="right"/>
    </xf>
    <xf numFmtId="0" fontId="11" fillId="0" borderId="0" xfId="0" applyFont="1" applyAlignment="1">
      <alignment horizontal="justify"/>
    </xf>
    <xf numFmtId="2" fontId="11" fillId="0" borderId="0" xfId="0" applyNumberFormat="1" applyFont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wrapText="1"/>
    </xf>
    <xf numFmtId="3" fontId="11" fillId="0" borderId="0" xfId="0" applyNumberFormat="1" applyFont="1"/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2" borderId="0" xfId="0" applyFont="1" applyFill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0" fillId="0" borderId="30" xfId="0" applyNumberFormat="1" applyFont="1" applyBorder="1" applyAlignment="1" applyProtection="1">
      <alignment horizontal="center" vertical="center" wrapText="1"/>
      <protection locked="0"/>
    </xf>
    <xf numFmtId="49" fontId="10" fillId="0" borderId="31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0" fillId="0" borderId="32" xfId="0" applyNumberFormat="1" applyFont="1" applyBorder="1" applyAlignment="1" applyProtection="1">
      <alignment horizontal="center" vertical="center" wrapText="1"/>
      <protection locked="0"/>
    </xf>
    <xf numFmtId="49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3" applyNumberFormat="1" applyFont="1" applyBorder="1" applyAlignment="1" applyProtection="1">
      <alignment horizontal="center" vertical="center" wrapText="1"/>
      <protection hidden="1"/>
    </xf>
    <xf numFmtId="49" fontId="10" fillId="0" borderId="5" xfId="3" applyNumberFormat="1" applyFont="1" applyBorder="1" applyAlignment="1" applyProtection="1">
      <alignment horizontal="center" vertical="center" wrapText="1"/>
      <protection hidden="1"/>
    </xf>
    <xf numFmtId="49" fontId="10" fillId="0" borderId="3" xfId="3" applyNumberFormat="1" applyFont="1" applyBorder="1" applyAlignment="1" applyProtection="1">
      <alignment horizontal="center" vertical="center" wrapText="1"/>
      <protection hidden="1"/>
    </xf>
    <xf numFmtId="49" fontId="10" fillId="0" borderId="1" xfId="3" applyNumberFormat="1" applyFont="1" applyBorder="1" applyAlignment="1" applyProtection="1">
      <alignment horizontal="center" vertical="center" wrapText="1"/>
      <protection hidden="1"/>
    </xf>
    <xf numFmtId="0" fontId="16" fillId="0" borderId="3" xfId="3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/>
    </xf>
    <xf numFmtId="0" fontId="16" fillId="2" borderId="1" xfId="3" applyFont="1" applyFill="1" applyBorder="1" applyAlignment="1">
      <alignment horizontal="center" vertical="center" wrapText="1"/>
    </xf>
    <xf numFmtId="4" fontId="16" fillId="2" borderId="1" xfId="3" applyNumberFormat="1" applyFont="1" applyFill="1" applyBorder="1" applyAlignment="1">
      <alignment horizontal="center" vertical="center" wrapText="1"/>
    </xf>
    <xf numFmtId="0" fontId="16" fillId="0" borderId="6" xfId="3" applyFont="1" applyBorder="1" applyAlignment="1">
      <alignment horizontal="center" vertical="center"/>
    </xf>
    <xf numFmtId="0" fontId="16" fillId="0" borderId="12" xfId="3" applyFont="1" applyBorder="1" applyAlignment="1">
      <alignment horizontal="center" vertical="center" wrapText="1"/>
    </xf>
    <xf numFmtId="0" fontId="16" fillId="0" borderId="13" xfId="3" applyFont="1" applyBorder="1" applyAlignment="1">
      <alignment horizontal="center" vertical="center" wrapText="1"/>
    </xf>
    <xf numFmtId="0" fontId="16" fillId="0" borderId="24" xfId="3" applyFont="1" applyBorder="1" applyAlignment="1">
      <alignment horizontal="center" vertical="center"/>
    </xf>
    <xf numFmtId="0" fontId="16" fillId="0" borderId="25" xfId="3" applyFont="1" applyBorder="1" applyAlignment="1">
      <alignment horizontal="center" vertical="center"/>
    </xf>
  </cellXfs>
  <cellStyles count="145">
    <cellStyle name="20% - Акцент1" xfId="6"/>
    <cellStyle name="20% — акцент1" xfId="7"/>
    <cellStyle name="20% - Акцент1 2" xfId="8"/>
    <cellStyle name="20% - Акцент1 2 2" xfId="9"/>
    <cellStyle name="20% - Акцент2" xfId="10"/>
    <cellStyle name="20% — акцент2" xfId="11"/>
    <cellStyle name="20% - Акцент2 2" xfId="12"/>
    <cellStyle name="20% - Акцент2 2 2" xfId="13"/>
    <cellStyle name="20% - Акцент3" xfId="14"/>
    <cellStyle name="20% — акцент3" xfId="15"/>
    <cellStyle name="20% - Акцент3 2" xfId="16"/>
    <cellStyle name="20% - Акцент3 2 2" xfId="17"/>
    <cellStyle name="20% - Акцент4" xfId="18"/>
    <cellStyle name="20% — акцент4" xfId="19"/>
    <cellStyle name="20% - Акцент4 2" xfId="20"/>
    <cellStyle name="20% - Акцент4 2 2" xfId="21"/>
    <cellStyle name="20% - Акцент5" xfId="22"/>
    <cellStyle name="20% — акцент5" xfId="23"/>
    <cellStyle name="20% - Акцент5 2" xfId="24"/>
    <cellStyle name="20% - Акцент5 2 2" xfId="25"/>
    <cellStyle name="20% - Акцент6" xfId="26"/>
    <cellStyle name="20% — акцент6" xfId="27"/>
    <cellStyle name="20% - Акцент6 2" xfId="28"/>
    <cellStyle name="20% - Акцент6 2 2" xfId="29"/>
    <cellStyle name="40% - Акцент1" xfId="30"/>
    <cellStyle name="40% — акцент1" xfId="31"/>
    <cellStyle name="40% - Акцент1 2" xfId="32"/>
    <cellStyle name="40% - Акцент1 2 2" xfId="33"/>
    <cellStyle name="40% - Акцент2" xfId="34"/>
    <cellStyle name="40% — акцент2" xfId="35"/>
    <cellStyle name="40% - Акцент2 2" xfId="36"/>
    <cellStyle name="40% - Акцент2 2 2" xfId="37"/>
    <cellStyle name="40% - Акцент3" xfId="38"/>
    <cellStyle name="40% — акцент3" xfId="39"/>
    <cellStyle name="40% - Акцент3 2" xfId="40"/>
    <cellStyle name="40% - Акцент3 2 2" xfId="41"/>
    <cellStyle name="40% - Акцент4" xfId="42"/>
    <cellStyle name="40% — акцент4" xfId="43"/>
    <cellStyle name="40% - Акцент4 2" xfId="44"/>
    <cellStyle name="40% - Акцент4 2 2" xfId="45"/>
    <cellStyle name="40% - Акцент5" xfId="46"/>
    <cellStyle name="40% — акцент5" xfId="47"/>
    <cellStyle name="40% - Акцент5 2" xfId="48"/>
    <cellStyle name="40% - Акцент5 2 2" xfId="49"/>
    <cellStyle name="40% - Акцент6" xfId="50"/>
    <cellStyle name="40% — акцент6" xfId="51"/>
    <cellStyle name="40% - Акцент6 2" xfId="52"/>
    <cellStyle name="40% - Акцент6 2 2" xfId="53"/>
    <cellStyle name="60% - Акцент1" xfId="54"/>
    <cellStyle name="60% — акцент1" xfId="55"/>
    <cellStyle name="60% - Акцент1 2" xfId="56"/>
    <cellStyle name="60% - Акцент1 2 2" xfId="57"/>
    <cellStyle name="60% - Акцент2" xfId="58"/>
    <cellStyle name="60% — акцент2" xfId="59"/>
    <cellStyle name="60% - Акцент2 2" xfId="60"/>
    <cellStyle name="60% - Акцент2 2 2" xfId="61"/>
    <cellStyle name="60% - Акцент3" xfId="62"/>
    <cellStyle name="60% — акцент3" xfId="63"/>
    <cellStyle name="60% - Акцент3 2" xfId="64"/>
    <cellStyle name="60% - Акцент3 2 2" xfId="65"/>
    <cellStyle name="60% - Акцент4" xfId="66"/>
    <cellStyle name="60% — акцент4" xfId="67"/>
    <cellStyle name="60% - Акцент4 2" xfId="68"/>
    <cellStyle name="60% - Акцент4 2 2" xfId="69"/>
    <cellStyle name="60% - Акцент5" xfId="70"/>
    <cellStyle name="60% — акцент5" xfId="71"/>
    <cellStyle name="60% - Акцент5 2" xfId="72"/>
    <cellStyle name="60% - Акцент5 2 2" xfId="73"/>
    <cellStyle name="60% - Акцент6" xfId="74"/>
    <cellStyle name="60% — акцент6" xfId="75"/>
    <cellStyle name="60% - Акцент6 2" xfId="76"/>
    <cellStyle name="60% - Акцент6 2 2" xfId="77"/>
    <cellStyle name="Акцент1" xfId="78"/>
    <cellStyle name="Акцент1 2" xfId="79"/>
    <cellStyle name="Акцент1 2 2" xfId="80"/>
    <cellStyle name="Акцент2" xfId="81"/>
    <cellStyle name="Акцент2 2" xfId="82"/>
    <cellStyle name="Акцент2 2 2" xfId="83"/>
    <cellStyle name="Акцент3" xfId="84"/>
    <cellStyle name="Акцент3 2" xfId="85"/>
    <cellStyle name="Акцент3 2 2" xfId="86"/>
    <cellStyle name="Акцент4" xfId="87"/>
    <cellStyle name="Акцент4 2" xfId="88"/>
    <cellStyle name="Акцент4 2 2" xfId="89"/>
    <cellStyle name="Акцент5" xfId="90"/>
    <cellStyle name="Акцент5 2" xfId="91"/>
    <cellStyle name="Акцент5 2 2" xfId="92"/>
    <cellStyle name="Акцент6" xfId="93"/>
    <cellStyle name="Акцент6 2" xfId="94"/>
    <cellStyle name="Акцент6 2 2" xfId="95"/>
    <cellStyle name="Ввод  2" xfId="96"/>
    <cellStyle name="Ввод  2 2" xfId="97"/>
    <cellStyle name="Відсотковий 2" xfId="4"/>
    <cellStyle name="Вывод" xfId="98"/>
    <cellStyle name="Вывод 2" xfId="99"/>
    <cellStyle name="Вывод 2 2" xfId="100"/>
    <cellStyle name="Вычисление" xfId="101"/>
    <cellStyle name="Вычисление 2" xfId="102"/>
    <cellStyle name="Вычисление 2 2" xfId="103"/>
    <cellStyle name="Заголовок 1 2" xfId="105"/>
    <cellStyle name="Заголовок 1 3" xfId="104"/>
    <cellStyle name="Заголовок 2 2" xfId="106"/>
    <cellStyle name="Заголовок 3 2" xfId="108"/>
    <cellStyle name="Заголовок 3 3" xfId="107"/>
    <cellStyle name="Заголовок 4 2" xfId="110"/>
    <cellStyle name="Заголовок 4 3" xfId="109"/>
    <cellStyle name="Звичайний 2" xfId="3"/>
    <cellStyle name="Звичайний 2 2" xfId="5"/>
    <cellStyle name="Звичайний 2 2 2" xfId="112"/>
    <cellStyle name="Звичайний 2 2 3" xfId="139"/>
    <cellStyle name="Звичайний 2 3" xfId="113"/>
    <cellStyle name="Звичайний 2 4" xfId="111"/>
    <cellStyle name="Звичайний 3" xfId="136"/>
    <cellStyle name="Звичайний 3 2" xfId="140"/>
    <cellStyle name="Звичайний 4" xfId="137"/>
    <cellStyle name="Звичайний 5" xfId="138"/>
    <cellStyle name="Звичайний 6" xfId="141"/>
    <cellStyle name="Звичайний 7" xfId="142"/>
    <cellStyle name="Звичайний 8" xfId="143"/>
    <cellStyle name="Звичайний 9" xfId="144"/>
    <cellStyle name="Итог" xfId="114"/>
    <cellStyle name="Итог 2" xfId="115"/>
    <cellStyle name="Контрольная ячейка 2" xfId="116"/>
    <cellStyle name="Контрольная ячейка 2 2" xfId="117"/>
    <cellStyle name="Название 2" xfId="118"/>
    <cellStyle name="Нейтральный 2" xfId="119"/>
    <cellStyle name="Нейтральный 2 2" xfId="120"/>
    <cellStyle name="Обычный" xfId="0" builtinId="0"/>
    <cellStyle name="Обычный 2" xfId="121"/>
    <cellStyle name="Обычный 2 2" xfId="122"/>
    <cellStyle name="Обычный 2_DOD_3-4" xfId="1"/>
    <cellStyle name="Обычный 4" xfId="123"/>
    <cellStyle name="Обычный_ZV1PIV98" xfId="2"/>
    <cellStyle name="Плохой" xfId="124"/>
    <cellStyle name="Плохой 2" xfId="125"/>
    <cellStyle name="Плохой 2 2" xfId="126"/>
    <cellStyle name="Пояснение" xfId="127"/>
    <cellStyle name="Пояснение 2" xfId="128"/>
    <cellStyle name="Примечание" xfId="129"/>
    <cellStyle name="Примечание 2" xfId="130"/>
    <cellStyle name="Примечание 2 2" xfId="131"/>
    <cellStyle name="Связанная ячейка 2" xfId="132"/>
    <cellStyle name="Текст предупреждения 2" xfId="133"/>
    <cellStyle name="Хороший 2" xfId="134"/>
    <cellStyle name="Хороший 2 2" xfId="1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134</xdr:row>
      <xdr:rowOff>0</xdr:rowOff>
    </xdr:from>
    <xdr:to>
      <xdr:col>0</xdr:col>
      <xdr:colOff>95250</xdr:colOff>
      <xdr:row>134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FDC37DBA-DB7C-4F5D-8CBA-98552799210C}"/>
            </a:ext>
          </a:extLst>
        </xdr:cNvPr>
        <xdr:cNvSpPr txBox="1">
          <a:spLocks noChangeArrowheads="1"/>
        </xdr:cNvSpPr>
      </xdr:nvSpPr>
      <xdr:spPr bwMode="auto">
        <a:xfrm>
          <a:off x="0" y="63674625"/>
          <a:ext cx="95250" cy="285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95250</xdr:colOff>
      <xdr:row>126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557ED5AC-4F7A-40DA-A1AD-386C1CE894AD}"/>
            </a:ext>
          </a:extLst>
        </xdr:cNvPr>
        <xdr:cNvSpPr txBox="1">
          <a:spLocks noChangeArrowheads="1"/>
        </xdr:cNvSpPr>
      </xdr:nvSpPr>
      <xdr:spPr bwMode="auto">
        <a:xfrm>
          <a:off x="0" y="62074425"/>
          <a:ext cx="95250" cy="285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0"/>
  <sheetViews>
    <sheetView tabSelected="1" view="pageBreakPreview" topLeftCell="D1" zoomScale="110" zoomScaleNormal="110" zoomScaleSheetLayoutView="110" workbookViewId="0">
      <selection activeCell="L1" sqref="L1:N4"/>
    </sheetView>
  </sheetViews>
  <sheetFormatPr defaultRowHeight="15.75" x14ac:dyDescent="0.25"/>
  <cols>
    <col min="1" max="1" width="14.5703125" style="91" customWidth="1"/>
    <col min="2" max="2" width="65.42578125" style="153" customWidth="1"/>
    <col min="3" max="3" width="18" style="91" customWidth="1"/>
    <col min="4" max="4" width="18.7109375" style="91" customWidth="1"/>
    <col min="5" max="5" width="10.140625" style="91" customWidth="1"/>
    <col min="6" max="6" width="16" style="91" customWidth="1"/>
    <col min="7" max="7" width="15" style="91" customWidth="1"/>
    <col min="8" max="8" width="15.28515625" style="91" customWidth="1"/>
    <col min="9" max="9" width="11.5703125" style="91" customWidth="1"/>
    <col min="10" max="10" width="15.85546875" style="91" customWidth="1"/>
    <col min="11" max="11" width="17.7109375" style="157" customWidth="1"/>
    <col min="12" max="12" width="20.28515625" style="91" customWidth="1"/>
    <col min="13" max="13" width="9.42578125" style="26" bestFit="1" customWidth="1"/>
    <col min="14" max="14" width="17.140625" style="26" customWidth="1"/>
    <col min="15" max="16384" width="9.140625" style="26"/>
  </cols>
  <sheetData>
    <row r="1" spans="1:60" s="81" customFormat="1" x14ac:dyDescent="0.25">
      <c r="A1" s="77"/>
      <c r="B1" s="78"/>
      <c r="C1" s="79"/>
      <c r="D1" s="80"/>
      <c r="E1" s="80"/>
      <c r="F1" s="80"/>
      <c r="G1" s="80"/>
      <c r="K1" s="82"/>
      <c r="L1" s="164" t="s">
        <v>346</v>
      </c>
      <c r="M1" s="164"/>
      <c r="N1" s="164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</row>
    <row r="2" spans="1:60" s="81" customFormat="1" x14ac:dyDescent="0.25">
      <c r="A2" s="77"/>
      <c r="B2" s="78"/>
      <c r="C2" s="79"/>
      <c r="D2" s="80"/>
      <c r="E2" s="80"/>
      <c r="F2" s="80"/>
      <c r="G2" s="80"/>
      <c r="K2" s="84"/>
      <c r="L2" s="164"/>
      <c r="M2" s="164"/>
      <c r="N2" s="164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</row>
    <row r="3" spans="1:60" s="81" customFormat="1" x14ac:dyDescent="0.25">
      <c r="A3" s="77"/>
      <c r="B3" s="78"/>
      <c r="C3" s="79"/>
      <c r="D3" s="80"/>
      <c r="E3" s="80"/>
      <c r="F3" s="80"/>
      <c r="G3" s="80"/>
      <c r="K3" s="85"/>
      <c r="L3" s="164"/>
      <c r="M3" s="164"/>
      <c r="N3" s="164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</row>
    <row r="4" spans="1:60" s="81" customFormat="1" x14ac:dyDescent="0.25">
      <c r="A4" s="79"/>
      <c r="B4" s="79"/>
      <c r="C4" s="79"/>
      <c r="D4" s="80"/>
      <c r="E4" s="80"/>
      <c r="F4" s="80"/>
      <c r="G4" s="80"/>
      <c r="K4" s="85"/>
      <c r="L4" s="164"/>
      <c r="M4" s="164"/>
      <c r="N4" s="164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</row>
    <row r="5" spans="1:60" s="86" customFormat="1" ht="18.75" x14ac:dyDescent="0.3">
      <c r="A5" s="165" t="s">
        <v>104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</row>
    <row r="6" spans="1:60" s="88" customFormat="1" ht="22.5" customHeight="1" x14ac:dyDescent="0.3">
      <c r="A6" s="163" t="s">
        <v>310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</row>
    <row r="7" spans="1:60" s="88" customFormat="1" ht="22.5" customHeight="1" x14ac:dyDescent="0.3">
      <c r="A7" s="163" t="s">
        <v>335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</row>
    <row r="8" spans="1:60" s="90" customFormat="1" ht="22.5" customHeight="1" x14ac:dyDescent="0.25">
      <c r="A8" s="83" t="s">
        <v>108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</row>
    <row r="9" spans="1:60" ht="16.5" thickBot="1" x14ac:dyDescent="0.3">
      <c r="B9" s="92"/>
      <c r="K9" s="93"/>
      <c r="L9" s="26"/>
      <c r="N9" s="94" t="s">
        <v>98</v>
      </c>
    </row>
    <row r="10" spans="1:60" s="68" customFormat="1" ht="30" customHeight="1" x14ac:dyDescent="0.25">
      <c r="A10" s="166" t="s">
        <v>100</v>
      </c>
      <c r="B10" s="169" t="s">
        <v>99</v>
      </c>
      <c r="C10" s="166" t="s">
        <v>0</v>
      </c>
      <c r="D10" s="172"/>
      <c r="E10" s="172"/>
      <c r="F10" s="173"/>
      <c r="G10" s="174" t="s">
        <v>1</v>
      </c>
      <c r="H10" s="175"/>
      <c r="I10" s="175"/>
      <c r="J10" s="176"/>
      <c r="K10" s="177" t="s">
        <v>106</v>
      </c>
      <c r="L10" s="178"/>
      <c r="M10" s="178"/>
      <c r="N10" s="179"/>
    </row>
    <row r="11" spans="1:60" s="68" customFormat="1" ht="48.75" customHeight="1" x14ac:dyDescent="0.25">
      <c r="A11" s="167"/>
      <c r="B11" s="170"/>
      <c r="C11" s="167" t="s">
        <v>311</v>
      </c>
      <c r="D11" s="160" t="s">
        <v>336</v>
      </c>
      <c r="E11" s="160" t="s">
        <v>101</v>
      </c>
      <c r="F11" s="162"/>
      <c r="G11" s="180" t="s">
        <v>311</v>
      </c>
      <c r="H11" s="160" t="s">
        <v>336</v>
      </c>
      <c r="I11" s="160" t="s">
        <v>101</v>
      </c>
      <c r="J11" s="170"/>
      <c r="K11" s="182" t="s">
        <v>311</v>
      </c>
      <c r="L11" s="160" t="s">
        <v>336</v>
      </c>
      <c r="M11" s="160" t="s">
        <v>101</v>
      </c>
      <c r="N11" s="162"/>
    </row>
    <row r="12" spans="1:60" s="68" customFormat="1" ht="53.25" customHeight="1" thickBot="1" x14ac:dyDescent="0.3">
      <c r="A12" s="168"/>
      <c r="B12" s="171"/>
      <c r="C12" s="168"/>
      <c r="D12" s="161"/>
      <c r="E12" s="95" t="s">
        <v>102</v>
      </c>
      <c r="F12" s="96" t="s">
        <v>103</v>
      </c>
      <c r="G12" s="181"/>
      <c r="H12" s="161"/>
      <c r="I12" s="95" t="s">
        <v>102</v>
      </c>
      <c r="J12" s="97" t="s">
        <v>103</v>
      </c>
      <c r="K12" s="183"/>
      <c r="L12" s="161"/>
      <c r="M12" s="95" t="s">
        <v>102</v>
      </c>
      <c r="N12" s="96" t="s">
        <v>103</v>
      </c>
    </row>
    <row r="13" spans="1:60" s="68" customFormat="1" ht="24" customHeight="1" x14ac:dyDescent="0.25">
      <c r="A13" s="98">
        <v>10000000</v>
      </c>
      <c r="B13" s="99" t="s">
        <v>2</v>
      </c>
      <c r="C13" s="100">
        <f>C14+C22+C25+C32+C38+C58</f>
        <v>653223200</v>
      </c>
      <c r="D13" s="101">
        <f>D14+D22+D25+D32+D38+D58</f>
        <v>640099210.01999998</v>
      </c>
      <c r="E13" s="102">
        <f>D13/C13</f>
        <v>0.97990887344478883</v>
      </c>
      <c r="F13" s="103">
        <f>D13-C13</f>
        <v>-13123989.980000019</v>
      </c>
      <c r="G13" s="104">
        <f>G14+G22+G25+G32+G38+G58</f>
        <v>127200</v>
      </c>
      <c r="H13" s="101">
        <f>H14+H22+H25+H32+H38+H58</f>
        <v>163500.54999999999</v>
      </c>
      <c r="I13" s="102">
        <f>H13/G13</f>
        <v>1.2853816823899371</v>
      </c>
      <c r="J13" s="105">
        <f>H13-G13</f>
        <v>36300.549999999988</v>
      </c>
      <c r="K13" s="106">
        <f t="shared" ref="K13:L44" si="0">C13+G13</f>
        <v>653350400</v>
      </c>
      <c r="L13" s="101">
        <f t="shared" si="0"/>
        <v>640262710.56999993</v>
      </c>
      <c r="M13" s="107">
        <f>L13/K13</f>
        <v>0.97996834557689094</v>
      </c>
      <c r="N13" s="108">
        <f>L13-K13</f>
        <v>-13087689.430000067</v>
      </c>
    </row>
    <row r="14" spans="1:60" s="68" customFormat="1" ht="42" customHeight="1" x14ac:dyDescent="0.25">
      <c r="A14" s="109">
        <v>11000000</v>
      </c>
      <c r="B14" s="110" t="s">
        <v>3</v>
      </c>
      <c r="C14" s="62">
        <f>C15+C20</f>
        <v>422849500</v>
      </c>
      <c r="D14" s="63">
        <f>D15+D20</f>
        <v>416011195.75</v>
      </c>
      <c r="E14" s="64">
        <f t="shared" ref="E14:E78" si="1">D14/C14</f>
        <v>0.9838280422467095</v>
      </c>
      <c r="F14" s="65">
        <f t="shared" ref="F14:F78" si="2">D14-C14</f>
        <v>-6838304.25</v>
      </c>
      <c r="G14" s="111">
        <f>G15+G20</f>
        <v>0</v>
      </c>
      <c r="H14" s="63">
        <f>H15+H20</f>
        <v>0</v>
      </c>
      <c r="I14" s="64">
        <v>0</v>
      </c>
      <c r="J14" s="112">
        <f t="shared" ref="J14:J77" si="3">H14-G14</f>
        <v>0</v>
      </c>
      <c r="K14" s="113">
        <f t="shared" si="0"/>
        <v>422849500</v>
      </c>
      <c r="L14" s="63">
        <f t="shared" si="0"/>
        <v>416011195.75</v>
      </c>
      <c r="M14" s="66">
        <f t="shared" ref="M14:M77" si="4">L14/K14</f>
        <v>0.9838280422467095</v>
      </c>
      <c r="N14" s="67">
        <f t="shared" ref="N14:N77" si="5">L14-K14</f>
        <v>-6838304.25</v>
      </c>
    </row>
    <row r="15" spans="1:60" s="68" customFormat="1" ht="27.75" customHeight="1" x14ac:dyDescent="0.25">
      <c r="A15" s="109">
        <v>11010000</v>
      </c>
      <c r="B15" s="110" t="s">
        <v>4</v>
      </c>
      <c r="C15" s="62">
        <f>C16+C17+C18+C19</f>
        <v>421249500</v>
      </c>
      <c r="D15" s="63">
        <f>D16+D17+D18+D19</f>
        <v>414632720.10000002</v>
      </c>
      <c r="E15" s="64">
        <f t="shared" si="1"/>
        <v>0.98429249197921898</v>
      </c>
      <c r="F15" s="65">
        <f t="shared" si="2"/>
        <v>-6616779.8999999762</v>
      </c>
      <c r="G15" s="111">
        <f>G16+G17+G18+G19</f>
        <v>0</v>
      </c>
      <c r="H15" s="63">
        <f>H16+H17+H18+H19</f>
        <v>0</v>
      </c>
      <c r="I15" s="64">
        <v>0</v>
      </c>
      <c r="J15" s="112">
        <f t="shared" si="3"/>
        <v>0</v>
      </c>
      <c r="K15" s="113">
        <f t="shared" si="0"/>
        <v>421249500</v>
      </c>
      <c r="L15" s="63">
        <f t="shared" si="0"/>
        <v>414632720.10000002</v>
      </c>
      <c r="M15" s="66">
        <f t="shared" si="4"/>
        <v>0.98429249197921898</v>
      </c>
      <c r="N15" s="67">
        <f t="shared" si="5"/>
        <v>-6616779.8999999762</v>
      </c>
    </row>
    <row r="16" spans="1:60" ht="55.5" customHeight="1" x14ac:dyDescent="0.25">
      <c r="A16" s="114">
        <v>11010100</v>
      </c>
      <c r="B16" s="115" t="s">
        <v>5</v>
      </c>
      <c r="C16" s="116">
        <v>357211200</v>
      </c>
      <c r="D16" s="117">
        <v>342055391.54000002</v>
      </c>
      <c r="E16" s="118">
        <f t="shared" si="1"/>
        <v>0.95757185536175804</v>
      </c>
      <c r="F16" s="119">
        <f t="shared" si="2"/>
        <v>-15155808.459999979</v>
      </c>
      <c r="G16" s="120">
        <v>0</v>
      </c>
      <c r="H16" s="121">
        <v>0</v>
      </c>
      <c r="I16" s="118">
        <v>0</v>
      </c>
      <c r="J16" s="122">
        <f t="shared" si="3"/>
        <v>0</v>
      </c>
      <c r="K16" s="123">
        <f t="shared" si="0"/>
        <v>357211200</v>
      </c>
      <c r="L16" s="121">
        <f t="shared" si="0"/>
        <v>342055391.54000002</v>
      </c>
      <c r="M16" s="124">
        <f t="shared" si="4"/>
        <v>0.95757185536175804</v>
      </c>
      <c r="N16" s="125">
        <f t="shared" si="5"/>
        <v>-15155808.459999979</v>
      </c>
    </row>
    <row r="17" spans="1:14" ht="93" customHeight="1" x14ac:dyDescent="0.25">
      <c r="A17" s="114">
        <v>11010200</v>
      </c>
      <c r="B17" s="115" t="s">
        <v>6</v>
      </c>
      <c r="C17" s="116">
        <v>55410300</v>
      </c>
      <c r="D17" s="117">
        <v>59837755.57</v>
      </c>
      <c r="E17" s="118">
        <f t="shared" si="1"/>
        <v>1.0799031149443334</v>
      </c>
      <c r="F17" s="119">
        <f t="shared" si="2"/>
        <v>4427455.57</v>
      </c>
      <c r="G17" s="120">
        <v>0</v>
      </c>
      <c r="H17" s="121">
        <v>0</v>
      </c>
      <c r="I17" s="118">
        <v>0</v>
      </c>
      <c r="J17" s="122">
        <f t="shared" si="3"/>
        <v>0</v>
      </c>
      <c r="K17" s="123">
        <f t="shared" si="0"/>
        <v>55410300</v>
      </c>
      <c r="L17" s="121">
        <f t="shared" si="0"/>
        <v>59837755.57</v>
      </c>
      <c r="M17" s="124">
        <f t="shared" si="4"/>
        <v>1.0799031149443334</v>
      </c>
      <c r="N17" s="125">
        <f t="shared" si="5"/>
        <v>4427455.57</v>
      </c>
    </row>
    <row r="18" spans="1:14" ht="61.5" customHeight="1" x14ac:dyDescent="0.25">
      <c r="A18" s="114">
        <v>11010400</v>
      </c>
      <c r="B18" s="115" t="s">
        <v>7</v>
      </c>
      <c r="C18" s="116">
        <v>4050000</v>
      </c>
      <c r="D18" s="117">
        <v>6244456.6900000004</v>
      </c>
      <c r="E18" s="118">
        <f t="shared" si="1"/>
        <v>1.5418411580246913</v>
      </c>
      <c r="F18" s="119">
        <f t="shared" si="2"/>
        <v>2194456.6900000004</v>
      </c>
      <c r="G18" s="120">
        <v>0</v>
      </c>
      <c r="H18" s="121">
        <v>0</v>
      </c>
      <c r="I18" s="118">
        <v>0</v>
      </c>
      <c r="J18" s="122">
        <f t="shared" si="3"/>
        <v>0</v>
      </c>
      <c r="K18" s="123">
        <f t="shared" si="0"/>
        <v>4050000</v>
      </c>
      <c r="L18" s="121">
        <f t="shared" si="0"/>
        <v>6244456.6900000004</v>
      </c>
      <c r="M18" s="124">
        <f t="shared" si="4"/>
        <v>1.5418411580246913</v>
      </c>
      <c r="N18" s="125">
        <f t="shared" si="5"/>
        <v>2194456.6900000004</v>
      </c>
    </row>
    <row r="19" spans="1:14" ht="43.5" customHeight="1" x14ac:dyDescent="0.25">
      <c r="A19" s="114">
        <v>11010500</v>
      </c>
      <c r="B19" s="115" t="s">
        <v>8</v>
      </c>
      <c r="C19" s="116">
        <v>4578000</v>
      </c>
      <c r="D19" s="117">
        <v>6495116.2999999998</v>
      </c>
      <c r="E19" s="118">
        <f t="shared" si="1"/>
        <v>1.4187672127566622</v>
      </c>
      <c r="F19" s="119">
        <f t="shared" si="2"/>
        <v>1917116.2999999998</v>
      </c>
      <c r="G19" s="120">
        <v>0</v>
      </c>
      <c r="H19" s="121">
        <v>0</v>
      </c>
      <c r="I19" s="118">
        <v>0</v>
      </c>
      <c r="J19" s="122">
        <f t="shared" si="3"/>
        <v>0</v>
      </c>
      <c r="K19" s="123">
        <f t="shared" si="0"/>
        <v>4578000</v>
      </c>
      <c r="L19" s="121">
        <f t="shared" si="0"/>
        <v>6495116.2999999998</v>
      </c>
      <c r="M19" s="124">
        <f t="shared" si="4"/>
        <v>1.4187672127566622</v>
      </c>
      <c r="N19" s="125">
        <f t="shared" si="5"/>
        <v>1917116.2999999998</v>
      </c>
    </row>
    <row r="20" spans="1:14" s="68" customFormat="1" ht="19.5" customHeight="1" x14ac:dyDescent="0.25">
      <c r="A20" s="109">
        <v>11020000</v>
      </c>
      <c r="B20" s="110" t="s">
        <v>9</v>
      </c>
      <c r="C20" s="62">
        <f>C21</f>
        <v>1600000</v>
      </c>
      <c r="D20" s="63">
        <f>D21</f>
        <v>1378475.65</v>
      </c>
      <c r="E20" s="64">
        <f t="shared" si="1"/>
        <v>0.86154728124999991</v>
      </c>
      <c r="F20" s="65">
        <f t="shared" si="2"/>
        <v>-221524.35000000009</v>
      </c>
      <c r="G20" s="111">
        <f>G21</f>
        <v>0</v>
      </c>
      <c r="H20" s="63">
        <f>H21</f>
        <v>0</v>
      </c>
      <c r="I20" s="64">
        <v>0</v>
      </c>
      <c r="J20" s="112">
        <f t="shared" si="3"/>
        <v>0</v>
      </c>
      <c r="K20" s="113">
        <f t="shared" si="0"/>
        <v>1600000</v>
      </c>
      <c r="L20" s="63">
        <f t="shared" si="0"/>
        <v>1378475.65</v>
      </c>
      <c r="M20" s="66">
        <f t="shared" si="4"/>
        <v>0.86154728124999991</v>
      </c>
      <c r="N20" s="67">
        <f t="shared" si="5"/>
        <v>-221524.35000000009</v>
      </c>
    </row>
    <row r="21" spans="1:14" ht="30" customHeight="1" x14ac:dyDescent="0.25">
      <c r="A21" s="114">
        <v>11020200</v>
      </c>
      <c r="B21" s="115" t="s">
        <v>10</v>
      </c>
      <c r="C21" s="116">
        <v>1600000</v>
      </c>
      <c r="D21" s="126">
        <v>1378475.65</v>
      </c>
      <c r="E21" s="118">
        <f t="shared" si="1"/>
        <v>0.86154728124999991</v>
      </c>
      <c r="F21" s="119">
        <f t="shared" si="2"/>
        <v>-221524.35000000009</v>
      </c>
      <c r="G21" s="120">
        <v>0</v>
      </c>
      <c r="H21" s="121">
        <v>0</v>
      </c>
      <c r="I21" s="118">
        <v>0</v>
      </c>
      <c r="J21" s="122">
        <f t="shared" si="3"/>
        <v>0</v>
      </c>
      <c r="K21" s="123">
        <f t="shared" si="0"/>
        <v>1600000</v>
      </c>
      <c r="L21" s="121">
        <f t="shared" si="0"/>
        <v>1378475.65</v>
      </c>
      <c r="M21" s="124">
        <f t="shared" si="4"/>
        <v>0.86154728124999991</v>
      </c>
      <c r="N21" s="125">
        <f t="shared" si="5"/>
        <v>-221524.35000000009</v>
      </c>
    </row>
    <row r="22" spans="1:14" s="68" customFormat="1" ht="21.75" hidden="1" customHeight="1" x14ac:dyDescent="0.25">
      <c r="A22" s="109">
        <v>12000000</v>
      </c>
      <c r="B22" s="110" t="s">
        <v>11</v>
      </c>
      <c r="C22" s="62">
        <f>C23+C24</f>
        <v>0</v>
      </c>
      <c r="D22" s="63">
        <f>D23+D24</f>
        <v>0</v>
      </c>
      <c r="E22" s="64" t="e">
        <f t="shared" si="1"/>
        <v>#DIV/0!</v>
      </c>
      <c r="F22" s="65">
        <f t="shared" si="2"/>
        <v>0</v>
      </c>
      <c r="G22" s="111">
        <f>G23+G24</f>
        <v>0</v>
      </c>
      <c r="H22" s="63">
        <f>H23+H24</f>
        <v>0</v>
      </c>
      <c r="I22" s="64" t="e">
        <f t="shared" ref="I22:I65" si="6">H22/G22</f>
        <v>#DIV/0!</v>
      </c>
      <c r="J22" s="112">
        <f t="shared" si="3"/>
        <v>0</v>
      </c>
      <c r="K22" s="113">
        <f t="shared" si="0"/>
        <v>0</v>
      </c>
      <c r="L22" s="63">
        <f t="shared" si="0"/>
        <v>0</v>
      </c>
      <c r="M22" s="66" t="e">
        <f t="shared" si="4"/>
        <v>#DIV/0!</v>
      </c>
      <c r="N22" s="67">
        <f t="shared" si="5"/>
        <v>0</v>
      </c>
    </row>
    <row r="23" spans="1:14" ht="33.75" hidden="1" customHeight="1" x14ac:dyDescent="0.25">
      <c r="A23" s="114">
        <v>12020000</v>
      </c>
      <c r="B23" s="115" t="s">
        <v>12</v>
      </c>
      <c r="C23" s="127"/>
      <c r="D23" s="121"/>
      <c r="E23" s="64" t="e">
        <f t="shared" si="1"/>
        <v>#DIV/0!</v>
      </c>
      <c r="F23" s="65">
        <f t="shared" si="2"/>
        <v>0</v>
      </c>
      <c r="G23" s="120"/>
      <c r="H23" s="121"/>
      <c r="I23" s="64" t="e">
        <f t="shared" si="6"/>
        <v>#DIV/0!</v>
      </c>
      <c r="J23" s="112">
        <f t="shared" si="3"/>
        <v>0</v>
      </c>
      <c r="K23" s="113">
        <f t="shared" si="0"/>
        <v>0</v>
      </c>
      <c r="L23" s="63">
        <f t="shared" si="0"/>
        <v>0</v>
      </c>
      <c r="M23" s="66" t="e">
        <f t="shared" si="4"/>
        <v>#DIV/0!</v>
      </c>
      <c r="N23" s="67">
        <f t="shared" si="5"/>
        <v>0</v>
      </c>
    </row>
    <row r="24" spans="1:14" ht="31.5" hidden="1" x14ac:dyDescent="0.25">
      <c r="A24" s="114">
        <v>12020100</v>
      </c>
      <c r="B24" s="115" t="s">
        <v>13</v>
      </c>
      <c r="C24" s="127"/>
      <c r="D24" s="121"/>
      <c r="E24" s="64" t="e">
        <f t="shared" si="1"/>
        <v>#DIV/0!</v>
      </c>
      <c r="F24" s="65">
        <f t="shared" si="2"/>
        <v>0</v>
      </c>
      <c r="G24" s="120"/>
      <c r="H24" s="121"/>
      <c r="I24" s="64" t="e">
        <f t="shared" si="6"/>
        <v>#DIV/0!</v>
      </c>
      <c r="J24" s="112">
        <f t="shared" si="3"/>
        <v>0</v>
      </c>
      <c r="K24" s="113">
        <f t="shared" si="0"/>
        <v>0</v>
      </c>
      <c r="L24" s="63">
        <f t="shared" si="0"/>
        <v>0</v>
      </c>
      <c r="M24" s="66" t="e">
        <f t="shared" si="4"/>
        <v>#DIV/0!</v>
      </c>
      <c r="N24" s="67">
        <f t="shared" si="5"/>
        <v>0</v>
      </c>
    </row>
    <row r="25" spans="1:14" s="68" customFormat="1" ht="42" customHeight="1" x14ac:dyDescent="0.25">
      <c r="A25" s="109">
        <v>13000000</v>
      </c>
      <c r="B25" s="110" t="s">
        <v>14</v>
      </c>
      <c r="C25" s="62">
        <f>C26+C28</f>
        <v>5000</v>
      </c>
      <c r="D25" s="63">
        <f>D26+D28</f>
        <v>13111.86</v>
      </c>
      <c r="E25" s="64">
        <f t="shared" si="1"/>
        <v>2.6223719999999999</v>
      </c>
      <c r="F25" s="65">
        <f t="shared" si="2"/>
        <v>8111.8600000000006</v>
      </c>
      <c r="G25" s="111">
        <f>G26+G28</f>
        <v>0</v>
      </c>
      <c r="H25" s="63">
        <f>H26+H28</f>
        <v>0</v>
      </c>
      <c r="I25" s="64">
        <v>0</v>
      </c>
      <c r="J25" s="112">
        <f t="shared" si="3"/>
        <v>0</v>
      </c>
      <c r="K25" s="113">
        <f t="shared" si="0"/>
        <v>5000</v>
      </c>
      <c r="L25" s="63">
        <f t="shared" si="0"/>
        <v>13111.86</v>
      </c>
      <c r="M25" s="66">
        <f t="shared" si="4"/>
        <v>2.6223719999999999</v>
      </c>
      <c r="N25" s="67">
        <f t="shared" si="5"/>
        <v>8111.8600000000006</v>
      </c>
    </row>
    <row r="26" spans="1:14" s="68" customFormat="1" x14ac:dyDescent="0.25">
      <c r="A26" s="109">
        <v>13020000</v>
      </c>
      <c r="B26" s="110" t="s">
        <v>15</v>
      </c>
      <c r="C26" s="62">
        <f>C27</f>
        <v>0</v>
      </c>
      <c r="D26" s="63">
        <f>D27</f>
        <v>1911</v>
      </c>
      <c r="E26" s="64">
        <v>0</v>
      </c>
      <c r="F26" s="65">
        <f t="shared" si="2"/>
        <v>1911</v>
      </c>
      <c r="G26" s="111">
        <f>G27</f>
        <v>0</v>
      </c>
      <c r="H26" s="63">
        <f>H27</f>
        <v>0</v>
      </c>
      <c r="I26" s="64">
        <v>0</v>
      </c>
      <c r="J26" s="112">
        <f t="shared" si="3"/>
        <v>0</v>
      </c>
      <c r="K26" s="113">
        <f t="shared" si="0"/>
        <v>0</v>
      </c>
      <c r="L26" s="63">
        <f t="shared" si="0"/>
        <v>1911</v>
      </c>
      <c r="M26" s="66">
        <v>0</v>
      </c>
      <c r="N26" s="67">
        <f t="shared" si="5"/>
        <v>1911</v>
      </c>
    </row>
    <row r="27" spans="1:14" ht="31.5" x14ac:dyDescent="0.25">
      <c r="A27" s="114">
        <v>13020200</v>
      </c>
      <c r="B27" s="115" t="s">
        <v>16</v>
      </c>
      <c r="C27" s="127">
        <v>0</v>
      </c>
      <c r="D27" s="126">
        <v>1911</v>
      </c>
      <c r="E27" s="118">
        <v>0</v>
      </c>
      <c r="F27" s="119">
        <f t="shared" si="2"/>
        <v>1911</v>
      </c>
      <c r="G27" s="120">
        <v>0</v>
      </c>
      <c r="H27" s="121">
        <v>0</v>
      </c>
      <c r="I27" s="118">
        <v>0</v>
      </c>
      <c r="J27" s="122">
        <f t="shared" si="3"/>
        <v>0</v>
      </c>
      <c r="K27" s="123">
        <f t="shared" si="0"/>
        <v>0</v>
      </c>
      <c r="L27" s="121">
        <f t="shared" si="0"/>
        <v>1911</v>
      </c>
      <c r="M27" s="124">
        <v>0</v>
      </c>
      <c r="N27" s="125">
        <f t="shared" si="5"/>
        <v>1911</v>
      </c>
    </row>
    <row r="28" spans="1:14" s="68" customFormat="1" x14ac:dyDescent="0.25">
      <c r="A28" s="109">
        <v>13030000</v>
      </c>
      <c r="B28" s="110" t="s">
        <v>17</v>
      </c>
      <c r="C28" s="62">
        <f>C31+C29</f>
        <v>5000</v>
      </c>
      <c r="D28" s="63">
        <f>D31+D29+D30</f>
        <v>11200.86</v>
      </c>
      <c r="E28" s="64">
        <f t="shared" si="1"/>
        <v>2.2401720000000003</v>
      </c>
      <c r="F28" s="65">
        <f t="shared" si="2"/>
        <v>6200.8600000000006</v>
      </c>
      <c r="G28" s="111">
        <f>G31+G29</f>
        <v>0</v>
      </c>
      <c r="H28" s="63">
        <f>H31+H29</f>
        <v>0</v>
      </c>
      <c r="I28" s="64">
        <v>0</v>
      </c>
      <c r="J28" s="112">
        <f t="shared" si="3"/>
        <v>0</v>
      </c>
      <c r="K28" s="113">
        <f t="shared" si="0"/>
        <v>5000</v>
      </c>
      <c r="L28" s="63">
        <f t="shared" si="0"/>
        <v>11200.86</v>
      </c>
      <c r="M28" s="66">
        <f t="shared" si="4"/>
        <v>2.2401720000000003</v>
      </c>
      <c r="N28" s="67">
        <f t="shared" si="5"/>
        <v>6200.8600000000006</v>
      </c>
    </row>
    <row r="29" spans="1:14" ht="31.5" x14ac:dyDescent="0.25">
      <c r="A29" s="128">
        <v>13030100</v>
      </c>
      <c r="B29" s="129" t="s">
        <v>312</v>
      </c>
      <c r="C29" s="127">
        <v>5000</v>
      </c>
      <c r="D29" s="126">
        <v>10561.27</v>
      </c>
      <c r="E29" s="118">
        <v>0</v>
      </c>
      <c r="F29" s="119">
        <f t="shared" si="2"/>
        <v>5561.27</v>
      </c>
      <c r="G29" s="120">
        <v>0</v>
      </c>
      <c r="H29" s="121">
        <v>0</v>
      </c>
      <c r="I29" s="118">
        <v>0</v>
      </c>
      <c r="J29" s="122">
        <f t="shared" si="3"/>
        <v>0</v>
      </c>
      <c r="K29" s="123">
        <f t="shared" si="0"/>
        <v>5000</v>
      </c>
      <c r="L29" s="121">
        <f t="shared" si="0"/>
        <v>10561.27</v>
      </c>
      <c r="M29" s="124">
        <f t="shared" si="4"/>
        <v>2.1122540000000001</v>
      </c>
      <c r="N29" s="125">
        <f t="shared" si="5"/>
        <v>5561.27</v>
      </c>
    </row>
    <row r="30" spans="1:14" ht="31.5" x14ac:dyDescent="0.25">
      <c r="A30" s="128">
        <v>13030200</v>
      </c>
      <c r="B30" s="129" t="s">
        <v>316</v>
      </c>
      <c r="C30" s="127">
        <v>0</v>
      </c>
      <c r="D30" s="126">
        <v>8.0399999999999991</v>
      </c>
      <c r="E30" s="118">
        <v>0</v>
      </c>
      <c r="F30" s="119">
        <f t="shared" si="2"/>
        <v>8.0399999999999991</v>
      </c>
      <c r="G30" s="120">
        <v>0</v>
      </c>
      <c r="H30" s="121">
        <v>0</v>
      </c>
      <c r="I30" s="118">
        <v>0</v>
      </c>
      <c r="J30" s="122">
        <f t="shared" si="3"/>
        <v>0</v>
      </c>
      <c r="K30" s="123">
        <f t="shared" si="0"/>
        <v>0</v>
      </c>
      <c r="L30" s="121">
        <f t="shared" si="0"/>
        <v>8.0399999999999991</v>
      </c>
      <c r="M30" s="124">
        <v>0</v>
      </c>
      <c r="N30" s="125">
        <f t="shared" si="5"/>
        <v>8.0399999999999991</v>
      </c>
    </row>
    <row r="31" spans="1:14" ht="31.5" x14ac:dyDescent="0.25">
      <c r="A31" s="114">
        <v>13030600</v>
      </c>
      <c r="B31" s="115" t="s">
        <v>18</v>
      </c>
      <c r="C31" s="127">
        <v>0</v>
      </c>
      <c r="D31" s="126">
        <v>631.54999999999995</v>
      </c>
      <c r="E31" s="118">
        <v>0</v>
      </c>
      <c r="F31" s="119">
        <f t="shared" si="2"/>
        <v>631.54999999999995</v>
      </c>
      <c r="G31" s="120">
        <v>0</v>
      </c>
      <c r="H31" s="121">
        <v>0</v>
      </c>
      <c r="I31" s="118">
        <v>0</v>
      </c>
      <c r="J31" s="122">
        <f t="shared" si="3"/>
        <v>0</v>
      </c>
      <c r="K31" s="123">
        <f t="shared" si="0"/>
        <v>0</v>
      </c>
      <c r="L31" s="121">
        <f t="shared" si="0"/>
        <v>631.54999999999995</v>
      </c>
      <c r="M31" s="124">
        <v>0</v>
      </c>
      <c r="N31" s="125">
        <f t="shared" si="5"/>
        <v>631.54999999999995</v>
      </c>
    </row>
    <row r="32" spans="1:14" s="68" customFormat="1" x14ac:dyDescent="0.25">
      <c r="A32" s="109">
        <v>14000000</v>
      </c>
      <c r="B32" s="110" t="s">
        <v>19</v>
      </c>
      <c r="C32" s="62">
        <f>C33+C35+C37</f>
        <v>95745900</v>
      </c>
      <c r="D32" s="63">
        <f>D33+D35+D37</f>
        <v>84795730.5</v>
      </c>
      <c r="E32" s="64">
        <f t="shared" si="1"/>
        <v>0.88563301927288796</v>
      </c>
      <c r="F32" s="65">
        <f t="shared" si="2"/>
        <v>-10950169.5</v>
      </c>
      <c r="G32" s="111">
        <f>G33+G35+G37</f>
        <v>0</v>
      </c>
      <c r="H32" s="63">
        <f>H33+H35+H37</f>
        <v>0</v>
      </c>
      <c r="I32" s="64">
        <v>0</v>
      </c>
      <c r="J32" s="112">
        <f t="shared" si="3"/>
        <v>0</v>
      </c>
      <c r="K32" s="113">
        <f t="shared" si="0"/>
        <v>95745900</v>
      </c>
      <c r="L32" s="63">
        <f t="shared" si="0"/>
        <v>84795730.5</v>
      </c>
      <c r="M32" s="66">
        <f t="shared" si="4"/>
        <v>0.88563301927288796</v>
      </c>
      <c r="N32" s="67">
        <f t="shared" si="5"/>
        <v>-10950169.5</v>
      </c>
    </row>
    <row r="33" spans="1:14" s="68" customFormat="1" ht="31.5" x14ac:dyDescent="0.25">
      <c r="A33" s="109">
        <v>14020000</v>
      </c>
      <c r="B33" s="110" t="s">
        <v>20</v>
      </c>
      <c r="C33" s="62">
        <f>C34</f>
        <v>4126000</v>
      </c>
      <c r="D33" s="63">
        <f>D34</f>
        <v>4406999.28</v>
      </c>
      <c r="E33" s="64">
        <f t="shared" si="1"/>
        <v>1.0681045273873002</v>
      </c>
      <c r="F33" s="65">
        <f t="shared" si="2"/>
        <v>280999.28000000026</v>
      </c>
      <c r="G33" s="111">
        <f>G34</f>
        <v>0</v>
      </c>
      <c r="H33" s="63">
        <f>H34</f>
        <v>0</v>
      </c>
      <c r="I33" s="64">
        <v>0</v>
      </c>
      <c r="J33" s="112">
        <f t="shared" si="3"/>
        <v>0</v>
      </c>
      <c r="K33" s="113">
        <f t="shared" si="0"/>
        <v>4126000</v>
      </c>
      <c r="L33" s="63">
        <f t="shared" si="0"/>
        <v>4406999.28</v>
      </c>
      <c r="M33" s="66">
        <f t="shared" si="4"/>
        <v>1.0681045273873002</v>
      </c>
      <c r="N33" s="67">
        <f t="shared" si="5"/>
        <v>280999.28000000026</v>
      </c>
    </row>
    <row r="34" spans="1:14" x14ac:dyDescent="0.25">
      <c r="A34" s="114">
        <v>14021900</v>
      </c>
      <c r="B34" s="115" t="s">
        <v>21</v>
      </c>
      <c r="C34" s="116">
        <v>4126000</v>
      </c>
      <c r="D34" s="126">
        <v>4406999.28</v>
      </c>
      <c r="E34" s="118">
        <f t="shared" si="1"/>
        <v>1.0681045273873002</v>
      </c>
      <c r="F34" s="119">
        <f t="shared" si="2"/>
        <v>280999.28000000026</v>
      </c>
      <c r="G34" s="120">
        <v>0</v>
      </c>
      <c r="H34" s="121">
        <v>0</v>
      </c>
      <c r="I34" s="118">
        <v>0</v>
      </c>
      <c r="J34" s="122">
        <f t="shared" si="3"/>
        <v>0</v>
      </c>
      <c r="K34" s="123">
        <f t="shared" si="0"/>
        <v>4126000</v>
      </c>
      <c r="L34" s="121">
        <f t="shared" si="0"/>
        <v>4406999.28</v>
      </c>
      <c r="M34" s="124">
        <f t="shared" si="4"/>
        <v>1.0681045273873002</v>
      </c>
      <c r="N34" s="125">
        <f t="shared" si="5"/>
        <v>280999.28000000026</v>
      </c>
    </row>
    <row r="35" spans="1:14" s="68" customFormat="1" ht="31.5" x14ac:dyDescent="0.25">
      <c r="A35" s="109">
        <v>14030000</v>
      </c>
      <c r="B35" s="110" t="s">
        <v>22</v>
      </c>
      <c r="C35" s="62">
        <f>C36</f>
        <v>17451800</v>
      </c>
      <c r="D35" s="63">
        <f>D36</f>
        <v>18126044.82</v>
      </c>
      <c r="E35" s="64">
        <f t="shared" si="1"/>
        <v>1.0386346863933806</v>
      </c>
      <c r="F35" s="65">
        <f t="shared" si="2"/>
        <v>674244.8200000003</v>
      </c>
      <c r="G35" s="111">
        <f>G36</f>
        <v>0</v>
      </c>
      <c r="H35" s="63">
        <f>H36</f>
        <v>0</v>
      </c>
      <c r="I35" s="64">
        <v>0</v>
      </c>
      <c r="J35" s="112">
        <f t="shared" si="3"/>
        <v>0</v>
      </c>
      <c r="K35" s="113">
        <f t="shared" si="0"/>
        <v>17451800</v>
      </c>
      <c r="L35" s="63">
        <f t="shared" si="0"/>
        <v>18126044.82</v>
      </c>
      <c r="M35" s="66">
        <f t="shared" si="4"/>
        <v>1.0386346863933806</v>
      </c>
      <c r="N35" s="67">
        <f t="shared" si="5"/>
        <v>674244.8200000003</v>
      </c>
    </row>
    <row r="36" spans="1:14" ht="24" customHeight="1" x14ac:dyDescent="0.25">
      <c r="A36" s="114">
        <v>14031900</v>
      </c>
      <c r="B36" s="115" t="s">
        <v>21</v>
      </c>
      <c r="C36" s="116">
        <v>17451800</v>
      </c>
      <c r="D36" s="126">
        <v>18126044.82</v>
      </c>
      <c r="E36" s="118">
        <f t="shared" si="1"/>
        <v>1.0386346863933806</v>
      </c>
      <c r="F36" s="119">
        <f t="shared" si="2"/>
        <v>674244.8200000003</v>
      </c>
      <c r="G36" s="120">
        <v>0</v>
      </c>
      <c r="H36" s="121">
        <v>0</v>
      </c>
      <c r="I36" s="118">
        <v>0</v>
      </c>
      <c r="J36" s="122">
        <f t="shared" si="3"/>
        <v>0</v>
      </c>
      <c r="K36" s="123">
        <f t="shared" si="0"/>
        <v>17451800</v>
      </c>
      <c r="L36" s="121">
        <f t="shared" si="0"/>
        <v>18126044.82</v>
      </c>
      <c r="M36" s="124">
        <f t="shared" si="4"/>
        <v>1.0386346863933806</v>
      </c>
      <c r="N36" s="125">
        <f t="shared" si="5"/>
        <v>674244.8200000003</v>
      </c>
    </row>
    <row r="37" spans="1:14" s="68" customFormat="1" ht="31.5" x14ac:dyDescent="0.25">
      <c r="A37" s="109">
        <v>14040000</v>
      </c>
      <c r="B37" s="110" t="s">
        <v>23</v>
      </c>
      <c r="C37" s="130">
        <v>74168100</v>
      </c>
      <c r="D37" s="131">
        <v>62262686.399999999</v>
      </c>
      <c r="E37" s="64">
        <f t="shared" si="1"/>
        <v>0.83948067160949247</v>
      </c>
      <c r="F37" s="65">
        <f t="shared" si="2"/>
        <v>-11905413.600000001</v>
      </c>
      <c r="G37" s="111">
        <v>0</v>
      </c>
      <c r="H37" s="63">
        <v>0</v>
      </c>
      <c r="I37" s="64">
        <v>0</v>
      </c>
      <c r="J37" s="112">
        <f t="shared" si="3"/>
        <v>0</v>
      </c>
      <c r="K37" s="113">
        <f t="shared" si="0"/>
        <v>74168100</v>
      </c>
      <c r="L37" s="63">
        <f t="shared" si="0"/>
        <v>62262686.399999999</v>
      </c>
      <c r="M37" s="66">
        <f t="shared" si="4"/>
        <v>0.83948067160949247</v>
      </c>
      <c r="N37" s="67">
        <f t="shared" si="5"/>
        <v>-11905413.600000001</v>
      </c>
    </row>
    <row r="38" spans="1:14" s="68" customFormat="1" x14ac:dyDescent="0.25">
      <c r="A38" s="109">
        <v>18000000</v>
      </c>
      <c r="B38" s="110" t="s">
        <v>24</v>
      </c>
      <c r="C38" s="62">
        <f>C39+C50+C54</f>
        <v>134622800</v>
      </c>
      <c r="D38" s="63">
        <f>D39+D50+D54+D53</f>
        <v>139279171.91</v>
      </c>
      <c r="E38" s="64">
        <f t="shared" si="1"/>
        <v>1.0345882860109876</v>
      </c>
      <c r="F38" s="65">
        <f t="shared" si="2"/>
        <v>4656371.9099999964</v>
      </c>
      <c r="G38" s="111">
        <f>G39+G50+G54</f>
        <v>0</v>
      </c>
      <c r="H38" s="63">
        <f>H39+H50+H54</f>
        <v>0</v>
      </c>
      <c r="I38" s="64">
        <v>0</v>
      </c>
      <c r="J38" s="112">
        <f t="shared" si="3"/>
        <v>0</v>
      </c>
      <c r="K38" s="113">
        <f t="shared" si="0"/>
        <v>134622800</v>
      </c>
      <c r="L38" s="63">
        <f t="shared" si="0"/>
        <v>139279171.91</v>
      </c>
      <c r="M38" s="66">
        <f t="shared" si="4"/>
        <v>1.0345882860109876</v>
      </c>
      <c r="N38" s="67">
        <f t="shared" si="5"/>
        <v>4656371.9099999964</v>
      </c>
    </row>
    <row r="39" spans="1:14" s="68" customFormat="1" x14ac:dyDescent="0.25">
      <c r="A39" s="109">
        <v>18010000</v>
      </c>
      <c r="B39" s="110" t="s">
        <v>25</v>
      </c>
      <c r="C39" s="62">
        <f>SUM(C40:C49)</f>
        <v>57591100</v>
      </c>
      <c r="D39" s="63">
        <f>SUM(D40:D49)</f>
        <v>58877957.509999998</v>
      </c>
      <c r="E39" s="64">
        <f t="shared" si="1"/>
        <v>1.0223447287862186</v>
      </c>
      <c r="F39" s="65">
        <f t="shared" si="2"/>
        <v>1286857.5099999979</v>
      </c>
      <c r="G39" s="111">
        <f>SUM(G40:G49)</f>
        <v>0</v>
      </c>
      <c r="H39" s="63">
        <f>SUM(H40:H49)</f>
        <v>0</v>
      </c>
      <c r="I39" s="64">
        <v>0</v>
      </c>
      <c r="J39" s="112">
        <f t="shared" si="3"/>
        <v>0</v>
      </c>
      <c r="K39" s="113">
        <f t="shared" si="0"/>
        <v>57591100</v>
      </c>
      <c r="L39" s="63">
        <f t="shared" si="0"/>
        <v>58877957.509999998</v>
      </c>
      <c r="M39" s="66">
        <f t="shared" si="4"/>
        <v>1.0223447287862186</v>
      </c>
      <c r="N39" s="67">
        <f t="shared" si="5"/>
        <v>1286857.5099999979</v>
      </c>
    </row>
    <row r="40" spans="1:14" ht="47.25" x14ac:dyDescent="0.25">
      <c r="A40" s="114">
        <v>18010100</v>
      </c>
      <c r="B40" s="115" t="s">
        <v>26</v>
      </c>
      <c r="C40" s="116">
        <v>252200</v>
      </c>
      <c r="D40" s="126">
        <v>179565.12</v>
      </c>
      <c r="E40" s="118">
        <f t="shared" si="1"/>
        <v>0.71199492466296588</v>
      </c>
      <c r="F40" s="119">
        <f t="shared" si="2"/>
        <v>-72634.880000000005</v>
      </c>
      <c r="G40" s="120">
        <v>0</v>
      </c>
      <c r="H40" s="121">
        <v>0</v>
      </c>
      <c r="I40" s="118">
        <v>0</v>
      </c>
      <c r="J40" s="122">
        <f t="shared" si="3"/>
        <v>0</v>
      </c>
      <c r="K40" s="123">
        <f t="shared" si="0"/>
        <v>252200</v>
      </c>
      <c r="L40" s="121">
        <f t="shared" si="0"/>
        <v>179565.12</v>
      </c>
      <c r="M40" s="124">
        <f t="shared" si="4"/>
        <v>0.71199492466296588</v>
      </c>
      <c r="N40" s="125">
        <f t="shared" si="5"/>
        <v>-72634.880000000005</v>
      </c>
    </row>
    <row r="41" spans="1:14" ht="47.25" x14ac:dyDescent="0.25">
      <c r="A41" s="114">
        <v>18010200</v>
      </c>
      <c r="B41" s="115" t="s">
        <v>27</v>
      </c>
      <c r="C41" s="116">
        <v>988600</v>
      </c>
      <c r="D41" s="126">
        <v>1267043.3400000001</v>
      </c>
      <c r="E41" s="118">
        <f t="shared" si="1"/>
        <v>1.2816541978555533</v>
      </c>
      <c r="F41" s="119">
        <f t="shared" si="2"/>
        <v>278443.34000000008</v>
      </c>
      <c r="G41" s="120">
        <v>0</v>
      </c>
      <c r="H41" s="121">
        <v>0</v>
      </c>
      <c r="I41" s="118">
        <v>0</v>
      </c>
      <c r="J41" s="122">
        <f t="shared" si="3"/>
        <v>0</v>
      </c>
      <c r="K41" s="123">
        <f t="shared" si="0"/>
        <v>988600</v>
      </c>
      <c r="L41" s="121">
        <f t="shared" si="0"/>
        <v>1267043.3400000001</v>
      </c>
      <c r="M41" s="124">
        <f t="shared" si="4"/>
        <v>1.2816541978555533</v>
      </c>
      <c r="N41" s="125">
        <f t="shared" si="5"/>
        <v>278443.34000000008</v>
      </c>
    </row>
    <row r="42" spans="1:14" ht="47.25" x14ac:dyDescent="0.25">
      <c r="A42" s="114">
        <v>18010300</v>
      </c>
      <c r="B42" s="115" t="s">
        <v>28</v>
      </c>
      <c r="C42" s="116">
        <v>1570000</v>
      </c>
      <c r="D42" s="126">
        <v>1037025.34</v>
      </c>
      <c r="E42" s="118">
        <f t="shared" si="1"/>
        <v>0.66052569426751595</v>
      </c>
      <c r="F42" s="119">
        <f t="shared" si="2"/>
        <v>-532974.66</v>
      </c>
      <c r="G42" s="120">
        <v>0</v>
      </c>
      <c r="H42" s="121">
        <v>0</v>
      </c>
      <c r="I42" s="118">
        <v>0</v>
      </c>
      <c r="J42" s="122">
        <f t="shared" si="3"/>
        <v>0</v>
      </c>
      <c r="K42" s="123">
        <f t="shared" si="0"/>
        <v>1570000</v>
      </c>
      <c r="L42" s="121">
        <f t="shared" si="0"/>
        <v>1037025.34</v>
      </c>
      <c r="M42" s="124">
        <f t="shared" si="4"/>
        <v>0.66052569426751595</v>
      </c>
      <c r="N42" s="125">
        <f t="shared" si="5"/>
        <v>-532974.66</v>
      </c>
    </row>
    <row r="43" spans="1:14" ht="56.25" customHeight="1" x14ac:dyDescent="0.25">
      <c r="A43" s="114">
        <v>18010400</v>
      </c>
      <c r="B43" s="115" t="s">
        <v>29</v>
      </c>
      <c r="C43" s="116">
        <v>3658400</v>
      </c>
      <c r="D43" s="126">
        <v>3614566.62</v>
      </c>
      <c r="E43" s="118">
        <f t="shared" si="1"/>
        <v>0.98801842882134272</v>
      </c>
      <c r="F43" s="119">
        <f t="shared" si="2"/>
        <v>-43833.379999999888</v>
      </c>
      <c r="G43" s="120">
        <v>0</v>
      </c>
      <c r="H43" s="121">
        <v>0</v>
      </c>
      <c r="I43" s="118">
        <v>0</v>
      </c>
      <c r="J43" s="122">
        <f t="shared" si="3"/>
        <v>0</v>
      </c>
      <c r="K43" s="123">
        <f t="shared" si="0"/>
        <v>3658400</v>
      </c>
      <c r="L43" s="121">
        <f t="shared" si="0"/>
        <v>3614566.62</v>
      </c>
      <c r="M43" s="124">
        <f t="shared" si="4"/>
        <v>0.98801842882134272</v>
      </c>
      <c r="N43" s="125">
        <f t="shared" si="5"/>
        <v>-43833.379999999888</v>
      </c>
    </row>
    <row r="44" spans="1:14" x14ac:dyDescent="0.25">
      <c r="A44" s="114">
        <v>18010500</v>
      </c>
      <c r="B44" s="115" t="s">
        <v>30</v>
      </c>
      <c r="C44" s="116">
        <v>38061900</v>
      </c>
      <c r="D44" s="126">
        <v>38387741.659999996</v>
      </c>
      <c r="E44" s="118">
        <f t="shared" si="1"/>
        <v>1.0085608353760585</v>
      </c>
      <c r="F44" s="119">
        <f t="shared" si="2"/>
        <v>325841.65999999642</v>
      </c>
      <c r="G44" s="120">
        <v>0</v>
      </c>
      <c r="H44" s="121">
        <v>0</v>
      </c>
      <c r="I44" s="118">
        <v>0</v>
      </c>
      <c r="J44" s="122">
        <f t="shared" si="3"/>
        <v>0</v>
      </c>
      <c r="K44" s="123">
        <f t="shared" si="0"/>
        <v>38061900</v>
      </c>
      <c r="L44" s="121">
        <f t="shared" si="0"/>
        <v>38387741.659999996</v>
      </c>
      <c r="M44" s="124">
        <f t="shared" si="4"/>
        <v>1.0085608353760585</v>
      </c>
      <c r="N44" s="125">
        <f t="shared" si="5"/>
        <v>325841.65999999642</v>
      </c>
    </row>
    <row r="45" spans="1:14" x14ac:dyDescent="0.25">
      <c r="A45" s="114">
        <v>18010600</v>
      </c>
      <c r="B45" s="115" t="s">
        <v>31</v>
      </c>
      <c r="C45" s="116">
        <v>9100000</v>
      </c>
      <c r="D45" s="126">
        <v>9273194.7899999991</v>
      </c>
      <c r="E45" s="118">
        <f t="shared" si="1"/>
        <v>1.0190323945054944</v>
      </c>
      <c r="F45" s="119">
        <f t="shared" si="2"/>
        <v>173194.78999999911</v>
      </c>
      <c r="G45" s="120">
        <v>0</v>
      </c>
      <c r="H45" s="121">
        <v>0</v>
      </c>
      <c r="I45" s="118">
        <v>0</v>
      </c>
      <c r="J45" s="122">
        <f t="shared" si="3"/>
        <v>0</v>
      </c>
      <c r="K45" s="123">
        <f t="shared" ref="K45:L76" si="7">C45+G45</f>
        <v>9100000</v>
      </c>
      <c r="L45" s="121">
        <f t="shared" si="7"/>
        <v>9273194.7899999991</v>
      </c>
      <c r="M45" s="124">
        <f t="shared" si="4"/>
        <v>1.0190323945054944</v>
      </c>
      <c r="N45" s="125">
        <f t="shared" si="5"/>
        <v>173194.78999999911</v>
      </c>
    </row>
    <row r="46" spans="1:14" x14ac:dyDescent="0.25">
      <c r="A46" s="114">
        <v>18010700</v>
      </c>
      <c r="B46" s="115" t="s">
        <v>32</v>
      </c>
      <c r="C46" s="116">
        <v>1620000</v>
      </c>
      <c r="D46" s="126">
        <v>1923511.53</v>
      </c>
      <c r="E46" s="118">
        <f t="shared" si="1"/>
        <v>1.1873527962962964</v>
      </c>
      <c r="F46" s="119">
        <f t="shared" si="2"/>
        <v>303511.53000000003</v>
      </c>
      <c r="G46" s="120">
        <v>0</v>
      </c>
      <c r="H46" s="121">
        <v>0</v>
      </c>
      <c r="I46" s="118">
        <v>0</v>
      </c>
      <c r="J46" s="122">
        <f t="shared" si="3"/>
        <v>0</v>
      </c>
      <c r="K46" s="123">
        <f t="shared" si="7"/>
        <v>1620000</v>
      </c>
      <c r="L46" s="121">
        <f t="shared" si="7"/>
        <v>1923511.53</v>
      </c>
      <c r="M46" s="124">
        <f t="shared" si="4"/>
        <v>1.1873527962962964</v>
      </c>
      <c r="N46" s="125">
        <f t="shared" si="5"/>
        <v>303511.53000000003</v>
      </c>
    </row>
    <row r="47" spans="1:14" x14ac:dyDescent="0.25">
      <c r="A47" s="114">
        <v>18010900</v>
      </c>
      <c r="B47" s="115" t="s">
        <v>33</v>
      </c>
      <c r="C47" s="116">
        <v>1440000</v>
      </c>
      <c r="D47" s="126">
        <v>2379889.27</v>
      </c>
      <c r="E47" s="118">
        <f t="shared" si="1"/>
        <v>1.6527008819444444</v>
      </c>
      <c r="F47" s="119">
        <f t="shared" si="2"/>
        <v>939889.27</v>
      </c>
      <c r="G47" s="120">
        <v>0</v>
      </c>
      <c r="H47" s="121">
        <v>0</v>
      </c>
      <c r="I47" s="118">
        <v>0</v>
      </c>
      <c r="J47" s="122">
        <f t="shared" si="3"/>
        <v>0</v>
      </c>
      <c r="K47" s="123">
        <f t="shared" si="7"/>
        <v>1440000</v>
      </c>
      <c r="L47" s="121">
        <f t="shared" si="7"/>
        <v>2379889.27</v>
      </c>
      <c r="M47" s="124">
        <f t="shared" si="4"/>
        <v>1.6527008819444444</v>
      </c>
      <c r="N47" s="125">
        <f t="shared" si="5"/>
        <v>939889.27</v>
      </c>
    </row>
    <row r="48" spans="1:14" x14ac:dyDescent="0.25">
      <c r="A48" s="114">
        <v>18011000</v>
      </c>
      <c r="B48" s="115" t="s">
        <v>34</v>
      </c>
      <c r="C48" s="116">
        <v>500000</v>
      </c>
      <c r="D48" s="126">
        <v>345818.66</v>
      </c>
      <c r="E48" s="118">
        <f t="shared" si="1"/>
        <v>0.69163732</v>
      </c>
      <c r="F48" s="119">
        <f t="shared" si="2"/>
        <v>-154181.34000000003</v>
      </c>
      <c r="G48" s="120">
        <v>0</v>
      </c>
      <c r="H48" s="121">
        <v>0</v>
      </c>
      <c r="I48" s="118">
        <v>0</v>
      </c>
      <c r="J48" s="122">
        <f t="shared" si="3"/>
        <v>0</v>
      </c>
      <c r="K48" s="123">
        <f t="shared" si="7"/>
        <v>500000</v>
      </c>
      <c r="L48" s="121">
        <f t="shared" si="7"/>
        <v>345818.66</v>
      </c>
      <c r="M48" s="124">
        <f t="shared" si="4"/>
        <v>0.69163732</v>
      </c>
      <c r="N48" s="125">
        <f t="shared" si="5"/>
        <v>-154181.34000000003</v>
      </c>
    </row>
    <row r="49" spans="1:14" x14ac:dyDescent="0.25">
      <c r="A49" s="114">
        <v>18011100</v>
      </c>
      <c r="B49" s="115" t="s">
        <v>35</v>
      </c>
      <c r="C49" s="116">
        <v>400000</v>
      </c>
      <c r="D49" s="126">
        <v>469601.18</v>
      </c>
      <c r="E49" s="118">
        <f t="shared" si="1"/>
        <v>1.17400295</v>
      </c>
      <c r="F49" s="119">
        <f t="shared" si="2"/>
        <v>69601.179999999993</v>
      </c>
      <c r="G49" s="120">
        <v>0</v>
      </c>
      <c r="H49" s="121">
        <v>0</v>
      </c>
      <c r="I49" s="118">
        <v>0</v>
      </c>
      <c r="J49" s="122">
        <f t="shared" si="3"/>
        <v>0</v>
      </c>
      <c r="K49" s="123">
        <f t="shared" si="7"/>
        <v>400000</v>
      </c>
      <c r="L49" s="121">
        <f t="shared" si="7"/>
        <v>469601.18</v>
      </c>
      <c r="M49" s="124">
        <f t="shared" si="4"/>
        <v>1.17400295</v>
      </c>
      <c r="N49" s="125">
        <f t="shared" si="5"/>
        <v>69601.179999999993</v>
      </c>
    </row>
    <row r="50" spans="1:14" s="68" customFormat="1" x14ac:dyDescent="0.25">
      <c r="A50" s="109">
        <v>18030000</v>
      </c>
      <c r="B50" s="110" t="s">
        <v>36</v>
      </c>
      <c r="C50" s="62">
        <f>C51+C52</f>
        <v>140000</v>
      </c>
      <c r="D50" s="63">
        <f>D51+D52</f>
        <v>490518.07</v>
      </c>
      <c r="E50" s="64">
        <f t="shared" si="1"/>
        <v>3.5037004999999999</v>
      </c>
      <c r="F50" s="65">
        <f t="shared" si="2"/>
        <v>350518.07</v>
      </c>
      <c r="G50" s="111">
        <f>G51+G52</f>
        <v>0</v>
      </c>
      <c r="H50" s="63">
        <f>H51+H52</f>
        <v>0</v>
      </c>
      <c r="I50" s="64">
        <v>0</v>
      </c>
      <c r="J50" s="112">
        <f t="shared" si="3"/>
        <v>0</v>
      </c>
      <c r="K50" s="113">
        <f t="shared" si="7"/>
        <v>140000</v>
      </c>
      <c r="L50" s="63">
        <f t="shared" si="7"/>
        <v>490518.07</v>
      </c>
      <c r="M50" s="66">
        <f t="shared" si="4"/>
        <v>3.5037004999999999</v>
      </c>
      <c r="N50" s="67">
        <f t="shared" si="5"/>
        <v>350518.07</v>
      </c>
    </row>
    <row r="51" spans="1:14" x14ac:dyDescent="0.25">
      <c r="A51" s="114">
        <v>18030100</v>
      </c>
      <c r="B51" s="115" t="s">
        <v>37</v>
      </c>
      <c r="C51" s="116">
        <v>95000</v>
      </c>
      <c r="D51" s="126">
        <v>284597.26</v>
      </c>
      <c r="E51" s="118">
        <f t="shared" si="1"/>
        <v>2.9957606315789476</v>
      </c>
      <c r="F51" s="119">
        <f t="shared" si="2"/>
        <v>189597.26</v>
      </c>
      <c r="G51" s="120">
        <v>0</v>
      </c>
      <c r="H51" s="121">
        <v>0</v>
      </c>
      <c r="I51" s="118">
        <v>0</v>
      </c>
      <c r="J51" s="122">
        <f t="shared" si="3"/>
        <v>0</v>
      </c>
      <c r="K51" s="123">
        <f t="shared" si="7"/>
        <v>95000</v>
      </c>
      <c r="L51" s="121">
        <f t="shared" si="7"/>
        <v>284597.26</v>
      </c>
      <c r="M51" s="124">
        <f t="shared" si="4"/>
        <v>2.9957606315789476</v>
      </c>
      <c r="N51" s="125">
        <f t="shared" si="5"/>
        <v>189597.26</v>
      </c>
    </row>
    <row r="52" spans="1:14" x14ac:dyDescent="0.25">
      <c r="A52" s="114">
        <v>18030200</v>
      </c>
      <c r="B52" s="115" t="s">
        <v>38</v>
      </c>
      <c r="C52" s="116">
        <v>45000</v>
      </c>
      <c r="D52" s="126">
        <v>205920.81</v>
      </c>
      <c r="E52" s="118">
        <f t="shared" si="1"/>
        <v>4.5760180000000004</v>
      </c>
      <c r="F52" s="119">
        <f t="shared" si="2"/>
        <v>160920.81</v>
      </c>
      <c r="G52" s="120">
        <v>0</v>
      </c>
      <c r="H52" s="121">
        <v>0</v>
      </c>
      <c r="I52" s="118">
        <v>0</v>
      </c>
      <c r="J52" s="122">
        <f t="shared" si="3"/>
        <v>0</v>
      </c>
      <c r="K52" s="123">
        <f t="shared" si="7"/>
        <v>45000</v>
      </c>
      <c r="L52" s="121">
        <f t="shared" si="7"/>
        <v>205920.81</v>
      </c>
      <c r="M52" s="124">
        <f t="shared" si="4"/>
        <v>4.5760180000000004</v>
      </c>
      <c r="N52" s="125">
        <f t="shared" si="5"/>
        <v>160920.81</v>
      </c>
    </row>
    <row r="53" spans="1:14" s="68" customFormat="1" ht="31.5" customHeight="1" x14ac:dyDescent="0.25">
      <c r="A53" s="109">
        <v>18040000</v>
      </c>
      <c r="B53" s="132" t="s">
        <v>337</v>
      </c>
      <c r="C53" s="130">
        <v>0</v>
      </c>
      <c r="D53" s="131">
        <v>330</v>
      </c>
      <c r="E53" s="64">
        <v>0</v>
      </c>
      <c r="F53" s="65">
        <f t="shared" si="2"/>
        <v>330</v>
      </c>
      <c r="G53" s="111">
        <v>0</v>
      </c>
      <c r="H53" s="63">
        <v>0</v>
      </c>
      <c r="I53" s="64">
        <v>0</v>
      </c>
      <c r="J53" s="112">
        <f t="shared" si="3"/>
        <v>0</v>
      </c>
      <c r="K53" s="113">
        <f t="shared" si="7"/>
        <v>0</v>
      </c>
      <c r="L53" s="63">
        <f t="shared" si="7"/>
        <v>330</v>
      </c>
      <c r="M53" s="66">
        <v>0</v>
      </c>
      <c r="N53" s="67">
        <f t="shared" si="5"/>
        <v>330</v>
      </c>
    </row>
    <row r="54" spans="1:14" s="68" customFormat="1" x14ac:dyDescent="0.25">
      <c r="A54" s="109">
        <v>18050000</v>
      </c>
      <c r="B54" s="110" t="s">
        <v>39</v>
      </c>
      <c r="C54" s="62">
        <f>C55+C56+C57</f>
        <v>76891700</v>
      </c>
      <c r="D54" s="63">
        <f>D55+D56+D57</f>
        <v>79910366.329999998</v>
      </c>
      <c r="E54" s="64">
        <f t="shared" si="1"/>
        <v>1.0392586759039011</v>
      </c>
      <c r="F54" s="65">
        <f t="shared" si="2"/>
        <v>3018666.3299999982</v>
      </c>
      <c r="G54" s="111">
        <f>G55+G56+G57</f>
        <v>0</v>
      </c>
      <c r="H54" s="63">
        <f>H55+H56+H57</f>
        <v>0</v>
      </c>
      <c r="I54" s="64">
        <v>0</v>
      </c>
      <c r="J54" s="112">
        <f t="shared" si="3"/>
        <v>0</v>
      </c>
      <c r="K54" s="113">
        <f t="shared" si="7"/>
        <v>76891700</v>
      </c>
      <c r="L54" s="63">
        <f t="shared" si="7"/>
        <v>79910366.329999998</v>
      </c>
      <c r="M54" s="66">
        <f t="shared" si="4"/>
        <v>1.0392586759039011</v>
      </c>
      <c r="N54" s="67">
        <f t="shared" si="5"/>
        <v>3018666.3299999982</v>
      </c>
    </row>
    <row r="55" spans="1:14" ht="31.5" customHeight="1" x14ac:dyDescent="0.25">
      <c r="A55" s="114">
        <v>18050200</v>
      </c>
      <c r="B55" s="115" t="s">
        <v>40</v>
      </c>
      <c r="C55" s="116">
        <v>0</v>
      </c>
      <c r="D55" s="126">
        <v>748.2</v>
      </c>
      <c r="E55" s="118">
        <v>0</v>
      </c>
      <c r="F55" s="119">
        <f t="shared" si="2"/>
        <v>748.2</v>
      </c>
      <c r="G55" s="120">
        <v>0</v>
      </c>
      <c r="H55" s="121">
        <v>0</v>
      </c>
      <c r="I55" s="118">
        <v>0</v>
      </c>
      <c r="J55" s="122">
        <f t="shared" si="3"/>
        <v>0</v>
      </c>
      <c r="K55" s="123">
        <f t="shared" si="7"/>
        <v>0</v>
      </c>
      <c r="L55" s="121">
        <f t="shared" si="7"/>
        <v>748.2</v>
      </c>
      <c r="M55" s="124">
        <v>0</v>
      </c>
      <c r="N55" s="125">
        <f t="shared" si="5"/>
        <v>748.2</v>
      </c>
    </row>
    <row r="56" spans="1:14" ht="18" customHeight="1" x14ac:dyDescent="0.25">
      <c r="A56" s="114">
        <v>18050300</v>
      </c>
      <c r="B56" s="115" t="s">
        <v>41</v>
      </c>
      <c r="C56" s="116">
        <v>14236500</v>
      </c>
      <c r="D56" s="126">
        <v>15577791.890000001</v>
      </c>
      <c r="E56" s="118">
        <f t="shared" si="1"/>
        <v>1.0942150029852844</v>
      </c>
      <c r="F56" s="119">
        <f t="shared" si="2"/>
        <v>1341291.8900000006</v>
      </c>
      <c r="G56" s="120">
        <v>0</v>
      </c>
      <c r="H56" s="121">
        <v>0</v>
      </c>
      <c r="I56" s="118">
        <v>0</v>
      </c>
      <c r="J56" s="122">
        <f t="shared" si="3"/>
        <v>0</v>
      </c>
      <c r="K56" s="123">
        <f t="shared" si="7"/>
        <v>14236500</v>
      </c>
      <c r="L56" s="121">
        <f t="shared" si="7"/>
        <v>15577791.890000001</v>
      </c>
      <c r="M56" s="124">
        <f t="shared" si="4"/>
        <v>1.0942150029852844</v>
      </c>
      <c r="N56" s="125">
        <f t="shared" si="5"/>
        <v>1341291.8900000006</v>
      </c>
    </row>
    <row r="57" spans="1:14" ht="18" customHeight="1" x14ac:dyDescent="0.25">
      <c r="A57" s="114">
        <v>18050400</v>
      </c>
      <c r="B57" s="115" t="s">
        <v>42</v>
      </c>
      <c r="C57" s="116">
        <v>62655200</v>
      </c>
      <c r="D57" s="126">
        <v>64331826.240000002</v>
      </c>
      <c r="E57" s="118">
        <f t="shared" si="1"/>
        <v>1.0267595704745975</v>
      </c>
      <c r="F57" s="119">
        <f t="shared" si="2"/>
        <v>1676626.2400000021</v>
      </c>
      <c r="G57" s="120">
        <v>0</v>
      </c>
      <c r="H57" s="121">
        <v>0</v>
      </c>
      <c r="I57" s="118">
        <v>0</v>
      </c>
      <c r="J57" s="122">
        <f t="shared" si="3"/>
        <v>0</v>
      </c>
      <c r="K57" s="123">
        <f t="shared" si="7"/>
        <v>62655200</v>
      </c>
      <c r="L57" s="121">
        <f t="shared" si="7"/>
        <v>64331826.240000002</v>
      </c>
      <c r="M57" s="124">
        <f t="shared" si="4"/>
        <v>1.0267595704745975</v>
      </c>
      <c r="N57" s="125">
        <f t="shared" si="5"/>
        <v>1676626.2400000021</v>
      </c>
    </row>
    <row r="58" spans="1:14" s="68" customFormat="1" ht="18" customHeight="1" x14ac:dyDescent="0.25">
      <c r="A58" s="109">
        <v>19000000</v>
      </c>
      <c r="B58" s="110" t="s">
        <v>43</v>
      </c>
      <c r="C58" s="62">
        <f>C59</f>
        <v>0</v>
      </c>
      <c r="D58" s="63">
        <f>D59</f>
        <v>0</v>
      </c>
      <c r="E58" s="64">
        <v>0</v>
      </c>
      <c r="F58" s="65">
        <f t="shared" si="2"/>
        <v>0</v>
      </c>
      <c r="G58" s="111">
        <f>G59+G63</f>
        <v>127200</v>
      </c>
      <c r="H58" s="63">
        <f t="shared" ref="H58" si="8">H59+H63</f>
        <v>163500.54999999999</v>
      </c>
      <c r="I58" s="64">
        <f t="shared" si="6"/>
        <v>1.2853816823899371</v>
      </c>
      <c r="J58" s="112">
        <f t="shared" si="3"/>
        <v>36300.549999999988</v>
      </c>
      <c r="K58" s="113">
        <f t="shared" si="7"/>
        <v>127200</v>
      </c>
      <c r="L58" s="63">
        <f t="shared" si="7"/>
        <v>163500.54999999999</v>
      </c>
      <c r="M58" s="66">
        <f t="shared" si="4"/>
        <v>1.2853816823899371</v>
      </c>
      <c r="N58" s="67">
        <f t="shared" si="5"/>
        <v>36300.549999999988</v>
      </c>
    </row>
    <row r="59" spans="1:14" s="68" customFormat="1" ht="18.75" customHeight="1" x14ac:dyDescent="0.25">
      <c r="A59" s="109">
        <v>19010000</v>
      </c>
      <c r="B59" s="110" t="s">
        <v>44</v>
      </c>
      <c r="C59" s="62">
        <f>C60+C61+C62</f>
        <v>0</v>
      </c>
      <c r="D59" s="63">
        <f>D60+D61+D62</f>
        <v>0</v>
      </c>
      <c r="E59" s="64">
        <v>0</v>
      </c>
      <c r="F59" s="65">
        <f t="shared" si="2"/>
        <v>0</v>
      </c>
      <c r="G59" s="111">
        <f>G60+G61+G62</f>
        <v>127200</v>
      </c>
      <c r="H59" s="63">
        <f>H60+H61+H62</f>
        <v>163495.54999999999</v>
      </c>
      <c r="I59" s="64">
        <f t="shared" si="6"/>
        <v>1.2853423742138363</v>
      </c>
      <c r="J59" s="112">
        <f t="shared" si="3"/>
        <v>36295.549999999988</v>
      </c>
      <c r="K59" s="113">
        <f t="shared" si="7"/>
        <v>127200</v>
      </c>
      <c r="L59" s="63">
        <f t="shared" si="7"/>
        <v>163495.54999999999</v>
      </c>
      <c r="M59" s="66">
        <f t="shared" si="4"/>
        <v>1.2853423742138363</v>
      </c>
      <c r="N59" s="67">
        <f t="shared" si="5"/>
        <v>36295.549999999988</v>
      </c>
    </row>
    <row r="60" spans="1:14" ht="45.75" customHeight="1" x14ac:dyDescent="0.25">
      <c r="A60" s="114">
        <v>19010100</v>
      </c>
      <c r="B60" s="115" t="s">
        <v>45</v>
      </c>
      <c r="C60" s="127">
        <v>0</v>
      </c>
      <c r="D60" s="121">
        <v>0</v>
      </c>
      <c r="E60" s="118">
        <v>0</v>
      </c>
      <c r="F60" s="119">
        <f t="shared" si="2"/>
        <v>0</v>
      </c>
      <c r="G60" s="133">
        <v>85000</v>
      </c>
      <c r="H60" s="117">
        <v>41972.23</v>
      </c>
      <c r="I60" s="118">
        <f t="shared" si="6"/>
        <v>0.4937909411764706</v>
      </c>
      <c r="J60" s="122">
        <f t="shared" si="3"/>
        <v>-43027.77</v>
      </c>
      <c r="K60" s="123">
        <f t="shared" si="7"/>
        <v>85000</v>
      </c>
      <c r="L60" s="121">
        <f t="shared" si="7"/>
        <v>41972.23</v>
      </c>
      <c r="M60" s="124">
        <f t="shared" si="4"/>
        <v>0.4937909411764706</v>
      </c>
      <c r="N60" s="125">
        <f t="shared" si="5"/>
        <v>-43027.77</v>
      </c>
    </row>
    <row r="61" spans="1:14" ht="33" customHeight="1" x14ac:dyDescent="0.25">
      <c r="A61" s="114">
        <v>19010200</v>
      </c>
      <c r="B61" s="115" t="s">
        <v>46</v>
      </c>
      <c r="C61" s="127">
        <v>0</v>
      </c>
      <c r="D61" s="121">
        <v>0</v>
      </c>
      <c r="E61" s="118">
        <v>0</v>
      </c>
      <c r="F61" s="119">
        <f t="shared" si="2"/>
        <v>0</v>
      </c>
      <c r="G61" s="133">
        <v>2100</v>
      </c>
      <c r="H61" s="117">
        <v>95145.9</v>
      </c>
      <c r="I61" s="118">
        <f t="shared" si="6"/>
        <v>45.307571428571428</v>
      </c>
      <c r="J61" s="122">
        <f t="shared" si="3"/>
        <v>93045.9</v>
      </c>
      <c r="K61" s="123">
        <f t="shared" si="7"/>
        <v>2100</v>
      </c>
      <c r="L61" s="121">
        <f t="shared" si="7"/>
        <v>95145.9</v>
      </c>
      <c r="M61" s="124">
        <f t="shared" si="4"/>
        <v>45.307571428571428</v>
      </c>
      <c r="N61" s="125">
        <f t="shared" si="5"/>
        <v>93045.9</v>
      </c>
    </row>
    <row r="62" spans="1:14" ht="56.25" customHeight="1" x14ac:dyDescent="0.25">
      <c r="A62" s="114">
        <v>19010300</v>
      </c>
      <c r="B62" s="115" t="s">
        <v>47</v>
      </c>
      <c r="C62" s="127">
        <v>0</v>
      </c>
      <c r="D62" s="121">
        <v>0</v>
      </c>
      <c r="E62" s="118">
        <v>0</v>
      </c>
      <c r="F62" s="119">
        <f t="shared" si="2"/>
        <v>0</v>
      </c>
      <c r="G62" s="133">
        <v>40100</v>
      </c>
      <c r="H62" s="117">
        <v>26377.42</v>
      </c>
      <c r="I62" s="118">
        <f t="shared" si="6"/>
        <v>0.65779102244389021</v>
      </c>
      <c r="J62" s="122">
        <f t="shared" si="3"/>
        <v>-13722.580000000002</v>
      </c>
      <c r="K62" s="123">
        <f t="shared" si="7"/>
        <v>40100</v>
      </c>
      <c r="L62" s="121">
        <f t="shared" si="7"/>
        <v>26377.42</v>
      </c>
      <c r="M62" s="124">
        <f t="shared" si="4"/>
        <v>0.65779102244389021</v>
      </c>
      <c r="N62" s="125">
        <f t="shared" si="5"/>
        <v>-13722.580000000002</v>
      </c>
    </row>
    <row r="63" spans="1:14" s="68" customFormat="1" ht="56.25" customHeight="1" x14ac:dyDescent="0.25">
      <c r="A63" s="109">
        <v>19050000</v>
      </c>
      <c r="B63" s="110" t="s">
        <v>317</v>
      </c>
      <c r="C63" s="62">
        <v>0</v>
      </c>
      <c r="D63" s="63">
        <v>0</v>
      </c>
      <c r="E63" s="64">
        <v>0</v>
      </c>
      <c r="F63" s="65">
        <f t="shared" si="2"/>
        <v>0</v>
      </c>
      <c r="G63" s="134">
        <f>G64</f>
        <v>0</v>
      </c>
      <c r="H63" s="131">
        <f t="shared" ref="H63" si="9">H64</f>
        <v>5</v>
      </c>
      <c r="I63" s="64">
        <v>0</v>
      </c>
      <c r="J63" s="112">
        <f t="shared" si="3"/>
        <v>5</v>
      </c>
      <c r="K63" s="123">
        <f t="shared" si="7"/>
        <v>0</v>
      </c>
      <c r="L63" s="121">
        <f t="shared" si="7"/>
        <v>5</v>
      </c>
      <c r="M63" s="66">
        <v>0</v>
      </c>
      <c r="N63" s="67">
        <f t="shared" si="5"/>
        <v>5</v>
      </c>
    </row>
    <row r="64" spans="1:14" ht="56.25" customHeight="1" x14ac:dyDescent="0.25">
      <c r="A64" s="114">
        <v>19050300</v>
      </c>
      <c r="B64" s="115" t="s">
        <v>318</v>
      </c>
      <c r="C64" s="127">
        <v>0</v>
      </c>
      <c r="D64" s="121">
        <v>0</v>
      </c>
      <c r="E64" s="118">
        <v>0</v>
      </c>
      <c r="F64" s="119">
        <f t="shared" si="2"/>
        <v>0</v>
      </c>
      <c r="G64" s="133">
        <v>0</v>
      </c>
      <c r="H64" s="126">
        <v>5</v>
      </c>
      <c r="I64" s="118">
        <v>0</v>
      </c>
      <c r="J64" s="122">
        <f t="shared" si="3"/>
        <v>5</v>
      </c>
      <c r="K64" s="123">
        <f t="shared" si="7"/>
        <v>0</v>
      </c>
      <c r="L64" s="121">
        <f t="shared" si="7"/>
        <v>5</v>
      </c>
      <c r="M64" s="124">
        <v>0</v>
      </c>
      <c r="N64" s="125">
        <f t="shared" si="5"/>
        <v>5</v>
      </c>
    </row>
    <row r="65" spans="1:14" s="68" customFormat="1" x14ac:dyDescent="0.25">
      <c r="A65" s="109">
        <v>20000000</v>
      </c>
      <c r="B65" s="110" t="s">
        <v>48</v>
      </c>
      <c r="C65" s="62">
        <f>C66+C75+C87</f>
        <v>13538800</v>
      </c>
      <c r="D65" s="63">
        <f>D66+D75+D87</f>
        <v>15379420.07</v>
      </c>
      <c r="E65" s="64">
        <f t="shared" si="1"/>
        <v>1.1359514927467722</v>
      </c>
      <c r="F65" s="65">
        <f t="shared" si="2"/>
        <v>1840620.0700000003</v>
      </c>
      <c r="G65" s="111">
        <f>G66+G75+G87+G93</f>
        <v>40352890</v>
      </c>
      <c r="H65" s="63">
        <f>H66+H75+H87+H93</f>
        <v>38040146.340000004</v>
      </c>
      <c r="I65" s="64">
        <f t="shared" si="6"/>
        <v>0.94268703778093721</v>
      </c>
      <c r="J65" s="112">
        <f t="shared" si="3"/>
        <v>-2312743.6599999964</v>
      </c>
      <c r="K65" s="113">
        <f t="shared" si="7"/>
        <v>53891690</v>
      </c>
      <c r="L65" s="63">
        <f t="shared" si="7"/>
        <v>53419566.410000004</v>
      </c>
      <c r="M65" s="66">
        <f t="shared" si="4"/>
        <v>0.99123939906133962</v>
      </c>
      <c r="N65" s="67">
        <f t="shared" si="5"/>
        <v>-472123.58999999613</v>
      </c>
    </row>
    <row r="66" spans="1:14" s="68" customFormat="1" x14ac:dyDescent="0.25">
      <c r="A66" s="109">
        <v>21000000</v>
      </c>
      <c r="B66" s="110" t="s">
        <v>49</v>
      </c>
      <c r="C66" s="62">
        <f>C67+C69+C70</f>
        <v>4988400</v>
      </c>
      <c r="D66" s="63">
        <f>D67+D69+D70</f>
        <v>5380542.0500000007</v>
      </c>
      <c r="E66" s="64">
        <f t="shared" si="1"/>
        <v>1.0786107870259003</v>
      </c>
      <c r="F66" s="65">
        <f t="shared" si="2"/>
        <v>392142.05000000075</v>
      </c>
      <c r="G66" s="111">
        <f>G67+G69+G70</f>
        <v>0</v>
      </c>
      <c r="H66" s="63">
        <f>H67+H69+H70+H74</f>
        <v>507505.59</v>
      </c>
      <c r="I66" s="64">
        <v>0</v>
      </c>
      <c r="J66" s="112">
        <f t="shared" si="3"/>
        <v>507505.59</v>
      </c>
      <c r="K66" s="113">
        <f t="shared" si="7"/>
        <v>4988400</v>
      </c>
      <c r="L66" s="63">
        <f t="shared" si="7"/>
        <v>5888047.6400000006</v>
      </c>
      <c r="M66" s="66">
        <f t="shared" si="4"/>
        <v>1.1803479352096866</v>
      </c>
      <c r="N66" s="67">
        <f t="shared" si="5"/>
        <v>899647.6400000006</v>
      </c>
    </row>
    <row r="67" spans="1:14" s="68" customFormat="1" ht="94.5" x14ac:dyDescent="0.25">
      <c r="A67" s="109">
        <v>21010000</v>
      </c>
      <c r="B67" s="110" t="s">
        <v>50</v>
      </c>
      <c r="C67" s="62">
        <f>C68</f>
        <v>1411800</v>
      </c>
      <c r="D67" s="63">
        <f>D68</f>
        <v>1429069.39</v>
      </c>
      <c r="E67" s="64">
        <f t="shared" si="1"/>
        <v>1.0122321787788637</v>
      </c>
      <c r="F67" s="65">
        <f t="shared" si="2"/>
        <v>17269.389999999898</v>
      </c>
      <c r="G67" s="111">
        <f>G68</f>
        <v>0</v>
      </c>
      <c r="H67" s="63">
        <f>H68</f>
        <v>0</v>
      </c>
      <c r="I67" s="64">
        <v>0</v>
      </c>
      <c r="J67" s="112">
        <f t="shared" si="3"/>
        <v>0</v>
      </c>
      <c r="K67" s="113">
        <f t="shared" si="7"/>
        <v>1411800</v>
      </c>
      <c r="L67" s="63">
        <f t="shared" si="7"/>
        <v>1429069.39</v>
      </c>
      <c r="M67" s="66">
        <f t="shared" si="4"/>
        <v>1.0122321787788637</v>
      </c>
      <c r="N67" s="67">
        <f t="shared" si="5"/>
        <v>17269.389999999898</v>
      </c>
    </row>
    <row r="68" spans="1:14" ht="47.25" x14ac:dyDescent="0.25">
      <c r="A68" s="114">
        <v>21010300</v>
      </c>
      <c r="B68" s="115" t="s">
        <v>51</v>
      </c>
      <c r="C68" s="127">
        <v>1411800</v>
      </c>
      <c r="D68" s="121">
        <v>1429069.39</v>
      </c>
      <c r="E68" s="118">
        <f t="shared" si="1"/>
        <v>1.0122321787788637</v>
      </c>
      <c r="F68" s="119">
        <f t="shared" si="2"/>
        <v>17269.389999999898</v>
      </c>
      <c r="G68" s="120">
        <v>0</v>
      </c>
      <c r="H68" s="121">
        <v>0</v>
      </c>
      <c r="I68" s="118">
        <v>0</v>
      </c>
      <c r="J68" s="122">
        <f t="shared" si="3"/>
        <v>0</v>
      </c>
      <c r="K68" s="123">
        <f t="shared" si="7"/>
        <v>1411800</v>
      </c>
      <c r="L68" s="121">
        <f t="shared" si="7"/>
        <v>1429069.39</v>
      </c>
      <c r="M68" s="124">
        <f t="shared" si="4"/>
        <v>1.0122321787788637</v>
      </c>
      <c r="N68" s="125">
        <f t="shared" si="5"/>
        <v>17269.389999999898</v>
      </c>
    </row>
    <row r="69" spans="1:14" s="68" customFormat="1" ht="31.5" x14ac:dyDescent="0.25">
      <c r="A69" s="109">
        <v>21050000</v>
      </c>
      <c r="B69" s="110" t="s">
        <v>52</v>
      </c>
      <c r="C69" s="62">
        <v>2124600</v>
      </c>
      <c r="D69" s="63">
        <v>1775219.19</v>
      </c>
      <c r="E69" s="64">
        <f t="shared" si="1"/>
        <v>0.8355545467382095</v>
      </c>
      <c r="F69" s="65">
        <f t="shared" si="2"/>
        <v>-349380.81000000006</v>
      </c>
      <c r="G69" s="120">
        <v>0</v>
      </c>
      <c r="H69" s="121">
        <v>0</v>
      </c>
      <c r="I69" s="64">
        <v>0</v>
      </c>
      <c r="J69" s="112">
        <f t="shared" si="3"/>
        <v>0</v>
      </c>
      <c r="K69" s="113">
        <f t="shared" si="7"/>
        <v>2124600</v>
      </c>
      <c r="L69" s="63">
        <f t="shared" si="7"/>
        <v>1775219.19</v>
      </c>
      <c r="M69" s="66">
        <f t="shared" si="4"/>
        <v>0.8355545467382095</v>
      </c>
      <c r="N69" s="67">
        <f t="shared" si="5"/>
        <v>-349380.81000000006</v>
      </c>
    </row>
    <row r="70" spans="1:14" s="68" customFormat="1" x14ac:dyDescent="0.25">
      <c r="A70" s="109">
        <v>21080000</v>
      </c>
      <c r="B70" s="110" t="s">
        <v>53</v>
      </c>
      <c r="C70" s="62">
        <f>C71+C72+C73</f>
        <v>1452000</v>
      </c>
      <c r="D70" s="63">
        <f>D71+D72+D73</f>
        <v>2176253.4700000002</v>
      </c>
      <c r="E70" s="64">
        <f t="shared" si="1"/>
        <v>1.4987971556473831</v>
      </c>
      <c r="F70" s="65">
        <f t="shared" si="2"/>
        <v>724253.4700000002</v>
      </c>
      <c r="G70" s="111">
        <f>G71+G72+G73</f>
        <v>0</v>
      </c>
      <c r="H70" s="63">
        <f>H71+H72+H73</f>
        <v>0</v>
      </c>
      <c r="I70" s="64">
        <v>0</v>
      </c>
      <c r="J70" s="112">
        <f t="shared" si="3"/>
        <v>0</v>
      </c>
      <c r="K70" s="113">
        <f t="shared" si="7"/>
        <v>1452000</v>
      </c>
      <c r="L70" s="63">
        <f t="shared" si="7"/>
        <v>2176253.4700000002</v>
      </c>
      <c r="M70" s="66">
        <f t="shared" si="4"/>
        <v>1.4987971556473831</v>
      </c>
      <c r="N70" s="67">
        <f t="shared" si="5"/>
        <v>724253.4700000002</v>
      </c>
    </row>
    <row r="71" spans="1:14" ht="22.5" customHeight="1" x14ac:dyDescent="0.25">
      <c r="A71" s="114">
        <v>21081100</v>
      </c>
      <c r="B71" s="115" t="s">
        <v>54</v>
      </c>
      <c r="C71" s="116">
        <v>475000</v>
      </c>
      <c r="D71" s="126">
        <v>775383.69</v>
      </c>
      <c r="E71" s="118">
        <f t="shared" si="1"/>
        <v>1.6323867157894736</v>
      </c>
      <c r="F71" s="119">
        <f t="shared" si="2"/>
        <v>300383.68999999994</v>
      </c>
      <c r="G71" s="120">
        <v>0</v>
      </c>
      <c r="H71" s="121">
        <v>0</v>
      </c>
      <c r="I71" s="118">
        <v>0</v>
      </c>
      <c r="J71" s="122">
        <f t="shared" si="3"/>
        <v>0</v>
      </c>
      <c r="K71" s="123">
        <f t="shared" si="7"/>
        <v>475000</v>
      </c>
      <c r="L71" s="121">
        <f t="shared" si="7"/>
        <v>775383.69</v>
      </c>
      <c r="M71" s="124">
        <f t="shared" si="4"/>
        <v>1.6323867157894736</v>
      </c>
      <c r="N71" s="125">
        <f t="shared" si="5"/>
        <v>300383.68999999994</v>
      </c>
    </row>
    <row r="72" spans="1:14" ht="59.25" customHeight="1" x14ac:dyDescent="0.25">
      <c r="A72" s="114">
        <v>21081500</v>
      </c>
      <c r="B72" s="115" t="s">
        <v>55</v>
      </c>
      <c r="C72" s="116">
        <v>150000</v>
      </c>
      <c r="D72" s="126">
        <v>355109.62</v>
      </c>
      <c r="E72" s="118">
        <f t="shared" si="1"/>
        <v>2.3673974666666666</v>
      </c>
      <c r="F72" s="119">
        <f t="shared" si="2"/>
        <v>205109.62</v>
      </c>
      <c r="G72" s="120">
        <v>0</v>
      </c>
      <c r="H72" s="121">
        <v>0</v>
      </c>
      <c r="I72" s="118">
        <v>0</v>
      </c>
      <c r="J72" s="122">
        <f t="shared" si="3"/>
        <v>0</v>
      </c>
      <c r="K72" s="123">
        <f t="shared" si="7"/>
        <v>150000</v>
      </c>
      <c r="L72" s="121">
        <f t="shared" si="7"/>
        <v>355109.62</v>
      </c>
      <c r="M72" s="124">
        <f t="shared" si="4"/>
        <v>2.3673974666666666</v>
      </c>
      <c r="N72" s="125">
        <f t="shared" si="5"/>
        <v>205109.62</v>
      </c>
    </row>
    <row r="73" spans="1:14" ht="24.75" customHeight="1" x14ac:dyDescent="0.25">
      <c r="A73" s="114">
        <v>21081700</v>
      </c>
      <c r="B73" s="115" t="s">
        <v>56</v>
      </c>
      <c r="C73" s="116">
        <v>827000</v>
      </c>
      <c r="D73" s="126">
        <v>1045760.16</v>
      </c>
      <c r="E73" s="118">
        <f t="shared" si="1"/>
        <v>1.2645225634824668</v>
      </c>
      <c r="F73" s="119">
        <f t="shared" si="2"/>
        <v>218760.16000000003</v>
      </c>
      <c r="G73" s="120">
        <v>0</v>
      </c>
      <c r="H73" s="121">
        <v>0</v>
      </c>
      <c r="I73" s="118">
        <v>0</v>
      </c>
      <c r="J73" s="122">
        <f t="shared" si="3"/>
        <v>0</v>
      </c>
      <c r="K73" s="123">
        <f t="shared" si="7"/>
        <v>827000</v>
      </c>
      <c r="L73" s="121">
        <f t="shared" si="7"/>
        <v>1045760.16</v>
      </c>
      <c r="M73" s="124">
        <f t="shared" si="4"/>
        <v>1.2645225634824668</v>
      </c>
      <c r="N73" s="125">
        <f t="shared" si="5"/>
        <v>218760.16000000003</v>
      </c>
    </row>
    <row r="74" spans="1:14" s="68" customFormat="1" ht="47.25" customHeight="1" x14ac:dyDescent="0.25">
      <c r="A74" s="109">
        <v>21110000</v>
      </c>
      <c r="B74" s="110" t="s">
        <v>57</v>
      </c>
      <c r="C74" s="62">
        <v>0</v>
      </c>
      <c r="D74" s="63">
        <v>0</v>
      </c>
      <c r="E74" s="64">
        <v>0</v>
      </c>
      <c r="F74" s="65">
        <f t="shared" si="2"/>
        <v>0</v>
      </c>
      <c r="G74" s="111">
        <v>0</v>
      </c>
      <c r="H74" s="63">
        <v>507505.59</v>
      </c>
      <c r="I74" s="64">
        <v>0</v>
      </c>
      <c r="J74" s="112">
        <f t="shared" si="3"/>
        <v>507505.59</v>
      </c>
      <c r="K74" s="113">
        <f t="shared" si="7"/>
        <v>0</v>
      </c>
      <c r="L74" s="63">
        <f t="shared" si="7"/>
        <v>507505.59</v>
      </c>
      <c r="M74" s="66">
        <v>0</v>
      </c>
      <c r="N74" s="67">
        <f t="shared" si="5"/>
        <v>507505.59</v>
      </c>
    </row>
    <row r="75" spans="1:14" s="68" customFormat="1" ht="31.5" x14ac:dyDescent="0.25">
      <c r="A75" s="109">
        <v>22000000</v>
      </c>
      <c r="B75" s="110" t="s">
        <v>58</v>
      </c>
      <c r="C75" s="62">
        <f>C76+C81+C83</f>
        <v>8110400</v>
      </c>
      <c r="D75" s="63">
        <f>D76+D81+D83</f>
        <v>8446975.5299999993</v>
      </c>
      <c r="E75" s="64">
        <f t="shared" si="1"/>
        <v>1.0414992515782204</v>
      </c>
      <c r="F75" s="65">
        <f t="shared" si="2"/>
        <v>336575.52999999933</v>
      </c>
      <c r="G75" s="111">
        <f>G76+G81+G83</f>
        <v>0</v>
      </c>
      <c r="H75" s="63">
        <f>H76+H81+H83</f>
        <v>0</v>
      </c>
      <c r="I75" s="64">
        <v>0</v>
      </c>
      <c r="J75" s="112">
        <f t="shared" si="3"/>
        <v>0</v>
      </c>
      <c r="K75" s="113">
        <f t="shared" si="7"/>
        <v>8110400</v>
      </c>
      <c r="L75" s="63">
        <f t="shared" si="7"/>
        <v>8446975.5299999993</v>
      </c>
      <c r="M75" s="66">
        <f t="shared" si="4"/>
        <v>1.0414992515782204</v>
      </c>
      <c r="N75" s="67">
        <f t="shared" si="5"/>
        <v>336575.52999999933</v>
      </c>
    </row>
    <row r="76" spans="1:14" s="68" customFormat="1" ht="34.5" customHeight="1" x14ac:dyDescent="0.25">
      <c r="A76" s="109">
        <v>22010000</v>
      </c>
      <c r="B76" s="110" t="s">
        <v>59</v>
      </c>
      <c r="C76" s="62">
        <f>C77+C78+C79+C80</f>
        <v>7339500</v>
      </c>
      <c r="D76" s="63">
        <f>D77+D78+D79+D80</f>
        <v>7397926.3899999997</v>
      </c>
      <c r="E76" s="64">
        <f t="shared" si="1"/>
        <v>1.0079605409087813</v>
      </c>
      <c r="F76" s="65">
        <f t="shared" si="2"/>
        <v>58426.389999999665</v>
      </c>
      <c r="G76" s="111">
        <f>G77+G78+G79+G80</f>
        <v>0</v>
      </c>
      <c r="H76" s="63">
        <f>H77+H78+H79+H80</f>
        <v>0</v>
      </c>
      <c r="I76" s="64">
        <v>0</v>
      </c>
      <c r="J76" s="112">
        <f t="shared" si="3"/>
        <v>0</v>
      </c>
      <c r="K76" s="113">
        <f t="shared" si="7"/>
        <v>7339500</v>
      </c>
      <c r="L76" s="63">
        <f t="shared" si="7"/>
        <v>7397926.3899999997</v>
      </c>
      <c r="M76" s="66">
        <f t="shared" si="4"/>
        <v>1.0079605409087813</v>
      </c>
      <c r="N76" s="67">
        <f t="shared" si="5"/>
        <v>58426.389999999665</v>
      </c>
    </row>
    <row r="77" spans="1:14" ht="54.75" customHeight="1" x14ac:dyDescent="0.25">
      <c r="A77" s="114">
        <v>22010300</v>
      </c>
      <c r="B77" s="115" t="s">
        <v>60</v>
      </c>
      <c r="C77" s="116">
        <v>214200</v>
      </c>
      <c r="D77" s="126">
        <v>302206.05</v>
      </c>
      <c r="E77" s="118">
        <f t="shared" si="1"/>
        <v>1.4108592436974789</v>
      </c>
      <c r="F77" s="119">
        <f t="shared" si="2"/>
        <v>88006.049999999988</v>
      </c>
      <c r="G77" s="120">
        <v>0</v>
      </c>
      <c r="H77" s="121">
        <v>0</v>
      </c>
      <c r="I77" s="118">
        <v>0</v>
      </c>
      <c r="J77" s="122">
        <f t="shared" si="3"/>
        <v>0</v>
      </c>
      <c r="K77" s="123">
        <f t="shared" ref="K77:L108" si="10">C77+G77</f>
        <v>214200</v>
      </c>
      <c r="L77" s="121">
        <f t="shared" si="10"/>
        <v>302206.05</v>
      </c>
      <c r="M77" s="124">
        <f t="shared" si="4"/>
        <v>1.4108592436974789</v>
      </c>
      <c r="N77" s="125">
        <f t="shared" si="5"/>
        <v>88006.049999999988</v>
      </c>
    </row>
    <row r="78" spans="1:14" x14ac:dyDescent="0.25">
      <c r="A78" s="114">
        <v>22012500</v>
      </c>
      <c r="B78" s="115" t="s">
        <v>61</v>
      </c>
      <c r="C78" s="116">
        <v>5951600</v>
      </c>
      <c r="D78" s="126">
        <v>6030031.8799999999</v>
      </c>
      <c r="E78" s="118">
        <f t="shared" si="1"/>
        <v>1.0131782848309698</v>
      </c>
      <c r="F78" s="119">
        <f t="shared" si="2"/>
        <v>78431.879999999888</v>
      </c>
      <c r="G78" s="120">
        <v>0</v>
      </c>
      <c r="H78" s="121">
        <v>0</v>
      </c>
      <c r="I78" s="118">
        <v>0</v>
      </c>
      <c r="J78" s="122">
        <f t="shared" ref="J78:J126" si="11">H78-G78</f>
        <v>0</v>
      </c>
      <c r="K78" s="123">
        <f t="shared" si="10"/>
        <v>5951600</v>
      </c>
      <c r="L78" s="121">
        <f t="shared" si="10"/>
        <v>6030031.8799999999</v>
      </c>
      <c r="M78" s="124">
        <f t="shared" ref="M78:M126" si="12">L78/K78</f>
        <v>1.0131782848309698</v>
      </c>
      <c r="N78" s="125">
        <f t="shared" ref="N78:N126" si="13">L78-K78</f>
        <v>78431.879999999888</v>
      </c>
    </row>
    <row r="79" spans="1:14" ht="31.5" x14ac:dyDescent="0.25">
      <c r="A79" s="114">
        <v>22012600</v>
      </c>
      <c r="B79" s="115" t="s">
        <v>62</v>
      </c>
      <c r="C79" s="116">
        <v>1156600</v>
      </c>
      <c r="D79" s="126">
        <v>1062884.46</v>
      </c>
      <c r="E79" s="118">
        <f t="shared" ref="E79:E126" si="14">D79/C79</f>
        <v>0.91897324917862699</v>
      </c>
      <c r="F79" s="119">
        <f t="shared" ref="F79:F126" si="15">D79-C79</f>
        <v>-93715.540000000037</v>
      </c>
      <c r="G79" s="120">
        <v>0</v>
      </c>
      <c r="H79" s="121">
        <v>0</v>
      </c>
      <c r="I79" s="118">
        <v>0</v>
      </c>
      <c r="J79" s="122">
        <f t="shared" si="11"/>
        <v>0</v>
      </c>
      <c r="K79" s="123">
        <f t="shared" si="10"/>
        <v>1156600</v>
      </c>
      <c r="L79" s="121">
        <f t="shared" si="10"/>
        <v>1062884.46</v>
      </c>
      <c r="M79" s="124">
        <f t="shared" si="12"/>
        <v>0.91897324917862699</v>
      </c>
      <c r="N79" s="125">
        <f t="shared" si="13"/>
        <v>-93715.540000000037</v>
      </c>
    </row>
    <row r="80" spans="1:14" ht="100.5" customHeight="1" x14ac:dyDescent="0.25">
      <c r="A80" s="114">
        <v>22012900</v>
      </c>
      <c r="B80" s="115" t="s">
        <v>107</v>
      </c>
      <c r="C80" s="116">
        <v>17100</v>
      </c>
      <c r="D80" s="126">
        <v>2804</v>
      </c>
      <c r="E80" s="118">
        <f t="shared" si="14"/>
        <v>0.1639766081871345</v>
      </c>
      <c r="F80" s="119">
        <f t="shared" si="15"/>
        <v>-14296</v>
      </c>
      <c r="G80" s="120">
        <v>0</v>
      </c>
      <c r="H80" s="121">
        <v>0</v>
      </c>
      <c r="I80" s="118">
        <v>0</v>
      </c>
      <c r="J80" s="122">
        <f t="shared" si="11"/>
        <v>0</v>
      </c>
      <c r="K80" s="123">
        <f t="shared" si="10"/>
        <v>17100</v>
      </c>
      <c r="L80" s="121">
        <f t="shared" si="10"/>
        <v>2804</v>
      </c>
      <c r="M80" s="124">
        <f t="shared" si="12"/>
        <v>0.1639766081871345</v>
      </c>
      <c r="N80" s="125">
        <f t="shared" si="13"/>
        <v>-14296</v>
      </c>
    </row>
    <row r="81" spans="1:14" s="68" customFormat="1" ht="53.25" customHeight="1" x14ac:dyDescent="0.25">
      <c r="A81" s="109">
        <v>22080000</v>
      </c>
      <c r="B81" s="110" t="s">
        <v>63</v>
      </c>
      <c r="C81" s="62">
        <f>C82</f>
        <v>612500</v>
      </c>
      <c r="D81" s="63">
        <f>D82</f>
        <v>737007.44</v>
      </c>
      <c r="E81" s="64">
        <f t="shared" si="14"/>
        <v>1.2032774530612245</v>
      </c>
      <c r="F81" s="65">
        <f t="shared" si="15"/>
        <v>124507.43999999994</v>
      </c>
      <c r="G81" s="111">
        <f>G82</f>
        <v>0</v>
      </c>
      <c r="H81" s="63">
        <f>H82</f>
        <v>0</v>
      </c>
      <c r="I81" s="64">
        <v>0</v>
      </c>
      <c r="J81" s="112">
        <f t="shared" si="11"/>
        <v>0</v>
      </c>
      <c r="K81" s="113">
        <f t="shared" si="10"/>
        <v>612500</v>
      </c>
      <c r="L81" s="63">
        <f t="shared" si="10"/>
        <v>737007.44</v>
      </c>
      <c r="M81" s="66">
        <f t="shared" si="12"/>
        <v>1.2032774530612245</v>
      </c>
      <c r="N81" s="67">
        <f t="shared" si="13"/>
        <v>124507.43999999994</v>
      </c>
    </row>
    <row r="82" spans="1:14" ht="47.25" x14ac:dyDescent="0.25">
      <c r="A82" s="114">
        <v>22080400</v>
      </c>
      <c r="B82" s="115" t="s">
        <v>64</v>
      </c>
      <c r="C82" s="116">
        <v>612500</v>
      </c>
      <c r="D82" s="126">
        <v>737007.44</v>
      </c>
      <c r="E82" s="118">
        <f t="shared" si="14"/>
        <v>1.2032774530612245</v>
      </c>
      <c r="F82" s="119">
        <f t="shared" si="15"/>
        <v>124507.43999999994</v>
      </c>
      <c r="G82" s="120">
        <v>0</v>
      </c>
      <c r="H82" s="121">
        <v>0</v>
      </c>
      <c r="I82" s="118">
        <v>0</v>
      </c>
      <c r="J82" s="122">
        <f t="shared" si="11"/>
        <v>0</v>
      </c>
      <c r="K82" s="123">
        <f t="shared" si="10"/>
        <v>612500</v>
      </c>
      <c r="L82" s="121">
        <f t="shared" si="10"/>
        <v>737007.44</v>
      </c>
      <c r="M82" s="124">
        <f t="shared" si="12"/>
        <v>1.2032774530612245</v>
      </c>
      <c r="N82" s="125">
        <f t="shared" si="13"/>
        <v>124507.43999999994</v>
      </c>
    </row>
    <row r="83" spans="1:14" s="68" customFormat="1" ht="19.5" customHeight="1" x14ac:dyDescent="0.25">
      <c r="A83" s="109">
        <v>22090000</v>
      </c>
      <c r="B83" s="110" t="s">
        <v>65</v>
      </c>
      <c r="C83" s="62">
        <f>C84+C85+C86</f>
        <v>158400</v>
      </c>
      <c r="D83" s="63">
        <f>D84+D85+D86</f>
        <v>312041.7</v>
      </c>
      <c r="E83" s="64">
        <f t="shared" si="14"/>
        <v>1.9699602272727272</v>
      </c>
      <c r="F83" s="65">
        <f t="shared" si="15"/>
        <v>153641.70000000001</v>
      </c>
      <c r="G83" s="111">
        <f>G84+G85+G86</f>
        <v>0</v>
      </c>
      <c r="H83" s="63">
        <f>H84+H85+H86</f>
        <v>0</v>
      </c>
      <c r="I83" s="64">
        <v>0</v>
      </c>
      <c r="J83" s="112">
        <f t="shared" si="11"/>
        <v>0</v>
      </c>
      <c r="K83" s="113">
        <f t="shared" si="10"/>
        <v>158400</v>
      </c>
      <c r="L83" s="63">
        <f t="shared" si="10"/>
        <v>312041.7</v>
      </c>
      <c r="M83" s="66">
        <f t="shared" si="12"/>
        <v>1.9699602272727272</v>
      </c>
      <c r="N83" s="67">
        <f t="shared" si="13"/>
        <v>153641.70000000001</v>
      </c>
    </row>
    <row r="84" spans="1:14" ht="69.75" customHeight="1" x14ac:dyDescent="0.25">
      <c r="A84" s="114">
        <v>22090100</v>
      </c>
      <c r="B84" s="115" t="s">
        <v>66</v>
      </c>
      <c r="C84" s="116">
        <v>108400</v>
      </c>
      <c r="D84" s="126">
        <v>239394.2</v>
      </c>
      <c r="E84" s="118">
        <f t="shared" si="14"/>
        <v>2.2084335793357934</v>
      </c>
      <c r="F84" s="119">
        <f t="shared" si="15"/>
        <v>130994.20000000001</v>
      </c>
      <c r="G84" s="120">
        <v>0</v>
      </c>
      <c r="H84" s="121">
        <v>0</v>
      </c>
      <c r="I84" s="118">
        <v>0</v>
      </c>
      <c r="J84" s="122">
        <f t="shared" si="11"/>
        <v>0</v>
      </c>
      <c r="K84" s="123">
        <f t="shared" si="10"/>
        <v>108400</v>
      </c>
      <c r="L84" s="121">
        <f t="shared" si="10"/>
        <v>239394.2</v>
      </c>
      <c r="M84" s="124">
        <f t="shared" si="12"/>
        <v>2.2084335793357934</v>
      </c>
      <c r="N84" s="125">
        <f t="shared" si="13"/>
        <v>130994.20000000001</v>
      </c>
    </row>
    <row r="85" spans="1:14" x14ac:dyDescent="0.25">
      <c r="A85" s="114">
        <v>22090200</v>
      </c>
      <c r="B85" s="115" t="s">
        <v>67</v>
      </c>
      <c r="C85" s="127">
        <v>0</v>
      </c>
      <c r="D85" s="121">
        <v>51</v>
      </c>
      <c r="E85" s="118">
        <v>0</v>
      </c>
      <c r="F85" s="119">
        <f t="shared" si="15"/>
        <v>51</v>
      </c>
      <c r="G85" s="120">
        <v>0</v>
      </c>
      <c r="H85" s="121">
        <v>0</v>
      </c>
      <c r="I85" s="118">
        <v>0</v>
      </c>
      <c r="J85" s="122">
        <f t="shared" si="11"/>
        <v>0</v>
      </c>
      <c r="K85" s="123">
        <f t="shared" si="10"/>
        <v>0</v>
      </c>
      <c r="L85" s="121">
        <f t="shared" si="10"/>
        <v>51</v>
      </c>
      <c r="M85" s="124">
        <v>0</v>
      </c>
      <c r="N85" s="125">
        <f t="shared" si="13"/>
        <v>51</v>
      </c>
    </row>
    <row r="86" spans="1:14" ht="45.75" customHeight="1" x14ac:dyDescent="0.25">
      <c r="A86" s="114">
        <v>22090400</v>
      </c>
      <c r="B86" s="115" t="s">
        <v>68</v>
      </c>
      <c r="C86" s="116">
        <v>50000</v>
      </c>
      <c r="D86" s="126">
        <v>72596.5</v>
      </c>
      <c r="E86" s="118">
        <f t="shared" si="14"/>
        <v>1.4519299999999999</v>
      </c>
      <c r="F86" s="119">
        <f t="shared" si="15"/>
        <v>22596.5</v>
      </c>
      <c r="G86" s="120">
        <v>0</v>
      </c>
      <c r="H86" s="121">
        <v>0</v>
      </c>
      <c r="I86" s="118">
        <v>0</v>
      </c>
      <c r="J86" s="122">
        <f t="shared" si="11"/>
        <v>0</v>
      </c>
      <c r="K86" s="123">
        <f t="shared" si="10"/>
        <v>50000</v>
      </c>
      <c r="L86" s="121">
        <f t="shared" si="10"/>
        <v>72596.5</v>
      </c>
      <c r="M86" s="124">
        <f t="shared" si="12"/>
        <v>1.4519299999999999</v>
      </c>
      <c r="N86" s="125">
        <f t="shared" si="13"/>
        <v>22596.5</v>
      </c>
    </row>
    <row r="87" spans="1:14" s="68" customFormat="1" ht="15.75" customHeight="1" x14ac:dyDescent="0.25">
      <c r="A87" s="109">
        <v>24000000</v>
      </c>
      <c r="B87" s="110" t="s">
        <v>69</v>
      </c>
      <c r="C87" s="62">
        <f>C88+C92</f>
        <v>440000</v>
      </c>
      <c r="D87" s="63">
        <f>D88+D92</f>
        <v>1551902.49</v>
      </c>
      <c r="E87" s="64">
        <f t="shared" si="14"/>
        <v>3.5270511136363636</v>
      </c>
      <c r="F87" s="65">
        <f t="shared" si="15"/>
        <v>1111902.49</v>
      </c>
      <c r="G87" s="111">
        <f>G88+G92</f>
        <v>3162000</v>
      </c>
      <c r="H87" s="63">
        <f>H88+H92</f>
        <v>3261723.04</v>
      </c>
      <c r="I87" s="64">
        <f t="shared" ref="I87:I126" si="16">H87/G87</f>
        <v>1.031537963314358</v>
      </c>
      <c r="J87" s="112">
        <f t="shared" si="11"/>
        <v>99723.040000000037</v>
      </c>
      <c r="K87" s="113">
        <f t="shared" si="10"/>
        <v>3602000</v>
      </c>
      <c r="L87" s="63">
        <f t="shared" si="10"/>
        <v>4813625.53</v>
      </c>
      <c r="M87" s="66">
        <f t="shared" si="12"/>
        <v>1.3363757717934481</v>
      </c>
      <c r="N87" s="67">
        <f t="shared" si="13"/>
        <v>1211625.5300000003</v>
      </c>
    </row>
    <row r="88" spans="1:14" s="68" customFormat="1" ht="18.75" customHeight="1" x14ac:dyDescent="0.25">
      <c r="A88" s="109">
        <v>24060000</v>
      </c>
      <c r="B88" s="110" t="s">
        <v>70</v>
      </c>
      <c r="C88" s="62">
        <f>C89+C90+C91</f>
        <v>440000</v>
      </c>
      <c r="D88" s="63">
        <f>D89+D90+D91</f>
        <v>1551902.49</v>
      </c>
      <c r="E88" s="64">
        <f t="shared" si="14"/>
        <v>3.5270511136363636</v>
      </c>
      <c r="F88" s="65">
        <f t="shared" si="15"/>
        <v>1111902.49</v>
      </c>
      <c r="G88" s="111">
        <f>G89+G90+G91</f>
        <v>2000</v>
      </c>
      <c r="H88" s="63">
        <f>H89+H90+H91</f>
        <v>4529.3599999999997</v>
      </c>
      <c r="I88" s="64">
        <f t="shared" si="16"/>
        <v>2.2646799999999998</v>
      </c>
      <c r="J88" s="112">
        <f t="shared" si="11"/>
        <v>2529.3599999999997</v>
      </c>
      <c r="K88" s="113">
        <f t="shared" si="10"/>
        <v>442000</v>
      </c>
      <c r="L88" s="63">
        <f t="shared" si="10"/>
        <v>1556431.85</v>
      </c>
      <c r="M88" s="66">
        <f t="shared" si="12"/>
        <v>3.5213390271493217</v>
      </c>
      <c r="N88" s="67">
        <f t="shared" si="13"/>
        <v>1114431.8500000001</v>
      </c>
    </row>
    <row r="89" spans="1:14" ht="22.5" customHeight="1" x14ac:dyDescent="0.25">
      <c r="A89" s="114">
        <v>24060300</v>
      </c>
      <c r="B89" s="115" t="s">
        <v>70</v>
      </c>
      <c r="C89" s="116">
        <v>340000</v>
      </c>
      <c r="D89" s="126">
        <v>947001.78</v>
      </c>
      <c r="E89" s="118">
        <f t="shared" si="14"/>
        <v>2.7852993529411765</v>
      </c>
      <c r="F89" s="119">
        <f t="shared" si="15"/>
        <v>607001.78</v>
      </c>
      <c r="G89" s="120">
        <v>0</v>
      </c>
      <c r="H89" s="121">
        <v>0</v>
      </c>
      <c r="I89" s="118">
        <v>0</v>
      </c>
      <c r="J89" s="122">
        <f t="shared" si="11"/>
        <v>0</v>
      </c>
      <c r="K89" s="123">
        <f t="shared" si="10"/>
        <v>340000</v>
      </c>
      <c r="L89" s="121">
        <f t="shared" si="10"/>
        <v>947001.78</v>
      </c>
      <c r="M89" s="124">
        <f t="shared" si="12"/>
        <v>2.7852993529411765</v>
      </c>
      <c r="N89" s="125">
        <f t="shared" si="13"/>
        <v>607001.78</v>
      </c>
    </row>
    <row r="90" spans="1:14" ht="47.25" x14ac:dyDescent="0.25">
      <c r="A90" s="114">
        <v>24062100</v>
      </c>
      <c r="B90" s="115" t="s">
        <v>71</v>
      </c>
      <c r="C90" s="127">
        <v>0</v>
      </c>
      <c r="D90" s="121">
        <v>0</v>
      </c>
      <c r="E90" s="118">
        <v>0</v>
      </c>
      <c r="F90" s="119">
        <f t="shared" si="15"/>
        <v>0</v>
      </c>
      <c r="G90" s="120">
        <v>2000</v>
      </c>
      <c r="H90" s="121">
        <v>4529.3599999999997</v>
      </c>
      <c r="I90" s="118">
        <f t="shared" si="16"/>
        <v>2.2646799999999998</v>
      </c>
      <c r="J90" s="122">
        <f t="shared" si="11"/>
        <v>2529.3599999999997</v>
      </c>
      <c r="K90" s="123">
        <f t="shared" si="10"/>
        <v>2000</v>
      </c>
      <c r="L90" s="121">
        <f t="shared" si="10"/>
        <v>4529.3599999999997</v>
      </c>
      <c r="M90" s="124">
        <f t="shared" si="12"/>
        <v>2.2646799999999998</v>
      </c>
      <c r="N90" s="125">
        <f t="shared" si="13"/>
        <v>2529.3599999999997</v>
      </c>
    </row>
    <row r="91" spans="1:14" ht="162.75" customHeight="1" x14ac:dyDescent="0.25">
      <c r="A91" s="114">
        <v>24062200</v>
      </c>
      <c r="B91" s="115" t="s">
        <v>109</v>
      </c>
      <c r="C91" s="116">
        <v>100000</v>
      </c>
      <c r="D91" s="126">
        <v>604900.71</v>
      </c>
      <c r="E91" s="118">
        <f t="shared" si="14"/>
        <v>6.0490070999999999</v>
      </c>
      <c r="F91" s="119">
        <f t="shared" si="15"/>
        <v>504900.70999999996</v>
      </c>
      <c r="G91" s="120">
        <v>0</v>
      </c>
      <c r="H91" s="121">
        <v>0</v>
      </c>
      <c r="I91" s="118">
        <v>0</v>
      </c>
      <c r="J91" s="122">
        <f t="shared" si="11"/>
        <v>0</v>
      </c>
      <c r="K91" s="123">
        <f t="shared" si="10"/>
        <v>100000</v>
      </c>
      <c r="L91" s="121">
        <f t="shared" si="10"/>
        <v>604900.71</v>
      </c>
      <c r="M91" s="124">
        <f t="shared" si="12"/>
        <v>6.0490070999999999</v>
      </c>
      <c r="N91" s="125">
        <f t="shared" si="13"/>
        <v>504900.70999999996</v>
      </c>
    </row>
    <row r="92" spans="1:14" s="68" customFormat="1" ht="30" customHeight="1" x14ac:dyDescent="0.25">
      <c r="A92" s="109">
        <v>24170000</v>
      </c>
      <c r="B92" s="110" t="s">
        <v>72</v>
      </c>
      <c r="C92" s="62">
        <v>0</v>
      </c>
      <c r="D92" s="63">
        <v>0</v>
      </c>
      <c r="E92" s="64">
        <v>0</v>
      </c>
      <c r="F92" s="65">
        <f t="shared" si="15"/>
        <v>0</v>
      </c>
      <c r="G92" s="111">
        <v>3160000</v>
      </c>
      <c r="H92" s="63">
        <v>3257193.68</v>
      </c>
      <c r="I92" s="64">
        <f t="shared" si="16"/>
        <v>1.0307574936708861</v>
      </c>
      <c r="J92" s="112">
        <f t="shared" si="11"/>
        <v>97193.680000000168</v>
      </c>
      <c r="K92" s="113">
        <f t="shared" si="10"/>
        <v>3160000</v>
      </c>
      <c r="L92" s="63">
        <f t="shared" si="10"/>
        <v>3257193.68</v>
      </c>
      <c r="M92" s="66">
        <f t="shared" si="12"/>
        <v>1.0307574936708861</v>
      </c>
      <c r="N92" s="67">
        <f t="shared" si="13"/>
        <v>97193.680000000168</v>
      </c>
    </row>
    <row r="93" spans="1:14" s="68" customFormat="1" ht="26.25" customHeight="1" x14ac:dyDescent="0.25">
      <c r="A93" s="109">
        <v>25000000</v>
      </c>
      <c r="B93" s="110" t="s">
        <v>73</v>
      </c>
      <c r="C93" s="62">
        <f>C94+C95</f>
        <v>0</v>
      </c>
      <c r="D93" s="63">
        <f>D94+D95</f>
        <v>0</v>
      </c>
      <c r="E93" s="64">
        <v>0</v>
      </c>
      <c r="F93" s="65">
        <f t="shared" si="15"/>
        <v>0</v>
      </c>
      <c r="G93" s="111">
        <f>G94+G95</f>
        <v>37190890</v>
      </c>
      <c r="H93" s="63">
        <f>H94+H95</f>
        <v>34270917.710000001</v>
      </c>
      <c r="I93" s="64">
        <f t="shared" si="16"/>
        <v>0.92148689396785077</v>
      </c>
      <c r="J93" s="112">
        <f t="shared" si="11"/>
        <v>-2919972.2899999991</v>
      </c>
      <c r="K93" s="113">
        <f t="shared" si="10"/>
        <v>37190890</v>
      </c>
      <c r="L93" s="63">
        <f t="shared" si="10"/>
        <v>34270917.710000001</v>
      </c>
      <c r="M93" s="66">
        <f t="shared" si="12"/>
        <v>0.92148689396785077</v>
      </c>
      <c r="N93" s="67">
        <f t="shared" si="13"/>
        <v>-2919972.2899999991</v>
      </c>
    </row>
    <row r="94" spans="1:14" ht="46.5" customHeight="1" x14ac:dyDescent="0.25">
      <c r="A94" s="114">
        <v>25010000</v>
      </c>
      <c r="B94" s="115" t="s">
        <v>74</v>
      </c>
      <c r="C94" s="127">
        <v>0</v>
      </c>
      <c r="D94" s="121">
        <v>0</v>
      </c>
      <c r="E94" s="118">
        <v>0</v>
      </c>
      <c r="F94" s="119">
        <f t="shared" si="15"/>
        <v>0</v>
      </c>
      <c r="G94" s="120">
        <v>37190890</v>
      </c>
      <c r="H94" s="121">
        <v>31076209.949999999</v>
      </c>
      <c r="I94" s="118">
        <f t="shared" si="16"/>
        <v>0.83558661677631263</v>
      </c>
      <c r="J94" s="122">
        <f t="shared" si="11"/>
        <v>-6114680.0500000007</v>
      </c>
      <c r="K94" s="123">
        <f t="shared" si="10"/>
        <v>37190890</v>
      </c>
      <c r="L94" s="121">
        <f t="shared" si="10"/>
        <v>31076209.949999999</v>
      </c>
      <c r="M94" s="124">
        <f t="shared" si="12"/>
        <v>0.83558661677631263</v>
      </c>
      <c r="N94" s="125">
        <f t="shared" si="13"/>
        <v>-6114680.0500000007</v>
      </c>
    </row>
    <row r="95" spans="1:14" ht="39" customHeight="1" x14ac:dyDescent="0.25">
      <c r="A95" s="114">
        <v>25020000</v>
      </c>
      <c r="B95" s="115" t="s">
        <v>75</v>
      </c>
      <c r="C95" s="127">
        <v>0</v>
      </c>
      <c r="D95" s="121">
        <v>0</v>
      </c>
      <c r="E95" s="118">
        <v>0</v>
      </c>
      <c r="F95" s="119">
        <f t="shared" si="15"/>
        <v>0</v>
      </c>
      <c r="G95" s="120">
        <v>0</v>
      </c>
      <c r="H95" s="121">
        <v>3194707.76</v>
      </c>
      <c r="I95" s="118">
        <v>0</v>
      </c>
      <c r="J95" s="122">
        <f t="shared" si="11"/>
        <v>3194707.76</v>
      </c>
      <c r="K95" s="123">
        <f t="shared" si="10"/>
        <v>0</v>
      </c>
      <c r="L95" s="121">
        <f t="shared" si="10"/>
        <v>3194707.76</v>
      </c>
      <c r="M95" s="124">
        <v>0</v>
      </c>
      <c r="N95" s="125">
        <f t="shared" si="13"/>
        <v>3194707.76</v>
      </c>
    </row>
    <row r="96" spans="1:14" s="68" customFormat="1" ht="27" customHeight="1" x14ac:dyDescent="0.25">
      <c r="A96" s="109">
        <v>30000000</v>
      </c>
      <c r="B96" s="110" t="s">
        <v>76</v>
      </c>
      <c r="C96" s="62">
        <f>C97+C99</f>
        <v>0</v>
      </c>
      <c r="D96" s="63">
        <f>D97+D99</f>
        <v>0</v>
      </c>
      <c r="E96" s="64">
        <v>0</v>
      </c>
      <c r="F96" s="65">
        <f t="shared" si="15"/>
        <v>0</v>
      </c>
      <c r="G96" s="111">
        <f>G97+G99</f>
        <v>52330000</v>
      </c>
      <c r="H96" s="63">
        <f>H97+H99</f>
        <v>58950236.340000004</v>
      </c>
      <c r="I96" s="64">
        <f t="shared" si="16"/>
        <v>1.1265093892604625</v>
      </c>
      <c r="J96" s="112">
        <f t="shared" si="11"/>
        <v>6620236.3400000036</v>
      </c>
      <c r="K96" s="113">
        <f t="shared" si="10"/>
        <v>52330000</v>
      </c>
      <c r="L96" s="63">
        <f t="shared" si="10"/>
        <v>58950236.340000004</v>
      </c>
      <c r="M96" s="66">
        <f t="shared" si="12"/>
        <v>1.1265093892604625</v>
      </c>
      <c r="N96" s="67">
        <f t="shared" si="13"/>
        <v>6620236.3400000036</v>
      </c>
    </row>
    <row r="97" spans="1:14" s="68" customFormat="1" ht="23.25" customHeight="1" x14ac:dyDescent="0.25">
      <c r="A97" s="109">
        <v>31000000</v>
      </c>
      <c r="B97" s="110" t="s">
        <v>77</v>
      </c>
      <c r="C97" s="62">
        <f>C98</f>
        <v>0</v>
      </c>
      <c r="D97" s="63">
        <f>D98</f>
        <v>0</v>
      </c>
      <c r="E97" s="64">
        <v>0</v>
      </c>
      <c r="F97" s="65">
        <f t="shared" si="15"/>
        <v>0</v>
      </c>
      <c r="G97" s="111">
        <f>G98</f>
        <v>20000000</v>
      </c>
      <c r="H97" s="63">
        <f>H98</f>
        <v>8293570.1699999999</v>
      </c>
      <c r="I97" s="64">
        <f t="shared" si="16"/>
        <v>0.41467850849999999</v>
      </c>
      <c r="J97" s="112">
        <f t="shared" si="11"/>
        <v>-11706429.83</v>
      </c>
      <c r="K97" s="113">
        <f t="shared" si="10"/>
        <v>20000000</v>
      </c>
      <c r="L97" s="63">
        <f t="shared" si="10"/>
        <v>8293570.1699999999</v>
      </c>
      <c r="M97" s="66">
        <f t="shared" si="12"/>
        <v>0.41467850849999999</v>
      </c>
      <c r="N97" s="67">
        <f t="shared" si="13"/>
        <v>-11706429.83</v>
      </c>
    </row>
    <row r="98" spans="1:14" ht="60.75" customHeight="1" x14ac:dyDescent="0.25">
      <c r="A98" s="114">
        <v>31030000</v>
      </c>
      <c r="B98" s="115" t="s">
        <v>78</v>
      </c>
      <c r="C98" s="127">
        <v>0</v>
      </c>
      <c r="D98" s="121">
        <v>0</v>
      </c>
      <c r="E98" s="118">
        <v>0</v>
      </c>
      <c r="F98" s="119">
        <f t="shared" si="15"/>
        <v>0</v>
      </c>
      <c r="G98" s="120">
        <v>20000000</v>
      </c>
      <c r="H98" s="121">
        <v>8293570.1699999999</v>
      </c>
      <c r="I98" s="118">
        <f t="shared" si="16"/>
        <v>0.41467850849999999</v>
      </c>
      <c r="J98" s="122">
        <f t="shared" si="11"/>
        <v>-11706429.83</v>
      </c>
      <c r="K98" s="123">
        <f t="shared" si="10"/>
        <v>20000000</v>
      </c>
      <c r="L98" s="121">
        <f t="shared" si="10"/>
        <v>8293570.1699999999</v>
      </c>
      <c r="M98" s="124">
        <f t="shared" si="12"/>
        <v>0.41467850849999999</v>
      </c>
      <c r="N98" s="125">
        <f t="shared" si="13"/>
        <v>-11706429.83</v>
      </c>
    </row>
    <row r="99" spans="1:14" s="68" customFormat="1" ht="39.75" customHeight="1" x14ac:dyDescent="0.25">
      <c r="A99" s="109">
        <v>33000000</v>
      </c>
      <c r="B99" s="110" t="s">
        <v>79</v>
      </c>
      <c r="C99" s="62">
        <f t="shared" ref="C99:D100" si="17">C100</f>
        <v>0</v>
      </c>
      <c r="D99" s="63">
        <f t="shared" si="17"/>
        <v>0</v>
      </c>
      <c r="E99" s="64">
        <v>0</v>
      </c>
      <c r="F99" s="65">
        <f t="shared" si="15"/>
        <v>0</v>
      </c>
      <c r="G99" s="111">
        <f t="shared" ref="G99:H100" si="18">G100</f>
        <v>32330000</v>
      </c>
      <c r="H99" s="63">
        <f t="shared" si="18"/>
        <v>50656666.170000002</v>
      </c>
      <c r="I99" s="64">
        <f t="shared" si="16"/>
        <v>1.5668625477884319</v>
      </c>
      <c r="J99" s="112">
        <f t="shared" si="11"/>
        <v>18326666.170000002</v>
      </c>
      <c r="K99" s="113">
        <f t="shared" si="10"/>
        <v>32330000</v>
      </c>
      <c r="L99" s="63">
        <f t="shared" si="10"/>
        <v>50656666.170000002</v>
      </c>
      <c r="M99" s="66">
        <f t="shared" si="12"/>
        <v>1.5668625477884319</v>
      </c>
      <c r="N99" s="67">
        <f t="shared" si="13"/>
        <v>18326666.170000002</v>
      </c>
    </row>
    <row r="100" spans="1:14" s="68" customFormat="1" ht="20.25" customHeight="1" x14ac:dyDescent="0.25">
      <c r="A100" s="109">
        <v>33010000</v>
      </c>
      <c r="B100" s="110" t="s">
        <v>80</v>
      </c>
      <c r="C100" s="62">
        <f t="shared" si="17"/>
        <v>0</v>
      </c>
      <c r="D100" s="63">
        <f t="shared" si="17"/>
        <v>0</v>
      </c>
      <c r="E100" s="64">
        <v>0</v>
      </c>
      <c r="F100" s="65">
        <f t="shared" si="15"/>
        <v>0</v>
      </c>
      <c r="G100" s="111">
        <f t="shared" si="18"/>
        <v>32330000</v>
      </c>
      <c r="H100" s="63">
        <f t="shared" si="18"/>
        <v>50656666.170000002</v>
      </c>
      <c r="I100" s="64">
        <f t="shared" si="16"/>
        <v>1.5668625477884319</v>
      </c>
      <c r="J100" s="112">
        <f t="shared" si="11"/>
        <v>18326666.170000002</v>
      </c>
      <c r="K100" s="113">
        <f t="shared" si="10"/>
        <v>32330000</v>
      </c>
      <c r="L100" s="63">
        <f t="shared" si="10"/>
        <v>50656666.170000002</v>
      </c>
      <c r="M100" s="66">
        <f t="shared" si="12"/>
        <v>1.5668625477884319</v>
      </c>
      <c r="N100" s="67">
        <f t="shared" si="13"/>
        <v>18326666.170000002</v>
      </c>
    </row>
    <row r="101" spans="1:14" ht="84" customHeight="1" x14ac:dyDescent="0.25">
      <c r="A101" s="114">
        <v>33010100</v>
      </c>
      <c r="B101" s="115" t="s">
        <v>81</v>
      </c>
      <c r="C101" s="127">
        <v>0</v>
      </c>
      <c r="D101" s="121">
        <v>0</v>
      </c>
      <c r="E101" s="118">
        <v>0</v>
      </c>
      <c r="F101" s="119">
        <f t="shared" si="15"/>
        <v>0</v>
      </c>
      <c r="G101" s="120">
        <v>32330000</v>
      </c>
      <c r="H101" s="121">
        <v>50656666.170000002</v>
      </c>
      <c r="I101" s="118">
        <f t="shared" si="16"/>
        <v>1.5668625477884319</v>
      </c>
      <c r="J101" s="122">
        <f t="shared" si="11"/>
        <v>18326666.170000002</v>
      </c>
      <c r="K101" s="123">
        <f t="shared" si="10"/>
        <v>32330000</v>
      </c>
      <c r="L101" s="121">
        <f t="shared" si="10"/>
        <v>50656666.170000002</v>
      </c>
      <c r="M101" s="124">
        <f t="shared" si="12"/>
        <v>1.5668625477884319</v>
      </c>
      <c r="N101" s="125">
        <f t="shared" si="13"/>
        <v>18326666.170000002</v>
      </c>
    </row>
    <row r="102" spans="1:14" s="68" customFormat="1" ht="18.75" customHeight="1" x14ac:dyDescent="0.25">
      <c r="A102" s="109">
        <v>50000000</v>
      </c>
      <c r="B102" s="110" t="s">
        <v>82</v>
      </c>
      <c r="C102" s="62">
        <f>C103</f>
        <v>0</v>
      </c>
      <c r="D102" s="63">
        <f>D103</f>
        <v>0</v>
      </c>
      <c r="E102" s="64">
        <v>0</v>
      </c>
      <c r="F102" s="65">
        <f t="shared" si="15"/>
        <v>0</v>
      </c>
      <c r="G102" s="111">
        <f>G103</f>
        <v>300000</v>
      </c>
      <c r="H102" s="63">
        <f>H103</f>
        <v>410008.47</v>
      </c>
      <c r="I102" s="64">
        <f t="shared" si="16"/>
        <v>1.3666948999999999</v>
      </c>
      <c r="J102" s="112">
        <f t="shared" si="11"/>
        <v>110008.46999999997</v>
      </c>
      <c r="K102" s="113">
        <f t="shared" si="10"/>
        <v>300000</v>
      </c>
      <c r="L102" s="63">
        <f t="shared" si="10"/>
        <v>410008.47</v>
      </c>
      <c r="M102" s="66">
        <f t="shared" si="12"/>
        <v>1.3666948999999999</v>
      </c>
      <c r="N102" s="67">
        <f t="shared" si="13"/>
        <v>110008.46999999997</v>
      </c>
    </row>
    <row r="103" spans="1:14" ht="72" customHeight="1" x14ac:dyDescent="0.25">
      <c r="A103" s="114">
        <v>50110000</v>
      </c>
      <c r="B103" s="115" t="s">
        <v>83</v>
      </c>
      <c r="C103" s="127">
        <v>0</v>
      </c>
      <c r="D103" s="121">
        <v>0</v>
      </c>
      <c r="E103" s="118">
        <v>0</v>
      </c>
      <c r="F103" s="119">
        <f t="shared" si="15"/>
        <v>0</v>
      </c>
      <c r="G103" s="120">
        <v>300000</v>
      </c>
      <c r="H103" s="121">
        <v>410008.47</v>
      </c>
      <c r="I103" s="118">
        <f t="shared" si="16"/>
        <v>1.3666948999999999</v>
      </c>
      <c r="J103" s="122">
        <f t="shared" si="11"/>
        <v>110008.46999999997</v>
      </c>
      <c r="K103" s="123">
        <f t="shared" si="10"/>
        <v>300000</v>
      </c>
      <c r="L103" s="121">
        <f t="shared" si="10"/>
        <v>410008.47</v>
      </c>
      <c r="M103" s="124">
        <f t="shared" si="12"/>
        <v>1.3666948999999999</v>
      </c>
      <c r="N103" s="125">
        <f t="shared" si="13"/>
        <v>110008.46999999997</v>
      </c>
    </row>
    <row r="104" spans="1:14" s="68" customFormat="1" ht="34.5" customHeight="1" x14ac:dyDescent="0.25">
      <c r="A104" s="109"/>
      <c r="B104" s="110" t="s">
        <v>105</v>
      </c>
      <c r="C104" s="62">
        <f>C13+C65+C96+C102</f>
        <v>666762000</v>
      </c>
      <c r="D104" s="63">
        <f>D13+D65+D96+D102</f>
        <v>655478630.09000003</v>
      </c>
      <c r="E104" s="64">
        <f t="shared" si="14"/>
        <v>0.98307736507179477</v>
      </c>
      <c r="F104" s="65">
        <f t="shared" si="15"/>
        <v>-11283369.909999967</v>
      </c>
      <c r="G104" s="111">
        <f>G13+G65+G96+G102</f>
        <v>93110090</v>
      </c>
      <c r="H104" s="63">
        <f>H13+H65+H96+H102</f>
        <v>97563891.700000003</v>
      </c>
      <c r="I104" s="64">
        <f t="shared" si="16"/>
        <v>1.0478337170547252</v>
      </c>
      <c r="J104" s="112">
        <f t="shared" si="11"/>
        <v>4453801.700000003</v>
      </c>
      <c r="K104" s="113">
        <f t="shared" si="10"/>
        <v>759872090</v>
      </c>
      <c r="L104" s="63">
        <f t="shared" si="10"/>
        <v>753042521.79000008</v>
      </c>
      <c r="M104" s="66">
        <f t="shared" si="12"/>
        <v>0.99101221337133216</v>
      </c>
      <c r="N104" s="67">
        <f t="shared" si="13"/>
        <v>-6829568.2099999189</v>
      </c>
    </row>
    <row r="105" spans="1:14" s="68" customFormat="1" ht="27.75" customHeight="1" x14ac:dyDescent="0.25">
      <c r="A105" s="109">
        <v>40000000</v>
      </c>
      <c r="B105" s="110" t="s">
        <v>84</v>
      </c>
      <c r="C105" s="62">
        <f>C106</f>
        <v>457312238.5</v>
      </c>
      <c r="D105" s="63">
        <f>D106</f>
        <v>452994989.06</v>
      </c>
      <c r="E105" s="64">
        <f t="shared" si="14"/>
        <v>0.99055951475481885</v>
      </c>
      <c r="F105" s="65">
        <f t="shared" si="15"/>
        <v>-4317249.4399999976</v>
      </c>
      <c r="G105" s="111">
        <f>G106</f>
        <v>0</v>
      </c>
      <c r="H105" s="63">
        <f>H106</f>
        <v>0</v>
      </c>
      <c r="I105" s="64">
        <v>0</v>
      </c>
      <c r="J105" s="112">
        <f t="shared" si="11"/>
        <v>0</v>
      </c>
      <c r="K105" s="113">
        <f t="shared" si="10"/>
        <v>457312238.5</v>
      </c>
      <c r="L105" s="63">
        <f t="shared" si="10"/>
        <v>452994989.06</v>
      </c>
      <c r="M105" s="66">
        <f t="shared" si="12"/>
        <v>0.99055951475481885</v>
      </c>
      <c r="N105" s="67">
        <f t="shared" si="13"/>
        <v>-4317249.4399999976</v>
      </c>
    </row>
    <row r="106" spans="1:14" s="68" customFormat="1" ht="29.25" customHeight="1" x14ac:dyDescent="0.25">
      <c r="A106" s="109">
        <v>41000000</v>
      </c>
      <c r="B106" s="110" t="s">
        <v>85</v>
      </c>
      <c r="C106" s="62">
        <f>C107+C110</f>
        <v>457312238.5</v>
      </c>
      <c r="D106" s="63">
        <f>D107+D110</f>
        <v>452994989.06</v>
      </c>
      <c r="E106" s="64">
        <f t="shared" si="14"/>
        <v>0.99055951475481885</v>
      </c>
      <c r="F106" s="65">
        <f t="shared" si="15"/>
        <v>-4317249.4399999976</v>
      </c>
      <c r="G106" s="111">
        <f>G107+G110</f>
        <v>0</v>
      </c>
      <c r="H106" s="63">
        <f>H107+H110</f>
        <v>0</v>
      </c>
      <c r="I106" s="64">
        <v>0</v>
      </c>
      <c r="J106" s="112">
        <f t="shared" si="11"/>
        <v>0</v>
      </c>
      <c r="K106" s="113">
        <f t="shared" si="10"/>
        <v>457312238.5</v>
      </c>
      <c r="L106" s="63">
        <f t="shared" si="10"/>
        <v>452994989.06</v>
      </c>
      <c r="M106" s="66">
        <f t="shared" si="12"/>
        <v>0.99055951475481885</v>
      </c>
      <c r="N106" s="67">
        <f t="shared" si="13"/>
        <v>-4317249.4399999976</v>
      </c>
    </row>
    <row r="107" spans="1:14" s="68" customFormat="1" ht="38.25" customHeight="1" x14ac:dyDescent="0.25">
      <c r="A107" s="109">
        <v>41030000</v>
      </c>
      <c r="B107" s="110" t="s">
        <v>86</v>
      </c>
      <c r="C107" s="62">
        <f>C108+C109</f>
        <v>190161500</v>
      </c>
      <c r="D107" s="63">
        <f>D108+D109</f>
        <v>190161500</v>
      </c>
      <c r="E107" s="64">
        <f t="shared" si="14"/>
        <v>1</v>
      </c>
      <c r="F107" s="65">
        <f t="shared" si="15"/>
        <v>0</v>
      </c>
      <c r="G107" s="111">
        <f>G108+G109</f>
        <v>0</v>
      </c>
      <c r="H107" s="63">
        <f>H108+H109</f>
        <v>0</v>
      </c>
      <c r="I107" s="64">
        <v>0</v>
      </c>
      <c r="J107" s="112">
        <f t="shared" si="11"/>
        <v>0</v>
      </c>
      <c r="K107" s="113">
        <f t="shared" si="10"/>
        <v>190161500</v>
      </c>
      <c r="L107" s="63">
        <f t="shared" si="10"/>
        <v>190161500</v>
      </c>
      <c r="M107" s="66">
        <f t="shared" si="12"/>
        <v>1</v>
      </c>
      <c r="N107" s="67">
        <f t="shared" si="13"/>
        <v>0</v>
      </c>
    </row>
    <row r="108" spans="1:14" ht="39.75" customHeight="1" x14ac:dyDescent="0.25">
      <c r="A108" s="114">
        <v>41033900</v>
      </c>
      <c r="B108" s="115" t="s">
        <v>87</v>
      </c>
      <c r="C108" s="116">
        <v>129267500</v>
      </c>
      <c r="D108" s="117">
        <v>129267500</v>
      </c>
      <c r="E108" s="118">
        <f t="shared" si="14"/>
        <v>1</v>
      </c>
      <c r="F108" s="119">
        <f t="shared" si="15"/>
        <v>0</v>
      </c>
      <c r="G108" s="120">
        <v>0</v>
      </c>
      <c r="H108" s="121">
        <v>0</v>
      </c>
      <c r="I108" s="118">
        <v>0</v>
      </c>
      <c r="J108" s="122">
        <f t="shared" si="11"/>
        <v>0</v>
      </c>
      <c r="K108" s="123">
        <f t="shared" si="10"/>
        <v>129267500</v>
      </c>
      <c r="L108" s="121">
        <f t="shared" si="10"/>
        <v>129267500</v>
      </c>
      <c r="M108" s="124">
        <f t="shared" si="12"/>
        <v>1</v>
      </c>
      <c r="N108" s="125">
        <f t="shared" si="13"/>
        <v>0</v>
      </c>
    </row>
    <row r="109" spans="1:14" ht="36" customHeight="1" x14ac:dyDescent="0.25">
      <c r="A109" s="114">
        <v>41034200</v>
      </c>
      <c r="B109" s="115" t="s">
        <v>88</v>
      </c>
      <c r="C109" s="116">
        <v>60894000</v>
      </c>
      <c r="D109" s="117">
        <v>60894000</v>
      </c>
      <c r="E109" s="118">
        <f t="shared" si="14"/>
        <v>1</v>
      </c>
      <c r="F109" s="119">
        <f t="shared" si="15"/>
        <v>0</v>
      </c>
      <c r="G109" s="120">
        <v>0</v>
      </c>
      <c r="H109" s="121">
        <v>0</v>
      </c>
      <c r="I109" s="118">
        <v>0</v>
      </c>
      <c r="J109" s="122">
        <f t="shared" si="11"/>
        <v>0</v>
      </c>
      <c r="K109" s="123">
        <f t="shared" ref="K109:L126" si="19">C109+G109</f>
        <v>60894000</v>
      </c>
      <c r="L109" s="121">
        <f t="shared" si="19"/>
        <v>60894000</v>
      </c>
      <c r="M109" s="124">
        <f t="shared" si="12"/>
        <v>1</v>
      </c>
      <c r="N109" s="125">
        <f t="shared" si="13"/>
        <v>0</v>
      </c>
    </row>
    <row r="110" spans="1:14" s="68" customFormat="1" ht="37.5" customHeight="1" x14ac:dyDescent="0.25">
      <c r="A110" s="109">
        <v>41050000</v>
      </c>
      <c r="B110" s="110" t="s">
        <v>89</v>
      </c>
      <c r="C110" s="62">
        <f>SUM(C111:C125)</f>
        <v>267150738.5</v>
      </c>
      <c r="D110" s="63">
        <f>SUM(D111:D125)</f>
        <v>262833489.06</v>
      </c>
      <c r="E110" s="64">
        <f t="shared" si="14"/>
        <v>0.98383964998846518</v>
      </c>
      <c r="F110" s="65">
        <f t="shared" si="15"/>
        <v>-4317249.4399999976</v>
      </c>
      <c r="G110" s="111">
        <f>SUM(G111:G123)</f>
        <v>0</v>
      </c>
      <c r="H110" s="63">
        <f>SUM(H111:H123)</f>
        <v>0</v>
      </c>
      <c r="I110" s="64">
        <v>0</v>
      </c>
      <c r="J110" s="112">
        <f t="shared" si="11"/>
        <v>0</v>
      </c>
      <c r="K110" s="113">
        <f t="shared" si="19"/>
        <v>267150738.5</v>
      </c>
      <c r="L110" s="63">
        <f t="shared" si="19"/>
        <v>262833489.06</v>
      </c>
      <c r="M110" s="66">
        <f t="shared" si="12"/>
        <v>0.98383964998846518</v>
      </c>
      <c r="N110" s="67">
        <f t="shared" si="13"/>
        <v>-4317249.4399999976</v>
      </c>
    </row>
    <row r="111" spans="1:14" ht="141.75" customHeight="1" x14ac:dyDescent="0.25">
      <c r="A111" s="114">
        <v>41050100</v>
      </c>
      <c r="B111" s="115" t="s">
        <v>90</v>
      </c>
      <c r="C111" s="135">
        <v>32338589.5</v>
      </c>
      <c r="D111" s="117">
        <v>32305750.350000001</v>
      </c>
      <c r="E111" s="118">
        <f t="shared" si="14"/>
        <v>0.99898452126367487</v>
      </c>
      <c r="F111" s="119">
        <f t="shared" si="15"/>
        <v>-32839.14999999851</v>
      </c>
      <c r="G111" s="120">
        <v>0</v>
      </c>
      <c r="H111" s="121">
        <v>0</v>
      </c>
      <c r="I111" s="118">
        <v>0</v>
      </c>
      <c r="J111" s="122">
        <f t="shared" si="11"/>
        <v>0</v>
      </c>
      <c r="K111" s="123">
        <f t="shared" si="19"/>
        <v>32338589.5</v>
      </c>
      <c r="L111" s="121">
        <f t="shared" si="19"/>
        <v>32305750.350000001</v>
      </c>
      <c r="M111" s="124">
        <f t="shared" si="12"/>
        <v>0.99898452126367487</v>
      </c>
      <c r="N111" s="125">
        <f t="shared" si="13"/>
        <v>-32839.14999999851</v>
      </c>
    </row>
    <row r="112" spans="1:14" ht="85.5" customHeight="1" x14ac:dyDescent="0.25">
      <c r="A112" s="114">
        <v>41050200</v>
      </c>
      <c r="B112" s="115" t="s">
        <v>91</v>
      </c>
      <c r="C112" s="135">
        <v>227700</v>
      </c>
      <c r="D112" s="117">
        <v>125916.18</v>
      </c>
      <c r="E112" s="118">
        <f t="shared" si="14"/>
        <v>0.55299156785243742</v>
      </c>
      <c r="F112" s="119">
        <f t="shared" si="15"/>
        <v>-101783.82</v>
      </c>
      <c r="G112" s="120">
        <v>0</v>
      </c>
      <c r="H112" s="121">
        <v>0</v>
      </c>
      <c r="I112" s="118">
        <v>0</v>
      </c>
      <c r="J112" s="122">
        <f t="shared" si="11"/>
        <v>0</v>
      </c>
      <c r="K112" s="123">
        <f t="shared" si="19"/>
        <v>227700</v>
      </c>
      <c r="L112" s="121">
        <f t="shared" si="19"/>
        <v>125916.18</v>
      </c>
      <c r="M112" s="124">
        <f t="shared" si="12"/>
        <v>0.55299156785243742</v>
      </c>
      <c r="N112" s="125">
        <f t="shared" si="13"/>
        <v>-101783.82</v>
      </c>
    </row>
    <row r="113" spans="1:14" ht="173.25" x14ac:dyDescent="0.25">
      <c r="A113" s="114">
        <v>41050300</v>
      </c>
      <c r="B113" s="115" t="s">
        <v>92</v>
      </c>
      <c r="C113" s="135">
        <v>152648800</v>
      </c>
      <c r="D113" s="117">
        <v>148588568.81</v>
      </c>
      <c r="E113" s="118">
        <f t="shared" si="14"/>
        <v>0.97340148635298807</v>
      </c>
      <c r="F113" s="119">
        <f t="shared" si="15"/>
        <v>-4060231.1899999976</v>
      </c>
      <c r="G113" s="120">
        <v>0</v>
      </c>
      <c r="H113" s="121">
        <v>0</v>
      </c>
      <c r="I113" s="118">
        <v>0</v>
      </c>
      <c r="J113" s="122">
        <f t="shared" si="11"/>
        <v>0</v>
      </c>
      <c r="K113" s="123">
        <f t="shared" si="19"/>
        <v>152648800</v>
      </c>
      <c r="L113" s="121">
        <f t="shared" si="19"/>
        <v>148588568.81</v>
      </c>
      <c r="M113" s="124">
        <f t="shared" si="12"/>
        <v>0.97340148635298807</v>
      </c>
      <c r="N113" s="125">
        <f t="shared" si="13"/>
        <v>-4060231.1899999976</v>
      </c>
    </row>
    <row r="114" spans="1:14" ht="91.5" customHeight="1" x14ac:dyDescent="0.25">
      <c r="A114" s="128">
        <v>41050700</v>
      </c>
      <c r="B114" s="129" t="s">
        <v>313</v>
      </c>
      <c r="C114" s="135">
        <v>3157900</v>
      </c>
      <c r="D114" s="117">
        <v>3116943.1</v>
      </c>
      <c r="E114" s="118">
        <f t="shared" si="14"/>
        <v>0.98703033661610562</v>
      </c>
      <c r="F114" s="119">
        <f t="shared" si="15"/>
        <v>-40956.899999999907</v>
      </c>
      <c r="G114" s="120">
        <v>0</v>
      </c>
      <c r="H114" s="121">
        <v>0</v>
      </c>
      <c r="I114" s="118">
        <v>0</v>
      </c>
      <c r="J114" s="122">
        <f t="shared" si="11"/>
        <v>0</v>
      </c>
      <c r="K114" s="123">
        <f t="shared" si="19"/>
        <v>3157900</v>
      </c>
      <c r="L114" s="121">
        <f t="shared" si="19"/>
        <v>3116943.1</v>
      </c>
      <c r="M114" s="124">
        <f t="shared" si="12"/>
        <v>0.98703033661610562</v>
      </c>
      <c r="N114" s="125">
        <f t="shared" si="13"/>
        <v>-40956.899999999907</v>
      </c>
    </row>
    <row r="115" spans="1:14" ht="66.75" customHeight="1" x14ac:dyDescent="0.25">
      <c r="A115" s="128">
        <v>41050900</v>
      </c>
      <c r="B115" s="129" t="s">
        <v>333</v>
      </c>
      <c r="C115" s="135">
        <v>2335149</v>
      </c>
      <c r="D115" s="117">
        <v>2335149</v>
      </c>
      <c r="E115" s="118">
        <f t="shared" si="14"/>
        <v>1</v>
      </c>
      <c r="F115" s="119">
        <f t="shared" si="15"/>
        <v>0</v>
      </c>
      <c r="G115" s="120">
        <v>0</v>
      </c>
      <c r="H115" s="121">
        <v>0</v>
      </c>
      <c r="I115" s="118">
        <v>0</v>
      </c>
      <c r="J115" s="122">
        <f t="shared" si="11"/>
        <v>0</v>
      </c>
      <c r="K115" s="123">
        <f t="shared" si="19"/>
        <v>2335149</v>
      </c>
      <c r="L115" s="121">
        <f t="shared" si="19"/>
        <v>2335149</v>
      </c>
      <c r="M115" s="124">
        <f t="shared" si="12"/>
        <v>1</v>
      </c>
      <c r="N115" s="125">
        <f t="shared" si="13"/>
        <v>0</v>
      </c>
    </row>
    <row r="116" spans="1:14" ht="51.75" customHeight="1" x14ac:dyDescent="0.25">
      <c r="A116" s="128">
        <v>41051000</v>
      </c>
      <c r="B116" s="129" t="s">
        <v>314</v>
      </c>
      <c r="C116" s="135">
        <v>2146400</v>
      </c>
      <c r="D116" s="117">
        <v>2146400</v>
      </c>
      <c r="E116" s="118">
        <f t="shared" si="14"/>
        <v>1</v>
      </c>
      <c r="F116" s="119">
        <f t="shared" si="15"/>
        <v>0</v>
      </c>
      <c r="G116" s="120">
        <v>0</v>
      </c>
      <c r="H116" s="121">
        <v>0</v>
      </c>
      <c r="I116" s="118">
        <v>0</v>
      </c>
      <c r="J116" s="122">
        <f t="shared" si="11"/>
        <v>0</v>
      </c>
      <c r="K116" s="123">
        <f t="shared" si="19"/>
        <v>2146400</v>
      </c>
      <c r="L116" s="121">
        <f t="shared" si="19"/>
        <v>2146400</v>
      </c>
      <c r="M116" s="124">
        <f t="shared" si="12"/>
        <v>1</v>
      </c>
      <c r="N116" s="125">
        <f t="shared" si="13"/>
        <v>0</v>
      </c>
    </row>
    <row r="117" spans="1:14" ht="51.75" customHeight="1" x14ac:dyDescent="0.25">
      <c r="A117" s="128">
        <v>41051100</v>
      </c>
      <c r="B117" s="129" t="s">
        <v>319</v>
      </c>
      <c r="C117" s="135">
        <v>456300</v>
      </c>
      <c r="D117" s="117">
        <v>456300</v>
      </c>
      <c r="E117" s="118">
        <f t="shared" si="14"/>
        <v>1</v>
      </c>
      <c r="F117" s="119">
        <f t="shared" si="15"/>
        <v>0</v>
      </c>
      <c r="G117" s="120">
        <v>0</v>
      </c>
      <c r="H117" s="121">
        <v>0</v>
      </c>
      <c r="I117" s="118">
        <v>0</v>
      </c>
      <c r="J117" s="122">
        <f t="shared" si="11"/>
        <v>0</v>
      </c>
      <c r="K117" s="123">
        <f t="shared" si="19"/>
        <v>456300</v>
      </c>
      <c r="L117" s="121">
        <f t="shared" si="19"/>
        <v>456300</v>
      </c>
      <c r="M117" s="124">
        <f t="shared" si="12"/>
        <v>1</v>
      </c>
      <c r="N117" s="125">
        <f t="shared" si="13"/>
        <v>0</v>
      </c>
    </row>
    <row r="118" spans="1:14" ht="67.5" customHeight="1" x14ac:dyDescent="0.25">
      <c r="A118" s="114">
        <v>41051200</v>
      </c>
      <c r="B118" s="115" t="s">
        <v>93</v>
      </c>
      <c r="C118" s="135">
        <v>1753800</v>
      </c>
      <c r="D118" s="117">
        <v>1753800</v>
      </c>
      <c r="E118" s="118">
        <f t="shared" si="14"/>
        <v>1</v>
      </c>
      <c r="F118" s="119">
        <f t="shared" si="15"/>
        <v>0</v>
      </c>
      <c r="G118" s="120">
        <v>0</v>
      </c>
      <c r="H118" s="121">
        <v>0</v>
      </c>
      <c r="I118" s="118">
        <v>0</v>
      </c>
      <c r="J118" s="122">
        <f t="shared" si="11"/>
        <v>0</v>
      </c>
      <c r="K118" s="123">
        <f t="shared" si="19"/>
        <v>1753800</v>
      </c>
      <c r="L118" s="121">
        <f t="shared" si="19"/>
        <v>1753800</v>
      </c>
      <c r="M118" s="124">
        <f t="shared" si="12"/>
        <v>1</v>
      </c>
      <c r="N118" s="125">
        <f t="shared" si="13"/>
        <v>0</v>
      </c>
    </row>
    <row r="119" spans="1:14" ht="81.75" customHeight="1" x14ac:dyDescent="0.25">
      <c r="A119" s="114">
        <v>41051400</v>
      </c>
      <c r="B119" s="115" t="s">
        <v>94</v>
      </c>
      <c r="C119" s="135">
        <v>1633500</v>
      </c>
      <c r="D119" s="117">
        <v>1574277.93</v>
      </c>
      <c r="E119" s="118">
        <f t="shared" si="14"/>
        <v>0.96374528925619829</v>
      </c>
      <c r="F119" s="119">
        <f t="shared" si="15"/>
        <v>-59222.070000000065</v>
      </c>
      <c r="G119" s="120">
        <v>0</v>
      </c>
      <c r="H119" s="121">
        <v>0</v>
      </c>
      <c r="I119" s="118">
        <v>0</v>
      </c>
      <c r="J119" s="122">
        <f t="shared" si="11"/>
        <v>0</v>
      </c>
      <c r="K119" s="123">
        <f t="shared" si="19"/>
        <v>1633500</v>
      </c>
      <c r="L119" s="121">
        <f t="shared" si="19"/>
        <v>1574277.93</v>
      </c>
      <c r="M119" s="124">
        <f t="shared" si="12"/>
        <v>0.96374528925619829</v>
      </c>
      <c r="N119" s="125">
        <f t="shared" si="13"/>
        <v>-59222.070000000065</v>
      </c>
    </row>
    <row r="120" spans="1:14" ht="54" customHeight="1" x14ac:dyDescent="0.25">
      <c r="A120" s="114">
        <v>41051500</v>
      </c>
      <c r="B120" s="115" t="s">
        <v>95</v>
      </c>
      <c r="C120" s="135">
        <v>67185100</v>
      </c>
      <c r="D120" s="117">
        <v>67185100</v>
      </c>
      <c r="E120" s="118">
        <f t="shared" si="14"/>
        <v>1</v>
      </c>
      <c r="F120" s="119">
        <f t="shared" si="15"/>
        <v>0</v>
      </c>
      <c r="G120" s="120">
        <v>0</v>
      </c>
      <c r="H120" s="121">
        <v>0</v>
      </c>
      <c r="I120" s="118">
        <v>0</v>
      </c>
      <c r="J120" s="122">
        <f t="shared" si="11"/>
        <v>0</v>
      </c>
      <c r="K120" s="123">
        <f t="shared" si="19"/>
        <v>67185100</v>
      </c>
      <c r="L120" s="121">
        <f t="shared" si="19"/>
        <v>67185100</v>
      </c>
      <c r="M120" s="124">
        <f t="shared" si="12"/>
        <v>1</v>
      </c>
      <c r="N120" s="125">
        <f t="shared" si="13"/>
        <v>0</v>
      </c>
    </row>
    <row r="121" spans="1:14" ht="44.25" customHeight="1" x14ac:dyDescent="0.25">
      <c r="A121" s="128">
        <v>41051600</v>
      </c>
      <c r="B121" s="129" t="s">
        <v>338</v>
      </c>
      <c r="C121" s="135">
        <v>100000</v>
      </c>
      <c r="D121" s="117">
        <v>100000</v>
      </c>
      <c r="E121" s="118">
        <f t="shared" si="14"/>
        <v>1</v>
      </c>
      <c r="F121" s="119">
        <f t="shared" si="15"/>
        <v>0</v>
      </c>
      <c r="G121" s="120">
        <v>0</v>
      </c>
      <c r="H121" s="121">
        <v>0</v>
      </c>
      <c r="I121" s="118">
        <v>0</v>
      </c>
      <c r="J121" s="122">
        <f t="shared" si="11"/>
        <v>0</v>
      </c>
      <c r="K121" s="123">
        <f t="shared" si="19"/>
        <v>100000</v>
      </c>
      <c r="L121" s="121">
        <f t="shared" si="19"/>
        <v>100000</v>
      </c>
      <c r="M121" s="124">
        <f t="shared" si="12"/>
        <v>1</v>
      </c>
      <c r="N121" s="125">
        <f t="shared" si="13"/>
        <v>0</v>
      </c>
    </row>
    <row r="122" spans="1:14" ht="66.75" customHeight="1" x14ac:dyDescent="0.25">
      <c r="A122" s="114">
        <v>41052000</v>
      </c>
      <c r="B122" s="115" t="s">
        <v>96</v>
      </c>
      <c r="C122" s="135">
        <v>555700</v>
      </c>
      <c r="D122" s="117">
        <v>555694.21</v>
      </c>
      <c r="E122" s="118">
        <f t="shared" si="14"/>
        <v>0.99998958070901556</v>
      </c>
      <c r="F122" s="119">
        <f t="shared" si="15"/>
        <v>-5.7900000000372529</v>
      </c>
      <c r="G122" s="120">
        <v>0</v>
      </c>
      <c r="H122" s="121">
        <v>0</v>
      </c>
      <c r="I122" s="118">
        <v>0</v>
      </c>
      <c r="J122" s="122">
        <f t="shared" si="11"/>
        <v>0</v>
      </c>
      <c r="K122" s="123">
        <f t="shared" si="19"/>
        <v>555700</v>
      </c>
      <c r="L122" s="121">
        <f t="shared" si="19"/>
        <v>555694.21</v>
      </c>
      <c r="M122" s="124">
        <f t="shared" si="12"/>
        <v>0.99998958070901556</v>
      </c>
      <c r="N122" s="125">
        <f t="shared" si="13"/>
        <v>-5.7900000000372529</v>
      </c>
    </row>
    <row r="123" spans="1:14" ht="38.25" customHeight="1" x14ac:dyDescent="0.25">
      <c r="A123" s="114">
        <v>41053900</v>
      </c>
      <c r="B123" s="115" t="s">
        <v>97</v>
      </c>
      <c r="C123" s="135">
        <v>33300</v>
      </c>
      <c r="D123" s="117">
        <v>31239.48</v>
      </c>
      <c r="E123" s="118">
        <f t="shared" si="14"/>
        <v>0.93812252252252248</v>
      </c>
      <c r="F123" s="119">
        <f t="shared" si="15"/>
        <v>-2060.5200000000004</v>
      </c>
      <c r="G123" s="120">
        <v>0</v>
      </c>
      <c r="H123" s="121">
        <v>0</v>
      </c>
      <c r="I123" s="118">
        <v>0</v>
      </c>
      <c r="J123" s="122">
        <f t="shared" si="11"/>
        <v>0</v>
      </c>
      <c r="K123" s="123">
        <f t="shared" si="19"/>
        <v>33300</v>
      </c>
      <c r="L123" s="121">
        <f t="shared" si="19"/>
        <v>31239.48</v>
      </c>
      <c r="M123" s="124">
        <f t="shared" si="12"/>
        <v>0.93812252252252248</v>
      </c>
      <c r="N123" s="125">
        <f t="shared" si="13"/>
        <v>-2060.5200000000004</v>
      </c>
    </row>
    <row r="124" spans="1:14" ht="70.5" customHeight="1" x14ac:dyDescent="0.25">
      <c r="A124" s="114">
        <v>41054300</v>
      </c>
      <c r="B124" s="115" t="s">
        <v>320</v>
      </c>
      <c r="C124" s="135">
        <v>1832800</v>
      </c>
      <c r="D124" s="117">
        <v>1832800</v>
      </c>
      <c r="E124" s="118">
        <f t="shared" si="14"/>
        <v>1</v>
      </c>
      <c r="F124" s="119">
        <f t="shared" si="15"/>
        <v>0</v>
      </c>
      <c r="G124" s="120">
        <v>0</v>
      </c>
      <c r="H124" s="121">
        <v>0</v>
      </c>
      <c r="I124" s="118">
        <v>0</v>
      </c>
      <c r="J124" s="122">
        <f t="shared" si="11"/>
        <v>0</v>
      </c>
      <c r="K124" s="123">
        <f t="shared" si="19"/>
        <v>1832800</v>
      </c>
      <c r="L124" s="121">
        <f t="shared" si="19"/>
        <v>1832800</v>
      </c>
      <c r="M124" s="124">
        <f t="shared" si="12"/>
        <v>1</v>
      </c>
      <c r="N124" s="125">
        <f t="shared" si="13"/>
        <v>0</v>
      </c>
    </row>
    <row r="125" spans="1:14" ht="56.25" customHeight="1" thickBot="1" x14ac:dyDescent="0.3">
      <c r="A125" s="136">
        <v>41054500</v>
      </c>
      <c r="B125" s="137" t="s">
        <v>339</v>
      </c>
      <c r="C125" s="138">
        <v>745700</v>
      </c>
      <c r="D125" s="139">
        <v>725550</v>
      </c>
      <c r="E125" s="140">
        <f t="shared" si="14"/>
        <v>0.97297840954807568</v>
      </c>
      <c r="F125" s="141">
        <f t="shared" si="15"/>
        <v>-20150</v>
      </c>
      <c r="G125" s="142">
        <v>0</v>
      </c>
      <c r="H125" s="143">
        <v>0</v>
      </c>
      <c r="I125" s="140">
        <v>0</v>
      </c>
      <c r="J125" s="144">
        <f t="shared" si="11"/>
        <v>0</v>
      </c>
      <c r="K125" s="145">
        <f t="shared" si="19"/>
        <v>745700</v>
      </c>
      <c r="L125" s="143">
        <f t="shared" si="19"/>
        <v>725550</v>
      </c>
      <c r="M125" s="146">
        <f t="shared" si="12"/>
        <v>0.97297840954807568</v>
      </c>
      <c r="N125" s="147">
        <f t="shared" si="13"/>
        <v>-20150</v>
      </c>
    </row>
    <row r="126" spans="1:14" s="68" customFormat="1" ht="40.5" customHeight="1" thickBot="1" x14ac:dyDescent="0.3">
      <c r="A126" s="148"/>
      <c r="B126" s="149" t="s">
        <v>106</v>
      </c>
      <c r="C126" s="69">
        <f>C104+C105</f>
        <v>1124074238.5</v>
      </c>
      <c r="D126" s="70">
        <f>D104+D105</f>
        <v>1108473619.1500001</v>
      </c>
      <c r="E126" s="71">
        <f t="shared" si="14"/>
        <v>0.98612136208119328</v>
      </c>
      <c r="F126" s="72">
        <f t="shared" si="15"/>
        <v>-15600619.349999905</v>
      </c>
      <c r="G126" s="150">
        <f>G104+G105</f>
        <v>93110090</v>
      </c>
      <c r="H126" s="70">
        <f>H104+H105</f>
        <v>97563891.700000003</v>
      </c>
      <c r="I126" s="71">
        <f t="shared" si="16"/>
        <v>1.0478337170547252</v>
      </c>
      <c r="J126" s="151">
        <f t="shared" si="11"/>
        <v>4453801.700000003</v>
      </c>
      <c r="K126" s="152">
        <f t="shared" si="19"/>
        <v>1217184328.5</v>
      </c>
      <c r="L126" s="70">
        <f t="shared" si="19"/>
        <v>1206037510.8500001</v>
      </c>
      <c r="M126" s="73">
        <f t="shared" si="12"/>
        <v>0.99084212851825271</v>
      </c>
      <c r="N126" s="74">
        <f t="shared" si="13"/>
        <v>-11146817.649999857</v>
      </c>
    </row>
    <row r="127" spans="1:14" x14ac:dyDescent="0.25">
      <c r="C127" s="154"/>
      <c r="D127" s="154"/>
      <c r="E127" s="154"/>
      <c r="F127" s="154"/>
      <c r="G127" s="154"/>
      <c r="H127" s="154"/>
      <c r="I127" s="154"/>
      <c r="J127" s="154"/>
      <c r="K127" s="155"/>
      <c r="L127" s="154"/>
    </row>
    <row r="130" spans="3:4" x14ac:dyDescent="0.25">
      <c r="C130" s="156"/>
      <c r="D130" s="156"/>
    </row>
  </sheetData>
  <sheetProtection selectLockedCells="1" selectUnlockedCells="1"/>
  <mergeCells count="18">
    <mergeCell ref="I11:J11"/>
    <mergeCell ref="K11:K12"/>
    <mergeCell ref="L11:L12"/>
    <mergeCell ref="M11:N11"/>
    <mergeCell ref="A6:N6"/>
    <mergeCell ref="L1:N4"/>
    <mergeCell ref="A5:N5"/>
    <mergeCell ref="A7:N7"/>
    <mergeCell ref="A10:A12"/>
    <mergeCell ref="B10:B12"/>
    <mergeCell ref="C10:F10"/>
    <mergeCell ref="G10:J10"/>
    <mergeCell ref="K10:N10"/>
    <mergeCell ref="C11:C12"/>
    <mergeCell ref="D11:D12"/>
    <mergeCell ref="E11:F11"/>
    <mergeCell ref="G11:G12"/>
    <mergeCell ref="H11:H12"/>
  </mergeCells>
  <printOptions horizontalCentered="1"/>
  <pageMargins left="3.937007874015748E-2" right="3.937007874015748E-2" top="0.39370078740157483" bottom="0.39370078740157483" header="0.51181102362204722" footer="0.19685039370078741"/>
  <pageSetup paperSize="9" scale="54" firstPageNumber="0" fitToHeight="0" orientation="landscape" horizontalDpi="300" verticalDpi="300" r:id="rId1"/>
  <headerFooter alignWithMargins="0"/>
  <rowBreaks count="3" manualBreakCount="3">
    <brk id="106" max="59" man="1"/>
    <brk id="118" max="16383" man="1"/>
    <brk id="12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0"/>
  <sheetViews>
    <sheetView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98" sqref="B98"/>
    </sheetView>
  </sheetViews>
  <sheetFormatPr defaultRowHeight="15.75" x14ac:dyDescent="0.25"/>
  <cols>
    <col min="1" max="1" width="21.140625" style="1" customWidth="1"/>
    <col min="2" max="2" width="56.7109375" style="25" customWidth="1"/>
    <col min="3" max="3" width="21.5703125" style="42" customWidth="1"/>
    <col min="4" max="4" width="22.42578125" style="42" hidden="1" customWidth="1"/>
    <col min="5" max="5" width="16.140625" style="42" customWidth="1"/>
    <col min="6" max="6" width="12" style="42" customWidth="1"/>
    <col min="7" max="7" width="19.7109375" style="42" customWidth="1"/>
    <col min="8" max="8" width="22.7109375" style="1" customWidth="1"/>
    <col min="9" max="9" width="21.5703125" style="1" customWidth="1"/>
    <col min="10" max="10" width="18.28515625" style="1" customWidth="1"/>
    <col min="11" max="11" width="11.140625" style="1" customWidth="1"/>
    <col min="12" max="12" width="20.28515625" style="1" customWidth="1"/>
    <col min="13" max="13" width="25.140625" style="1" customWidth="1"/>
    <col min="14" max="14" width="18.42578125" style="1" customWidth="1"/>
    <col min="15" max="15" width="14" style="1" customWidth="1"/>
    <col min="16" max="16" width="19.42578125" style="1" customWidth="1"/>
    <col min="17" max="16384" width="9.140625" style="1"/>
  </cols>
  <sheetData>
    <row r="1" spans="1:16" x14ac:dyDescent="0.25">
      <c r="B1" s="2" t="s">
        <v>110</v>
      </c>
    </row>
    <row r="2" spans="1:16" ht="16.5" thickBot="1" x14ac:dyDescent="0.3">
      <c r="B2" s="2"/>
      <c r="P2" s="3" t="s">
        <v>98</v>
      </c>
    </row>
    <row r="3" spans="1:16" ht="29.25" customHeight="1" x14ac:dyDescent="0.25">
      <c r="A3" s="184" t="s">
        <v>111</v>
      </c>
      <c r="B3" s="186" t="s">
        <v>112</v>
      </c>
      <c r="C3" s="197" t="s">
        <v>0</v>
      </c>
      <c r="D3" s="198"/>
      <c r="E3" s="198"/>
      <c r="F3" s="198"/>
      <c r="G3" s="198"/>
      <c r="H3" s="197" t="s">
        <v>1</v>
      </c>
      <c r="I3" s="198"/>
      <c r="J3" s="198"/>
      <c r="K3" s="198"/>
      <c r="L3" s="198"/>
      <c r="M3" s="188" t="s">
        <v>113</v>
      </c>
      <c r="N3" s="188"/>
      <c r="O3" s="188"/>
      <c r="P3" s="189"/>
    </row>
    <row r="4" spans="1:16" ht="56.25" customHeight="1" x14ac:dyDescent="0.25">
      <c r="A4" s="185"/>
      <c r="B4" s="187"/>
      <c r="C4" s="190" t="s">
        <v>309</v>
      </c>
      <c r="D4" s="190" t="s">
        <v>334</v>
      </c>
      <c r="E4" s="195" t="s">
        <v>340</v>
      </c>
      <c r="F4" s="191" t="s">
        <v>114</v>
      </c>
      <c r="G4" s="191"/>
      <c r="H4" s="190" t="s">
        <v>304</v>
      </c>
      <c r="I4" s="192" t="s">
        <v>308</v>
      </c>
      <c r="J4" s="193" t="s">
        <v>341</v>
      </c>
      <c r="K4" s="191" t="s">
        <v>114</v>
      </c>
      <c r="L4" s="191"/>
      <c r="M4" s="190" t="s">
        <v>315</v>
      </c>
      <c r="N4" s="190" t="s">
        <v>342</v>
      </c>
      <c r="O4" s="191" t="s">
        <v>114</v>
      </c>
      <c r="P4" s="194"/>
    </row>
    <row r="5" spans="1:16" ht="42" customHeight="1" x14ac:dyDescent="0.25">
      <c r="A5" s="185"/>
      <c r="B5" s="187"/>
      <c r="C5" s="190"/>
      <c r="D5" s="190"/>
      <c r="E5" s="196"/>
      <c r="F5" s="4" t="s">
        <v>102</v>
      </c>
      <c r="G5" s="4" t="s">
        <v>115</v>
      </c>
      <c r="H5" s="190"/>
      <c r="I5" s="192"/>
      <c r="J5" s="193"/>
      <c r="K5" s="4" t="s">
        <v>102</v>
      </c>
      <c r="L5" s="4" t="s">
        <v>115</v>
      </c>
      <c r="M5" s="190"/>
      <c r="N5" s="190"/>
      <c r="O5" s="4" t="s">
        <v>102</v>
      </c>
      <c r="P5" s="27" t="s">
        <v>115</v>
      </c>
    </row>
    <row r="6" spans="1:16" ht="27" customHeight="1" x14ac:dyDescent="0.25">
      <c r="A6" s="28" t="s">
        <v>116</v>
      </c>
      <c r="B6" s="47" t="s">
        <v>117</v>
      </c>
      <c r="C6" s="5">
        <f>SUM(C7:C15)</f>
        <v>52400114</v>
      </c>
      <c r="D6" s="5">
        <f>SUM(D7:D15)</f>
        <v>52400114</v>
      </c>
      <c r="E6" s="5">
        <f>SUM(E7:E15)</f>
        <v>51679712.079999991</v>
      </c>
      <c r="F6" s="6">
        <f>E6/D6</f>
        <v>0.98625190166570997</v>
      </c>
      <c r="G6" s="7">
        <f t="shared" ref="G6:G24" si="0">D6-E6</f>
        <v>720401.92000000924</v>
      </c>
      <c r="H6" s="8">
        <f>SUM(H7:H15)</f>
        <v>3625424</v>
      </c>
      <c r="I6" s="8">
        <f>SUM(I7:I15)</f>
        <v>3671924</v>
      </c>
      <c r="J6" s="8">
        <f>SUM(J7:J15)</f>
        <v>3388211.37</v>
      </c>
      <c r="K6" s="9">
        <f>J6/I6</f>
        <v>0.92273461269895563</v>
      </c>
      <c r="L6" s="7">
        <f>I6-J6</f>
        <v>283712.62999999989</v>
      </c>
      <c r="M6" s="7">
        <f t="shared" ref="M6:M12" si="1">C6+I6</f>
        <v>56072038</v>
      </c>
      <c r="N6" s="7">
        <f t="shared" ref="N6:N12" si="2">E6+J6</f>
        <v>55067923.449999988</v>
      </c>
      <c r="O6" s="6">
        <f>N6/M6</f>
        <v>0.98209241921971857</v>
      </c>
      <c r="P6" s="29">
        <f>M6-N6</f>
        <v>1004114.5500000119</v>
      </c>
    </row>
    <row r="7" spans="1:16" ht="47.25" x14ac:dyDescent="0.25">
      <c r="A7" s="30" t="s">
        <v>118</v>
      </c>
      <c r="B7" s="14" t="s">
        <v>119</v>
      </c>
      <c r="C7" s="76">
        <v>47073881.880000003</v>
      </c>
      <c r="D7" s="76">
        <v>47073881.880000003</v>
      </c>
      <c r="E7" s="76">
        <v>46400988.25</v>
      </c>
      <c r="F7" s="10">
        <f>E7/D7</f>
        <v>0.98570558443182288</v>
      </c>
      <c r="G7" s="11">
        <f t="shared" si="0"/>
        <v>672893.63000000268</v>
      </c>
      <c r="H7" s="76">
        <v>3293591</v>
      </c>
      <c r="I7" s="60">
        <f>950000+16500+2343591</f>
        <v>3310091</v>
      </c>
      <c r="J7" s="76">
        <v>3110838.92</v>
      </c>
      <c r="K7" s="12">
        <f>J7/I7</f>
        <v>0.93980465189627715</v>
      </c>
      <c r="L7" s="11">
        <f t="shared" ref="L7:L70" si="3">I7-J7</f>
        <v>199252.08000000007</v>
      </c>
      <c r="M7" s="11">
        <f t="shared" si="1"/>
        <v>50383972.880000003</v>
      </c>
      <c r="N7" s="11">
        <f t="shared" si="2"/>
        <v>49511827.170000002</v>
      </c>
      <c r="O7" s="10">
        <f t="shared" ref="O7:O70" si="4">N7/M7</f>
        <v>0.98269001707989168</v>
      </c>
      <c r="P7" s="31">
        <f t="shared" ref="P7:P70" si="5">M7-N7</f>
        <v>872145.71000000089</v>
      </c>
    </row>
    <row r="8" spans="1:16" x14ac:dyDescent="0.25">
      <c r="A8" s="30" t="s">
        <v>120</v>
      </c>
      <c r="B8" s="14" t="s">
        <v>121</v>
      </c>
      <c r="C8" s="76">
        <v>786468</v>
      </c>
      <c r="D8" s="76">
        <v>786468</v>
      </c>
      <c r="E8" s="76">
        <v>777288.97</v>
      </c>
      <c r="F8" s="10">
        <f t="shared" ref="F8:F14" si="6">E8/D8</f>
        <v>0.98832879405137908</v>
      </c>
      <c r="G8" s="11">
        <f t="shared" si="0"/>
        <v>9179.0300000000279</v>
      </c>
      <c r="H8" s="49"/>
      <c r="I8" s="54"/>
      <c r="J8" s="17"/>
      <c r="K8" s="13"/>
      <c r="L8" s="11">
        <f t="shared" si="3"/>
        <v>0</v>
      </c>
      <c r="M8" s="11">
        <f t="shared" si="1"/>
        <v>786468</v>
      </c>
      <c r="N8" s="11">
        <f t="shared" si="2"/>
        <v>777288.97</v>
      </c>
      <c r="O8" s="10">
        <f t="shared" si="4"/>
        <v>0.98832879405137908</v>
      </c>
      <c r="P8" s="31">
        <f t="shared" si="5"/>
        <v>9179.0300000000279</v>
      </c>
    </row>
    <row r="9" spans="1:16" ht="31.5" x14ac:dyDescent="0.25">
      <c r="A9" s="30" t="s">
        <v>122</v>
      </c>
      <c r="B9" s="14" t="s">
        <v>123</v>
      </c>
      <c r="C9" s="76">
        <v>382967</v>
      </c>
      <c r="D9" s="76">
        <v>382967</v>
      </c>
      <c r="E9" s="76">
        <v>382035.96</v>
      </c>
      <c r="F9" s="10">
        <v>0</v>
      </c>
      <c r="G9" s="11">
        <f t="shared" si="0"/>
        <v>931.03999999997905</v>
      </c>
      <c r="H9" s="76">
        <v>17033</v>
      </c>
      <c r="I9" s="54">
        <v>17033</v>
      </c>
      <c r="J9" s="76">
        <v>17032.95</v>
      </c>
      <c r="K9" s="13"/>
      <c r="L9" s="11">
        <f t="shared" si="3"/>
        <v>4.9999999999272404E-2</v>
      </c>
      <c r="M9" s="11">
        <f t="shared" si="1"/>
        <v>400000</v>
      </c>
      <c r="N9" s="11">
        <f t="shared" si="2"/>
        <v>399068.91000000003</v>
      </c>
      <c r="O9" s="10">
        <f t="shared" si="4"/>
        <v>0.99767227500000011</v>
      </c>
      <c r="P9" s="31">
        <f t="shared" si="5"/>
        <v>931.0899999999674</v>
      </c>
    </row>
    <row r="10" spans="1:16" x14ac:dyDescent="0.25">
      <c r="A10" s="30" t="s">
        <v>124</v>
      </c>
      <c r="B10" s="14" t="s">
        <v>125</v>
      </c>
      <c r="C10" s="76">
        <v>75900</v>
      </c>
      <c r="D10" s="76">
        <v>75900</v>
      </c>
      <c r="E10" s="76">
        <v>74503.12</v>
      </c>
      <c r="F10" s="10">
        <f t="shared" si="6"/>
        <v>0.9815957839262186</v>
      </c>
      <c r="G10" s="11">
        <f t="shared" si="0"/>
        <v>1396.8800000000047</v>
      </c>
      <c r="H10" s="20"/>
      <c r="I10" s="54">
        <v>30000</v>
      </c>
      <c r="J10" s="76">
        <v>29903.5</v>
      </c>
      <c r="K10" s="12">
        <f>J10/I10</f>
        <v>0.99678333333333335</v>
      </c>
      <c r="L10" s="11">
        <f t="shared" si="3"/>
        <v>96.5</v>
      </c>
      <c r="M10" s="11">
        <f t="shared" si="1"/>
        <v>105900</v>
      </c>
      <c r="N10" s="11">
        <f t="shared" si="2"/>
        <v>104406.62</v>
      </c>
      <c r="O10" s="10">
        <f t="shared" si="4"/>
        <v>0.98589820585457977</v>
      </c>
      <c r="P10" s="31">
        <f t="shared" si="5"/>
        <v>1493.3800000000047</v>
      </c>
    </row>
    <row r="11" spans="1:16" ht="31.5" x14ac:dyDescent="0.25">
      <c r="A11" s="30" t="s">
        <v>126</v>
      </c>
      <c r="B11" s="14" t="s">
        <v>127</v>
      </c>
      <c r="C11" s="76">
        <v>2695802.12</v>
      </c>
      <c r="D11" s="76">
        <v>2695802.12</v>
      </c>
      <c r="E11" s="76">
        <v>2695802.12</v>
      </c>
      <c r="F11" s="10">
        <f t="shared" si="6"/>
        <v>1</v>
      </c>
      <c r="G11" s="11">
        <f t="shared" si="0"/>
        <v>0</v>
      </c>
      <c r="H11" s="20"/>
      <c r="I11" s="54"/>
      <c r="J11" s="17"/>
      <c r="K11" s="13"/>
      <c r="L11" s="11">
        <f t="shared" si="3"/>
        <v>0</v>
      </c>
      <c r="M11" s="11">
        <f t="shared" si="1"/>
        <v>2695802.12</v>
      </c>
      <c r="N11" s="11">
        <f t="shared" si="2"/>
        <v>2695802.12</v>
      </c>
      <c r="O11" s="10">
        <f t="shared" si="4"/>
        <v>1</v>
      </c>
      <c r="P11" s="31">
        <f t="shared" si="5"/>
        <v>0</v>
      </c>
    </row>
    <row r="12" spans="1:16" ht="113.25" customHeight="1" x14ac:dyDescent="0.25">
      <c r="A12" s="32" t="s">
        <v>129</v>
      </c>
      <c r="B12" s="15" t="s">
        <v>130</v>
      </c>
      <c r="C12" s="59"/>
      <c r="D12" s="59"/>
      <c r="E12" s="59"/>
      <c r="F12" s="10">
        <v>0</v>
      </c>
      <c r="G12" s="11">
        <f t="shared" si="0"/>
        <v>0</v>
      </c>
      <c r="H12" s="60">
        <v>190000</v>
      </c>
      <c r="I12" s="54">
        <v>190000</v>
      </c>
      <c r="J12" s="76">
        <v>105636</v>
      </c>
      <c r="K12" s="12">
        <f>J12/I12</f>
        <v>0.55597894736842102</v>
      </c>
      <c r="L12" s="11">
        <f t="shared" si="3"/>
        <v>84364</v>
      </c>
      <c r="M12" s="11">
        <f t="shared" si="1"/>
        <v>190000</v>
      </c>
      <c r="N12" s="11">
        <f t="shared" si="2"/>
        <v>105636</v>
      </c>
      <c r="O12" s="10">
        <f t="shared" si="4"/>
        <v>0.55597894736842102</v>
      </c>
      <c r="P12" s="31">
        <f t="shared" si="5"/>
        <v>84364</v>
      </c>
    </row>
    <row r="13" spans="1:16" x14ac:dyDescent="0.25">
      <c r="A13" s="30" t="s">
        <v>131</v>
      </c>
      <c r="B13" s="14" t="s">
        <v>132</v>
      </c>
      <c r="C13" s="76">
        <v>679053</v>
      </c>
      <c r="D13" s="76">
        <v>679053</v>
      </c>
      <c r="E13" s="76">
        <v>643052.26</v>
      </c>
      <c r="F13" s="10">
        <f t="shared" si="6"/>
        <v>0.94698390258197818</v>
      </c>
      <c r="G13" s="11">
        <f t="shared" si="0"/>
        <v>36000.739999999991</v>
      </c>
      <c r="H13" s="20"/>
      <c r="I13" s="54"/>
      <c r="J13" s="17"/>
      <c r="K13" s="13"/>
      <c r="L13" s="11">
        <f t="shared" si="3"/>
        <v>0</v>
      </c>
      <c r="M13" s="11">
        <f>C13+I13</f>
        <v>679053</v>
      </c>
      <c r="N13" s="11">
        <f>E13+J13</f>
        <v>643052.26</v>
      </c>
      <c r="O13" s="10">
        <f t="shared" si="4"/>
        <v>0.94698390258197818</v>
      </c>
      <c r="P13" s="31">
        <f t="shared" si="5"/>
        <v>36000.739999999991</v>
      </c>
    </row>
    <row r="14" spans="1:16" ht="31.5" x14ac:dyDescent="0.25">
      <c r="A14" s="30" t="s">
        <v>133</v>
      </c>
      <c r="B14" s="14" t="s">
        <v>134</v>
      </c>
      <c r="C14" s="76">
        <v>206042</v>
      </c>
      <c r="D14" s="76">
        <v>206042</v>
      </c>
      <c r="E14" s="76">
        <v>206041.4</v>
      </c>
      <c r="F14" s="10">
        <f t="shared" si="6"/>
        <v>0.99999708797235509</v>
      </c>
      <c r="G14" s="11">
        <f t="shared" si="0"/>
        <v>0.60000000000582077</v>
      </c>
      <c r="H14" s="76">
        <v>24800</v>
      </c>
      <c r="I14" s="54">
        <v>24800</v>
      </c>
      <c r="J14" s="76">
        <v>24800</v>
      </c>
      <c r="K14" s="12">
        <f t="shared" ref="K14:K20" si="7">J14/I14</f>
        <v>1</v>
      </c>
      <c r="L14" s="11">
        <f t="shared" si="3"/>
        <v>0</v>
      </c>
      <c r="M14" s="11">
        <f>C14+I14</f>
        <v>230842</v>
      </c>
      <c r="N14" s="11">
        <f>E14+J14</f>
        <v>230841.4</v>
      </c>
      <c r="O14" s="10">
        <f t="shared" si="4"/>
        <v>0.9999974008196082</v>
      </c>
      <c r="P14" s="31">
        <f t="shared" si="5"/>
        <v>0.60000000000582077</v>
      </c>
    </row>
    <row r="15" spans="1:16" ht="47.25" x14ac:dyDescent="0.25">
      <c r="A15" s="30" t="s">
        <v>135</v>
      </c>
      <c r="B15" s="14" t="s">
        <v>136</v>
      </c>
      <c r="C15" s="76">
        <v>500000</v>
      </c>
      <c r="D15" s="76">
        <v>500000</v>
      </c>
      <c r="E15" s="76">
        <v>500000</v>
      </c>
      <c r="F15" s="10">
        <v>0</v>
      </c>
      <c r="G15" s="11">
        <f t="shared" si="0"/>
        <v>0</v>
      </c>
      <c r="H15" s="17">
        <v>100000</v>
      </c>
      <c r="I15" s="54">
        <v>100000</v>
      </c>
      <c r="J15" s="76">
        <v>100000</v>
      </c>
      <c r="K15" s="12">
        <f t="shared" si="7"/>
        <v>1</v>
      </c>
      <c r="L15" s="11">
        <f t="shared" si="3"/>
        <v>0</v>
      </c>
      <c r="M15" s="11">
        <f t="shared" ref="M15:M22" si="8">C15+I15</f>
        <v>600000</v>
      </c>
      <c r="N15" s="11">
        <f t="shared" ref="N15:N48" si="9">E15+J15</f>
        <v>600000</v>
      </c>
      <c r="O15" s="10">
        <f t="shared" si="4"/>
        <v>1</v>
      </c>
      <c r="P15" s="31">
        <f t="shared" si="5"/>
        <v>0</v>
      </c>
    </row>
    <row r="16" spans="1:16" ht="32.25" thickBot="1" x14ac:dyDescent="0.3">
      <c r="A16" s="28" t="s">
        <v>137</v>
      </c>
      <c r="B16" s="47" t="s">
        <v>138</v>
      </c>
      <c r="C16" s="5">
        <f>SUM(C17:C29)</f>
        <v>347087702</v>
      </c>
      <c r="D16" s="5">
        <f>SUM(D17:D29)</f>
        <v>347087702</v>
      </c>
      <c r="E16" s="5">
        <f t="shared" ref="E16" si="10">SUM(E17:E29)</f>
        <v>343726718.13999999</v>
      </c>
      <c r="F16" s="6">
        <f>E16/D16</f>
        <v>0.99031661496321177</v>
      </c>
      <c r="G16" s="7">
        <f t="shared" si="0"/>
        <v>3360983.8600000143</v>
      </c>
      <c r="H16" s="8">
        <f>SUM(H17:H29)</f>
        <v>22654579</v>
      </c>
      <c r="I16" s="8">
        <f t="shared" ref="I16:J16" si="11">SUM(I17:I29)</f>
        <v>25947360.77</v>
      </c>
      <c r="J16" s="8">
        <f t="shared" si="11"/>
        <v>23969278.850000001</v>
      </c>
      <c r="K16" s="9">
        <f t="shared" si="7"/>
        <v>0.9237655830381396</v>
      </c>
      <c r="L16" s="7">
        <f t="shared" si="3"/>
        <v>1978081.9199999981</v>
      </c>
      <c r="M16" s="7">
        <f t="shared" si="8"/>
        <v>373035062.76999998</v>
      </c>
      <c r="N16" s="39">
        <f>E16+J16</f>
        <v>367695996.99000001</v>
      </c>
      <c r="O16" s="6">
        <f t="shared" si="4"/>
        <v>0.98568749612877049</v>
      </c>
      <c r="P16" s="29">
        <f t="shared" si="5"/>
        <v>5339065.7799999714</v>
      </c>
    </row>
    <row r="17" spans="1:16" x14ac:dyDescent="0.25">
      <c r="A17" s="30" t="s">
        <v>139</v>
      </c>
      <c r="B17" s="14" t="s">
        <v>140</v>
      </c>
      <c r="C17" s="76">
        <v>90947129</v>
      </c>
      <c r="D17" s="76">
        <v>90947129</v>
      </c>
      <c r="E17" s="76">
        <v>90193156.24000001</v>
      </c>
      <c r="F17" s="10">
        <f t="shared" ref="F17:F28" si="12">E17/D17</f>
        <v>0.99170976843040326</v>
      </c>
      <c r="G17" s="11">
        <f t="shared" si="0"/>
        <v>753972.75999999046</v>
      </c>
      <c r="H17" s="76">
        <v>11259056</v>
      </c>
      <c r="I17" s="54">
        <f>8923367.2+197405.07+1962746</f>
        <v>11083518.27</v>
      </c>
      <c r="J17" s="76">
        <v>9904237.5800000001</v>
      </c>
      <c r="K17" s="12">
        <f t="shared" si="7"/>
        <v>0.89360051012033026</v>
      </c>
      <c r="L17" s="11">
        <f t="shared" si="3"/>
        <v>1179280.6899999995</v>
      </c>
      <c r="M17" s="11">
        <f t="shared" si="8"/>
        <v>102030647.27</v>
      </c>
      <c r="N17" s="11">
        <f t="shared" si="9"/>
        <v>100097393.82000001</v>
      </c>
      <c r="O17" s="10">
        <f t="shared" si="4"/>
        <v>0.98105222791653879</v>
      </c>
      <c r="P17" s="31">
        <f t="shared" si="5"/>
        <v>1933253.4499999881</v>
      </c>
    </row>
    <row r="18" spans="1:16" ht="63" x14ac:dyDescent="0.25">
      <c r="A18" s="30" t="s">
        <v>141</v>
      </c>
      <c r="B18" s="14" t="s">
        <v>142</v>
      </c>
      <c r="C18" s="76">
        <v>225203196</v>
      </c>
      <c r="D18" s="76">
        <v>225203196</v>
      </c>
      <c r="E18" s="76">
        <v>223408398.46999997</v>
      </c>
      <c r="F18" s="10">
        <f t="shared" si="12"/>
        <v>0.99203031945425846</v>
      </c>
      <c r="G18" s="11">
        <f t="shared" si="0"/>
        <v>1794797.530000031</v>
      </c>
      <c r="H18" s="76">
        <v>8238193</v>
      </c>
      <c r="I18" s="54">
        <f>3952481+2515812.52+5039293</f>
        <v>11507586.52</v>
      </c>
      <c r="J18" s="76">
        <v>11030578.27</v>
      </c>
      <c r="K18" s="12">
        <f t="shared" si="7"/>
        <v>0.95854836727310566</v>
      </c>
      <c r="L18" s="11">
        <f t="shared" si="3"/>
        <v>477008.25</v>
      </c>
      <c r="M18" s="11">
        <f t="shared" si="8"/>
        <v>236710782.52000001</v>
      </c>
      <c r="N18" s="11">
        <f t="shared" si="9"/>
        <v>234438976.73999998</v>
      </c>
      <c r="O18" s="10">
        <f t="shared" si="4"/>
        <v>0.99040260964957061</v>
      </c>
      <c r="P18" s="31">
        <f t="shared" si="5"/>
        <v>2271805.780000031</v>
      </c>
    </row>
    <row r="19" spans="1:16" ht="31.5" x14ac:dyDescent="0.25">
      <c r="A19" s="30" t="s">
        <v>143</v>
      </c>
      <c r="B19" s="14" t="s">
        <v>144</v>
      </c>
      <c r="C19" s="76">
        <v>7536319</v>
      </c>
      <c r="D19" s="76">
        <v>7536319</v>
      </c>
      <c r="E19" s="76">
        <v>7473033.7800000003</v>
      </c>
      <c r="F19" s="10">
        <f t="shared" si="12"/>
        <v>0.99160263518569214</v>
      </c>
      <c r="G19" s="11">
        <f t="shared" si="0"/>
        <v>63285.219999999739</v>
      </c>
      <c r="H19" s="76">
        <v>170600</v>
      </c>
      <c r="I19" s="54">
        <f>170600+7522.88</f>
        <v>178122.88</v>
      </c>
      <c r="J19" s="76">
        <v>31439.49</v>
      </c>
      <c r="K19" s="12">
        <f t="shared" si="7"/>
        <v>0.17650450071321552</v>
      </c>
      <c r="L19" s="11">
        <f t="shared" si="3"/>
        <v>146683.39000000001</v>
      </c>
      <c r="M19" s="11">
        <f t="shared" si="8"/>
        <v>7714441.8799999999</v>
      </c>
      <c r="N19" s="11">
        <f t="shared" si="9"/>
        <v>7504473.2700000005</v>
      </c>
      <c r="O19" s="10">
        <f t="shared" si="4"/>
        <v>0.97278239783692566</v>
      </c>
      <c r="P19" s="31">
        <f t="shared" si="5"/>
        <v>209968.6099999994</v>
      </c>
    </row>
    <row r="20" spans="1:16" ht="31.5" x14ac:dyDescent="0.25">
      <c r="A20" s="30" t="s">
        <v>145</v>
      </c>
      <c r="B20" s="14" t="s">
        <v>146</v>
      </c>
      <c r="C20" s="76">
        <v>1299246</v>
      </c>
      <c r="D20" s="76">
        <v>1299246</v>
      </c>
      <c r="E20" s="76">
        <v>1293757.51</v>
      </c>
      <c r="F20" s="10">
        <f t="shared" si="12"/>
        <v>0.99577563448338502</v>
      </c>
      <c r="G20" s="11">
        <f t="shared" si="0"/>
        <v>5488.4899999999907</v>
      </c>
      <c r="H20" s="76">
        <v>0</v>
      </c>
      <c r="I20" s="54">
        <f>3484.1</f>
        <v>3484.1</v>
      </c>
      <c r="J20" s="76">
        <v>3484.1</v>
      </c>
      <c r="K20" s="12">
        <f t="shared" si="7"/>
        <v>1</v>
      </c>
      <c r="L20" s="11">
        <f t="shared" si="3"/>
        <v>0</v>
      </c>
      <c r="M20" s="11">
        <f t="shared" si="8"/>
        <v>1302730.1000000001</v>
      </c>
      <c r="N20" s="11">
        <f t="shared" si="9"/>
        <v>1297241.6100000001</v>
      </c>
      <c r="O20" s="10">
        <f t="shared" si="4"/>
        <v>0.99578693238146565</v>
      </c>
      <c r="P20" s="31">
        <f t="shared" si="5"/>
        <v>5488.4899999999907</v>
      </c>
    </row>
    <row r="21" spans="1:16" x14ac:dyDescent="0.25">
      <c r="A21" s="30" t="s">
        <v>147</v>
      </c>
      <c r="B21" s="14" t="s">
        <v>148</v>
      </c>
      <c r="C21" s="76">
        <v>6971400</v>
      </c>
      <c r="D21" s="76">
        <v>6971400</v>
      </c>
      <c r="E21" s="76">
        <v>6898947.7400000012</v>
      </c>
      <c r="F21" s="10">
        <f t="shared" si="12"/>
        <v>0.98960721519350503</v>
      </c>
      <c r="G21" s="11">
        <f t="shared" si="0"/>
        <v>72452.259999998845</v>
      </c>
      <c r="H21" s="76">
        <v>200000</v>
      </c>
      <c r="I21" s="54">
        <v>200000</v>
      </c>
      <c r="J21" s="76">
        <v>199500</v>
      </c>
      <c r="K21" s="12">
        <f>J21/I21</f>
        <v>0.99750000000000005</v>
      </c>
      <c r="L21" s="11">
        <f t="shared" si="3"/>
        <v>500</v>
      </c>
      <c r="M21" s="11">
        <f t="shared" si="8"/>
        <v>7171400</v>
      </c>
      <c r="N21" s="11">
        <f t="shared" si="9"/>
        <v>7098447.7400000012</v>
      </c>
      <c r="O21" s="10">
        <f t="shared" si="4"/>
        <v>0.98982733357503427</v>
      </c>
      <c r="P21" s="31">
        <f t="shared" si="5"/>
        <v>72952.259999998845</v>
      </c>
    </row>
    <row r="22" spans="1:16" x14ac:dyDescent="0.25">
      <c r="A22" s="30" t="s">
        <v>149</v>
      </c>
      <c r="B22" s="14" t="s">
        <v>150</v>
      </c>
      <c r="C22" s="76">
        <v>5898992</v>
      </c>
      <c r="D22" s="76">
        <v>5898992</v>
      </c>
      <c r="E22" s="76">
        <v>5758980.2399999993</v>
      </c>
      <c r="F22" s="10">
        <f t="shared" si="12"/>
        <v>0.97626513817953975</v>
      </c>
      <c r="G22" s="11">
        <f t="shared" si="0"/>
        <v>140011.76000000071</v>
      </c>
      <c r="H22" s="76">
        <v>2063322</v>
      </c>
      <c r="I22" s="54">
        <v>2063322</v>
      </c>
      <c r="J22" s="76">
        <v>2063302.03</v>
      </c>
      <c r="K22" s="13">
        <f>J22/I22</f>
        <v>0.9999903214331064</v>
      </c>
      <c r="L22" s="11">
        <f t="shared" si="3"/>
        <v>19.96999999997206</v>
      </c>
      <c r="M22" s="11">
        <f t="shared" si="8"/>
        <v>7962314</v>
      </c>
      <c r="N22" s="11">
        <f t="shared" si="9"/>
        <v>7822282.2699999996</v>
      </c>
      <c r="O22" s="10">
        <f t="shared" si="4"/>
        <v>0.98241318666910138</v>
      </c>
      <c r="P22" s="31">
        <f t="shared" si="5"/>
        <v>140031.73000000045</v>
      </c>
    </row>
    <row r="23" spans="1:16" x14ac:dyDescent="0.25">
      <c r="A23" s="52" t="s">
        <v>302</v>
      </c>
      <c r="B23" s="46" t="s">
        <v>303</v>
      </c>
      <c r="C23" s="76">
        <v>2675276</v>
      </c>
      <c r="D23" s="76">
        <v>2675276</v>
      </c>
      <c r="E23" s="76">
        <v>2310758.98</v>
      </c>
      <c r="F23" s="10">
        <f t="shared" si="12"/>
        <v>0.86374601349543001</v>
      </c>
      <c r="G23" s="11">
        <f t="shared" si="0"/>
        <v>364517.02</v>
      </c>
      <c r="H23" s="76">
        <v>0</v>
      </c>
      <c r="I23" s="54">
        <f>22771+140150</f>
        <v>162921</v>
      </c>
      <c r="J23" s="76">
        <v>161088.07</v>
      </c>
      <c r="K23" s="13">
        <f>J23/I23</f>
        <v>0.98874957801633923</v>
      </c>
      <c r="L23" s="11">
        <f t="shared" ref="L23" si="13">I23-J23</f>
        <v>1832.929999999993</v>
      </c>
      <c r="M23" s="11">
        <f t="shared" ref="M23:M70" si="14">C23+I23</f>
        <v>2838197</v>
      </c>
      <c r="N23" s="11">
        <f t="shared" si="9"/>
        <v>2471847.0499999998</v>
      </c>
      <c r="O23" s="10">
        <f t="shared" ref="O23" si="15">N23/M23</f>
        <v>0.87092159212345011</v>
      </c>
      <c r="P23" s="31">
        <f t="shared" ref="P23" si="16">M23-N23</f>
        <v>366349.95000000019</v>
      </c>
    </row>
    <row r="24" spans="1:16" ht="47.25" x14ac:dyDescent="0.25">
      <c r="A24" s="30" t="s">
        <v>152</v>
      </c>
      <c r="B24" s="14" t="s">
        <v>153</v>
      </c>
      <c r="C24" s="76">
        <v>209698</v>
      </c>
      <c r="D24" s="76">
        <v>209698</v>
      </c>
      <c r="E24" s="76">
        <v>209697.7</v>
      </c>
      <c r="F24" s="10">
        <f t="shared" si="12"/>
        <v>0.99999856937119103</v>
      </c>
      <c r="G24" s="11">
        <f t="shared" si="0"/>
        <v>0.29999999998835847</v>
      </c>
      <c r="H24" s="20"/>
      <c r="I24" s="54"/>
      <c r="J24" s="76"/>
      <c r="K24" s="13"/>
      <c r="L24" s="11">
        <f t="shared" si="3"/>
        <v>0</v>
      </c>
      <c r="M24" s="11">
        <f t="shared" si="14"/>
        <v>209698</v>
      </c>
      <c r="N24" s="11">
        <f t="shared" si="9"/>
        <v>209697.7</v>
      </c>
      <c r="O24" s="10">
        <f t="shared" si="4"/>
        <v>0.99999856937119103</v>
      </c>
      <c r="P24" s="31">
        <f t="shared" si="5"/>
        <v>0.29999999998835847</v>
      </c>
    </row>
    <row r="25" spans="1:16" ht="63" x14ac:dyDescent="0.25">
      <c r="A25" s="30" t="s">
        <v>154</v>
      </c>
      <c r="B25" s="14" t="s">
        <v>155</v>
      </c>
      <c r="C25" s="76">
        <v>390500</v>
      </c>
      <c r="D25" s="76">
        <v>390500</v>
      </c>
      <c r="E25" s="76">
        <v>390500</v>
      </c>
      <c r="F25" s="10">
        <v>0</v>
      </c>
      <c r="G25" s="11">
        <f t="shared" ref="G25:G28" si="17">D25-E25</f>
        <v>0</v>
      </c>
      <c r="H25" s="20"/>
      <c r="I25" s="54"/>
      <c r="J25" s="17"/>
      <c r="K25" s="13"/>
      <c r="L25" s="11">
        <f t="shared" si="3"/>
        <v>0</v>
      </c>
      <c r="M25" s="11">
        <f t="shared" si="14"/>
        <v>390500</v>
      </c>
      <c r="N25" s="11">
        <f t="shared" si="9"/>
        <v>390500</v>
      </c>
      <c r="O25" s="10">
        <f t="shared" si="4"/>
        <v>1</v>
      </c>
      <c r="P25" s="31">
        <f t="shared" si="5"/>
        <v>0</v>
      </c>
    </row>
    <row r="26" spans="1:16" ht="31.5" x14ac:dyDescent="0.25">
      <c r="A26" s="30" t="s">
        <v>156</v>
      </c>
      <c r="B26" s="14" t="s">
        <v>157</v>
      </c>
      <c r="C26" s="76">
        <v>506680</v>
      </c>
      <c r="D26" s="76">
        <v>506680</v>
      </c>
      <c r="E26" s="76">
        <v>453957.1</v>
      </c>
      <c r="F26" s="10">
        <f t="shared" si="12"/>
        <v>0.89594438304255142</v>
      </c>
      <c r="G26" s="11">
        <f t="shared" si="17"/>
        <v>52722.900000000023</v>
      </c>
      <c r="H26" s="20"/>
      <c r="I26" s="54"/>
      <c r="J26" s="17"/>
      <c r="K26" s="13"/>
      <c r="L26" s="11">
        <f t="shared" si="3"/>
        <v>0</v>
      </c>
      <c r="M26" s="11">
        <f t="shared" si="14"/>
        <v>506680</v>
      </c>
      <c r="N26" s="11">
        <f t="shared" si="9"/>
        <v>453957.1</v>
      </c>
      <c r="O26" s="10">
        <f t="shared" si="4"/>
        <v>0.89594438304255142</v>
      </c>
      <c r="P26" s="31">
        <f t="shared" si="5"/>
        <v>52722.900000000023</v>
      </c>
    </row>
    <row r="27" spans="1:16" ht="31.5" x14ac:dyDescent="0.25">
      <c r="A27" s="30" t="s">
        <v>158</v>
      </c>
      <c r="B27" s="14" t="s">
        <v>159</v>
      </c>
      <c r="C27" s="76">
        <v>264739</v>
      </c>
      <c r="D27" s="76">
        <v>264739</v>
      </c>
      <c r="E27" s="76">
        <v>245640.71000000002</v>
      </c>
      <c r="F27" s="10">
        <f t="shared" si="12"/>
        <v>0.92785992996876177</v>
      </c>
      <c r="G27" s="11">
        <f t="shared" si="17"/>
        <v>19098.289999999979</v>
      </c>
      <c r="H27" s="20"/>
      <c r="I27" s="54"/>
      <c r="J27" s="17"/>
      <c r="K27" s="13"/>
      <c r="L27" s="11">
        <f t="shared" si="3"/>
        <v>0</v>
      </c>
      <c r="M27" s="11">
        <f t="shared" si="14"/>
        <v>264739</v>
      </c>
      <c r="N27" s="11">
        <f t="shared" si="9"/>
        <v>245640.71000000002</v>
      </c>
      <c r="O27" s="10">
        <f t="shared" si="4"/>
        <v>0.92785992996876177</v>
      </c>
      <c r="P27" s="31">
        <f t="shared" si="5"/>
        <v>19098.289999999979</v>
      </c>
    </row>
    <row r="28" spans="1:16" ht="31.5" x14ac:dyDescent="0.25">
      <c r="A28" s="30" t="s">
        <v>160</v>
      </c>
      <c r="B28" s="14" t="s">
        <v>161</v>
      </c>
      <c r="C28" s="76">
        <v>5004527</v>
      </c>
      <c r="D28" s="76">
        <v>5004527</v>
      </c>
      <c r="E28" s="76">
        <v>4909889.6700000009</v>
      </c>
      <c r="F28" s="10">
        <f t="shared" si="12"/>
        <v>0.98108965542597748</v>
      </c>
      <c r="G28" s="11">
        <f t="shared" si="17"/>
        <v>94637.329999999143</v>
      </c>
      <c r="H28" s="76">
        <v>723408</v>
      </c>
      <c r="I28" s="54">
        <f>447898+17000+283508</f>
        <v>748406</v>
      </c>
      <c r="J28" s="76">
        <v>575649.31000000006</v>
      </c>
      <c r="K28" s="12">
        <f>J28/I28</f>
        <v>0.76916714991595481</v>
      </c>
      <c r="L28" s="11">
        <f t="shared" si="3"/>
        <v>172756.68999999994</v>
      </c>
      <c r="M28" s="11">
        <f t="shared" si="14"/>
        <v>5752933</v>
      </c>
      <c r="N28" s="11">
        <f t="shared" si="9"/>
        <v>5485538.9800000004</v>
      </c>
      <c r="O28" s="10">
        <f t="shared" si="4"/>
        <v>0.95352040081120371</v>
      </c>
      <c r="P28" s="31">
        <f t="shared" si="5"/>
        <v>267394.01999999955</v>
      </c>
    </row>
    <row r="29" spans="1:16" ht="31.5" x14ac:dyDescent="0.25">
      <c r="A29" s="55" t="s">
        <v>321</v>
      </c>
      <c r="B29" s="56" t="s">
        <v>322</v>
      </c>
      <c r="C29" s="76">
        <v>180000</v>
      </c>
      <c r="D29" s="76">
        <v>180000</v>
      </c>
      <c r="E29" s="76">
        <v>180000</v>
      </c>
      <c r="F29" s="10">
        <f t="shared" ref="F29" si="18">E29/D29</f>
        <v>1</v>
      </c>
      <c r="G29" s="11">
        <f t="shared" ref="G29" si="19">D29-E29</f>
        <v>0</v>
      </c>
      <c r="H29" s="50"/>
      <c r="I29" s="54"/>
      <c r="J29" s="50"/>
      <c r="K29" s="12"/>
      <c r="L29" s="11">
        <f t="shared" si="3"/>
        <v>0</v>
      </c>
      <c r="M29" s="11">
        <f t="shared" ref="M29" si="20">C29+I29</f>
        <v>180000</v>
      </c>
      <c r="N29" s="11">
        <f t="shared" ref="N29" si="21">E29+J29</f>
        <v>180000</v>
      </c>
      <c r="O29" s="10">
        <f t="shared" ref="O29" si="22">N29/M29</f>
        <v>1</v>
      </c>
      <c r="P29" s="31">
        <f t="shared" ref="P29" si="23">M29-N29</f>
        <v>0</v>
      </c>
    </row>
    <row r="30" spans="1:16" ht="31.5" x14ac:dyDescent="0.25">
      <c r="A30" s="28" t="s">
        <v>162</v>
      </c>
      <c r="B30" s="47" t="s">
        <v>163</v>
      </c>
      <c r="C30" s="5">
        <f>SUM(C31:C36)</f>
        <v>163645158.69</v>
      </c>
      <c r="D30" s="5">
        <f>SUM(D31:D36)</f>
        <v>163645158.69</v>
      </c>
      <c r="E30" s="5">
        <f>SUM(E31:E36)</f>
        <v>159032700.64000002</v>
      </c>
      <c r="F30" s="6">
        <f>E30/D30</f>
        <v>0.97181427127497511</v>
      </c>
      <c r="G30" s="7">
        <f>D30-E30</f>
        <v>4612458.0499999821</v>
      </c>
      <c r="H30" s="8">
        <f>SUM(H31:H36)</f>
        <v>12810018.309999999</v>
      </c>
      <c r="I30" s="8">
        <f>SUM(I31:I36)</f>
        <v>6371369.3099999996</v>
      </c>
      <c r="J30" s="8">
        <f>SUM(J31:J36)</f>
        <v>3584200.93</v>
      </c>
      <c r="K30" s="9">
        <f>J30/I30</f>
        <v>0.56254797918785227</v>
      </c>
      <c r="L30" s="7">
        <f t="shared" si="3"/>
        <v>2787168.3799999994</v>
      </c>
      <c r="M30" s="7">
        <f t="shared" si="14"/>
        <v>170016528</v>
      </c>
      <c r="N30" s="7">
        <f t="shared" si="9"/>
        <v>162616901.57000002</v>
      </c>
      <c r="O30" s="6">
        <f t="shared" si="4"/>
        <v>0.95647701716388434</v>
      </c>
      <c r="P30" s="29">
        <f t="shared" si="5"/>
        <v>7399626.4299999774</v>
      </c>
    </row>
    <row r="31" spans="1:16" ht="31.5" x14ac:dyDescent="0.25">
      <c r="A31" s="30" t="s">
        <v>164</v>
      </c>
      <c r="B31" s="14" t="s">
        <v>165</v>
      </c>
      <c r="C31" s="76">
        <v>139064982.69</v>
      </c>
      <c r="D31" s="76">
        <v>139064982.69</v>
      </c>
      <c r="E31" s="76">
        <v>134532975.06</v>
      </c>
      <c r="F31" s="10">
        <f t="shared" ref="F31:F36" si="24">E31/D31</f>
        <v>0.96741086402676491</v>
      </c>
      <c r="G31" s="11">
        <f t="shared" ref="G31:G36" si="25">D31-E31</f>
        <v>4532007.6299999952</v>
      </c>
      <c r="H31" s="76">
        <v>12810018.309999999</v>
      </c>
      <c r="I31" s="54">
        <v>6371369.3099999996</v>
      </c>
      <c r="J31" s="76">
        <v>3584200.93</v>
      </c>
      <c r="K31" s="12">
        <f>J31/I31</f>
        <v>0.56254797918785227</v>
      </c>
      <c r="L31" s="11">
        <f t="shared" si="3"/>
        <v>2787168.3799999994</v>
      </c>
      <c r="M31" s="11">
        <f t="shared" si="14"/>
        <v>145436352</v>
      </c>
      <c r="N31" s="11">
        <f t="shared" si="9"/>
        <v>138117175.99000001</v>
      </c>
      <c r="O31" s="10">
        <f t="shared" si="4"/>
        <v>0.94967437020147483</v>
      </c>
      <c r="P31" s="31">
        <f t="shared" si="5"/>
        <v>7319176.0099999905</v>
      </c>
    </row>
    <row r="32" spans="1:16" ht="47.25" x14ac:dyDescent="0.25">
      <c r="A32" s="30" t="s">
        <v>166</v>
      </c>
      <c r="B32" s="14" t="s">
        <v>167</v>
      </c>
      <c r="C32" s="76">
        <v>356950</v>
      </c>
      <c r="D32" s="76">
        <v>356950</v>
      </c>
      <c r="E32" s="76">
        <v>339406.25</v>
      </c>
      <c r="F32" s="10">
        <f t="shared" si="24"/>
        <v>0.9508509595181398</v>
      </c>
      <c r="G32" s="11">
        <f t="shared" si="25"/>
        <v>17543.75</v>
      </c>
      <c r="H32" s="20"/>
      <c r="I32" s="54"/>
      <c r="J32" s="17"/>
      <c r="K32" s="13"/>
      <c r="L32" s="11">
        <f t="shared" si="3"/>
        <v>0</v>
      </c>
      <c r="M32" s="11">
        <f t="shared" si="14"/>
        <v>356950</v>
      </c>
      <c r="N32" s="11">
        <f t="shared" si="9"/>
        <v>339406.25</v>
      </c>
      <c r="O32" s="10">
        <f t="shared" si="4"/>
        <v>0.9508509595181398</v>
      </c>
      <c r="P32" s="31">
        <f t="shared" si="5"/>
        <v>17543.75</v>
      </c>
    </row>
    <row r="33" spans="1:16" ht="31.5" x14ac:dyDescent="0.25">
      <c r="A33" s="30" t="s">
        <v>168</v>
      </c>
      <c r="B33" s="14" t="s">
        <v>169</v>
      </c>
      <c r="C33" s="76">
        <v>4614200</v>
      </c>
      <c r="D33" s="76">
        <v>4614200</v>
      </c>
      <c r="E33" s="76">
        <v>4613221.1100000003</v>
      </c>
      <c r="F33" s="10">
        <f t="shared" si="24"/>
        <v>0.99978785271553039</v>
      </c>
      <c r="G33" s="11">
        <f t="shared" si="25"/>
        <v>978.88999999966472</v>
      </c>
      <c r="H33" s="20"/>
      <c r="I33" s="54"/>
      <c r="J33" s="17"/>
      <c r="K33" s="13"/>
      <c r="L33" s="11">
        <f t="shared" si="3"/>
        <v>0</v>
      </c>
      <c r="M33" s="11">
        <f t="shared" si="14"/>
        <v>4614200</v>
      </c>
      <c r="N33" s="11">
        <f t="shared" si="9"/>
        <v>4613221.1100000003</v>
      </c>
      <c r="O33" s="10">
        <f t="shared" si="4"/>
        <v>0.99978785271553039</v>
      </c>
      <c r="P33" s="31">
        <f t="shared" si="5"/>
        <v>978.88999999966472</v>
      </c>
    </row>
    <row r="34" spans="1:16" ht="31.5" x14ac:dyDescent="0.25">
      <c r="A34" s="30" t="s">
        <v>170</v>
      </c>
      <c r="B34" s="14" t="s">
        <v>171</v>
      </c>
      <c r="C34" s="76">
        <v>555700</v>
      </c>
      <c r="D34" s="76">
        <v>555700</v>
      </c>
      <c r="E34" s="76">
        <v>555694.21</v>
      </c>
      <c r="F34" s="10">
        <f t="shared" si="24"/>
        <v>0.99998958070901556</v>
      </c>
      <c r="G34" s="11">
        <f t="shared" si="25"/>
        <v>5.7900000000372529</v>
      </c>
      <c r="H34" s="20"/>
      <c r="I34" s="54"/>
      <c r="J34" s="17"/>
      <c r="K34" s="13"/>
      <c r="L34" s="11">
        <f t="shared" si="3"/>
        <v>0</v>
      </c>
      <c r="M34" s="11">
        <f t="shared" si="14"/>
        <v>555700</v>
      </c>
      <c r="N34" s="11">
        <f t="shared" si="9"/>
        <v>555694.21</v>
      </c>
      <c r="O34" s="10">
        <f t="shared" si="4"/>
        <v>0.99998958070901556</v>
      </c>
      <c r="P34" s="31">
        <f t="shared" si="5"/>
        <v>5.7900000000372529</v>
      </c>
    </row>
    <row r="35" spans="1:16" ht="31.5" x14ac:dyDescent="0.25">
      <c r="A35" s="30" t="s">
        <v>172</v>
      </c>
      <c r="B35" s="14" t="s">
        <v>173</v>
      </c>
      <c r="C35" s="76">
        <v>24326</v>
      </c>
      <c r="D35" s="76">
        <v>24326</v>
      </c>
      <c r="E35" s="76">
        <v>21010.06</v>
      </c>
      <c r="F35" s="10">
        <f t="shared" si="24"/>
        <v>0.86368741264490678</v>
      </c>
      <c r="G35" s="11">
        <f t="shared" si="25"/>
        <v>3315.9399999999987</v>
      </c>
      <c r="H35" s="17"/>
      <c r="I35" s="54"/>
      <c r="J35" s="17"/>
      <c r="K35" s="12"/>
      <c r="L35" s="11">
        <f t="shared" si="3"/>
        <v>0</v>
      </c>
      <c r="M35" s="11">
        <f t="shared" si="14"/>
        <v>24326</v>
      </c>
      <c r="N35" s="11">
        <f t="shared" si="9"/>
        <v>21010.06</v>
      </c>
      <c r="O35" s="10">
        <f t="shared" si="4"/>
        <v>0.86368741264490678</v>
      </c>
      <c r="P35" s="31">
        <f t="shared" si="5"/>
        <v>3315.9399999999987</v>
      </c>
    </row>
    <row r="36" spans="1:16" x14ac:dyDescent="0.25">
      <c r="A36" s="30" t="s">
        <v>174</v>
      </c>
      <c r="B36" s="14" t="s">
        <v>175</v>
      </c>
      <c r="C36" s="76">
        <v>19029000</v>
      </c>
      <c r="D36" s="76">
        <v>19029000</v>
      </c>
      <c r="E36" s="76">
        <v>18970393.949999999</v>
      </c>
      <c r="F36" s="10">
        <f t="shared" si="24"/>
        <v>0.99692017184297643</v>
      </c>
      <c r="G36" s="11">
        <f t="shared" si="25"/>
        <v>58606.050000000745</v>
      </c>
      <c r="H36" s="17"/>
      <c r="I36" s="54"/>
      <c r="J36" s="17"/>
      <c r="K36" s="12"/>
      <c r="L36" s="11">
        <f t="shared" si="3"/>
        <v>0</v>
      </c>
      <c r="M36" s="11">
        <f t="shared" si="14"/>
        <v>19029000</v>
      </c>
      <c r="N36" s="11">
        <f t="shared" si="9"/>
        <v>18970393.949999999</v>
      </c>
      <c r="O36" s="10">
        <f t="shared" si="4"/>
        <v>0.99692017184297643</v>
      </c>
      <c r="P36" s="31">
        <f t="shared" si="5"/>
        <v>58606.050000000745</v>
      </c>
    </row>
    <row r="37" spans="1:16" ht="32.25" thickBot="1" x14ac:dyDescent="0.3">
      <c r="A37" s="28" t="s">
        <v>176</v>
      </c>
      <c r="B37" s="47" t="s">
        <v>177</v>
      </c>
      <c r="C37" s="5">
        <f t="shared" ref="C37" si="26">SUM(C38:C68)</f>
        <v>237458830.5</v>
      </c>
      <c r="D37" s="5">
        <f t="shared" ref="D37" si="27">SUM(D38:D68)</f>
        <v>237458830.5</v>
      </c>
      <c r="E37" s="5">
        <f>SUM(E38:E68)</f>
        <v>232752727.92000002</v>
      </c>
      <c r="F37" s="6">
        <f>E37/D37</f>
        <v>0.98018139578094154</v>
      </c>
      <c r="G37" s="7">
        <f>D37-E37</f>
        <v>4706102.5799999833</v>
      </c>
      <c r="H37" s="8">
        <f>SUM(H38:H68)</f>
        <v>2543786</v>
      </c>
      <c r="I37" s="8">
        <f t="shared" ref="I37:J37" si="28">SUM(I38:I68)</f>
        <v>2569480.4700000002</v>
      </c>
      <c r="J37" s="8">
        <f t="shared" si="28"/>
        <v>2568937.4700000002</v>
      </c>
      <c r="K37" s="9">
        <f>J37/I37</f>
        <v>0.99978867323323151</v>
      </c>
      <c r="L37" s="7">
        <f t="shared" si="3"/>
        <v>543</v>
      </c>
      <c r="M37" s="7">
        <f t="shared" si="14"/>
        <v>240028310.97</v>
      </c>
      <c r="N37" s="39">
        <f>E37+J37</f>
        <v>235321665.39000002</v>
      </c>
      <c r="O37" s="6">
        <f t="shared" si="4"/>
        <v>0.98039128984002122</v>
      </c>
      <c r="P37" s="29">
        <f t="shared" si="5"/>
        <v>4706645.5799999833</v>
      </c>
    </row>
    <row r="38" spans="1:16" ht="47.25" x14ac:dyDescent="0.25">
      <c r="A38" s="30" t="s">
        <v>178</v>
      </c>
      <c r="B38" s="14" t="s">
        <v>119</v>
      </c>
      <c r="C38" s="76">
        <v>14010287</v>
      </c>
      <c r="D38" s="76">
        <v>14010287</v>
      </c>
      <c r="E38" s="76">
        <v>13731557.130000003</v>
      </c>
      <c r="F38" s="10">
        <f t="shared" ref="F38:F65" si="29">E38/D38</f>
        <v>0.98010534188200449</v>
      </c>
      <c r="G38" s="11">
        <f t="shared" ref="G38:G67" si="30">D38-E38</f>
        <v>278729.86999999732</v>
      </c>
      <c r="H38" s="76">
        <v>194137</v>
      </c>
      <c r="I38" s="54">
        <f>4345.8+194137</f>
        <v>198482.8</v>
      </c>
      <c r="J38" s="76">
        <v>198482.8</v>
      </c>
      <c r="K38" s="12">
        <f>J38/I38</f>
        <v>1</v>
      </c>
      <c r="L38" s="11">
        <f t="shared" si="3"/>
        <v>0</v>
      </c>
      <c r="M38" s="11">
        <f t="shared" si="14"/>
        <v>14208769.800000001</v>
      </c>
      <c r="N38" s="11">
        <f t="shared" si="9"/>
        <v>13930039.930000003</v>
      </c>
      <c r="O38" s="10">
        <f t="shared" si="4"/>
        <v>0.98038325105386692</v>
      </c>
      <c r="P38" s="31">
        <f t="shared" si="5"/>
        <v>278729.86999999732</v>
      </c>
    </row>
    <row r="39" spans="1:16" ht="47.25" x14ac:dyDescent="0.25">
      <c r="A39" s="30" t="s">
        <v>179</v>
      </c>
      <c r="B39" s="14" t="s">
        <v>180</v>
      </c>
      <c r="C39" s="76">
        <v>17986119.460000001</v>
      </c>
      <c r="D39" s="76">
        <v>17986119.460000001</v>
      </c>
      <c r="E39" s="76">
        <v>17968379.109999999</v>
      </c>
      <c r="F39" s="10">
        <f t="shared" si="29"/>
        <v>0.99901366439606643</v>
      </c>
      <c r="G39" s="11">
        <f t="shared" si="30"/>
        <v>17740.35000000149</v>
      </c>
      <c r="H39" s="20"/>
      <c r="I39" s="54"/>
      <c r="J39" s="17"/>
      <c r="K39" s="13"/>
      <c r="L39" s="11">
        <f t="shared" si="3"/>
        <v>0</v>
      </c>
      <c r="M39" s="11">
        <f t="shared" si="14"/>
        <v>17986119.460000001</v>
      </c>
      <c r="N39" s="11">
        <f t="shared" si="9"/>
        <v>17968379.109999999</v>
      </c>
      <c r="O39" s="10">
        <f t="shared" si="4"/>
        <v>0.99901366439606643</v>
      </c>
      <c r="P39" s="31">
        <f t="shared" si="5"/>
        <v>17740.35000000149</v>
      </c>
    </row>
    <row r="40" spans="1:16" ht="31.5" x14ac:dyDescent="0.25">
      <c r="A40" s="30" t="s">
        <v>181</v>
      </c>
      <c r="B40" s="14" t="s">
        <v>182</v>
      </c>
      <c r="C40" s="76">
        <v>14352470.040000001</v>
      </c>
      <c r="D40" s="76">
        <v>14352470.040000001</v>
      </c>
      <c r="E40" s="76">
        <v>14337371.24</v>
      </c>
      <c r="F40" s="10">
        <f t="shared" si="29"/>
        <v>0.99894799989423977</v>
      </c>
      <c r="G40" s="11">
        <f t="shared" si="30"/>
        <v>15098.800000000745</v>
      </c>
      <c r="H40" s="20"/>
      <c r="I40" s="54"/>
      <c r="J40" s="17"/>
      <c r="K40" s="13"/>
      <c r="L40" s="11">
        <f t="shared" si="3"/>
        <v>0</v>
      </c>
      <c r="M40" s="11">
        <f t="shared" si="14"/>
        <v>14352470.040000001</v>
      </c>
      <c r="N40" s="11">
        <f t="shared" si="9"/>
        <v>14337371.24</v>
      </c>
      <c r="O40" s="10">
        <f t="shared" si="4"/>
        <v>0.99894799989423977</v>
      </c>
      <c r="P40" s="31">
        <f t="shared" si="5"/>
        <v>15098.800000000745</v>
      </c>
    </row>
    <row r="41" spans="1:16" ht="47.25" x14ac:dyDescent="0.25">
      <c r="A41" s="30" t="s">
        <v>183</v>
      </c>
      <c r="B41" s="14" t="s">
        <v>184</v>
      </c>
      <c r="C41" s="76">
        <v>20000</v>
      </c>
      <c r="D41" s="76">
        <v>20000</v>
      </c>
      <c r="E41" s="76">
        <v>7983</v>
      </c>
      <c r="F41" s="10">
        <f t="shared" si="29"/>
        <v>0.39915</v>
      </c>
      <c r="G41" s="11">
        <f t="shared" si="30"/>
        <v>12017</v>
      </c>
      <c r="H41" s="20"/>
      <c r="I41" s="54"/>
      <c r="J41" s="17"/>
      <c r="K41" s="13"/>
      <c r="L41" s="11">
        <f t="shared" si="3"/>
        <v>0</v>
      </c>
      <c r="M41" s="11">
        <f t="shared" si="14"/>
        <v>20000</v>
      </c>
      <c r="N41" s="11">
        <f t="shared" si="9"/>
        <v>7983</v>
      </c>
      <c r="O41" s="10">
        <f t="shared" si="4"/>
        <v>0.39915</v>
      </c>
      <c r="P41" s="31">
        <f t="shared" si="5"/>
        <v>12017</v>
      </c>
    </row>
    <row r="42" spans="1:16" ht="47.25" x14ac:dyDescent="0.25">
      <c r="A42" s="30" t="s">
        <v>185</v>
      </c>
      <c r="B42" s="14" t="s">
        <v>186</v>
      </c>
      <c r="C42" s="76">
        <v>207699.99999999994</v>
      </c>
      <c r="D42" s="76">
        <v>207699.99999999994</v>
      </c>
      <c r="E42" s="76">
        <v>117933.18</v>
      </c>
      <c r="F42" s="10">
        <f t="shared" si="29"/>
        <v>0.56780539239287442</v>
      </c>
      <c r="G42" s="11">
        <f t="shared" si="30"/>
        <v>89766.819999999949</v>
      </c>
      <c r="H42" s="20"/>
      <c r="I42" s="54"/>
      <c r="J42" s="17"/>
      <c r="K42" s="13"/>
      <c r="L42" s="11">
        <f t="shared" si="3"/>
        <v>0</v>
      </c>
      <c r="M42" s="11">
        <f t="shared" si="14"/>
        <v>207699.99999999994</v>
      </c>
      <c r="N42" s="11">
        <f t="shared" si="9"/>
        <v>117933.18</v>
      </c>
      <c r="O42" s="10">
        <f t="shared" si="4"/>
        <v>0.56780539239287442</v>
      </c>
      <c r="P42" s="31">
        <f t="shared" si="5"/>
        <v>89766.819999999949</v>
      </c>
    </row>
    <row r="43" spans="1:16" ht="31.5" x14ac:dyDescent="0.25">
      <c r="A43" s="55" t="s">
        <v>323</v>
      </c>
      <c r="B43" s="56" t="s">
        <v>324</v>
      </c>
      <c r="C43" s="76">
        <v>441713</v>
      </c>
      <c r="D43" s="76">
        <v>441713</v>
      </c>
      <c r="E43" s="76">
        <v>424728.14</v>
      </c>
      <c r="F43" s="10">
        <f t="shared" ref="F43" si="31">E43/D43</f>
        <v>0.96154774706653423</v>
      </c>
      <c r="G43" s="11">
        <f t="shared" ref="G43" si="32">D43-E43</f>
        <v>16984.859999999986</v>
      </c>
      <c r="H43" s="20"/>
      <c r="I43" s="54"/>
      <c r="J43" s="17"/>
      <c r="K43" s="13"/>
      <c r="L43" s="11"/>
      <c r="M43" s="11">
        <f t="shared" ref="M43" si="33">C43+I43</f>
        <v>441713</v>
      </c>
      <c r="N43" s="11">
        <f t="shared" ref="N43" si="34">E43+J43</f>
        <v>424728.14</v>
      </c>
      <c r="O43" s="10">
        <f t="shared" ref="O43" si="35">N43/M43</f>
        <v>0.96154774706653423</v>
      </c>
      <c r="P43" s="31">
        <f t="shared" ref="P43" si="36">M43-N43</f>
        <v>16984.859999999986</v>
      </c>
    </row>
    <row r="44" spans="1:16" ht="47.25" x14ac:dyDescent="0.25">
      <c r="A44" s="30" t="s">
        <v>187</v>
      </c>
      <c r="B44" s="14" t="s">
        <v>151</v>
      </c>
      <c r="C44" s="76">
        <v>11558287</v>
      </c>
      <c r="D44" s="76">
        <v>11558287</v>
      </c>
      <c r="E44" s="76">
        <v>11558285</v>
      </c>
      <c r="F44" s="10">
        <f t="shared" si="29"/>
        <v>0.99999982696397827</v>
      </c>
      <c r="G44" s="11">
        <f t="shared" si="30"/>
        <v>2</v>
      </c>
      <c r="H44" s="20"/>
      <c r="I44" s="54"/>
      <c r="J44" s="17"/>
      <c r="K44" s="13"/>
      <c r="L44" s="11">
        <f t="shared" si="3"/>
        <v>0</v>
      </c>
      <c r="M44" s="11">
        <f t="shared" si="14"/>
        <v>11558287</v>
      </c>
      <c r="N44" s="11">
        <f t="shared" si="9"/>
        <v>11558285</v>
      </c>
      <c r="O44" s="10">
        <f t="shared" si="4"/>
        <v>0.99999982696397827</v>
      </c>
      <c r="P44" s="31">
        <f t="shared" si="5"/>
        <v>2</v>
      </c>
    </row>
    <row r="45" spans="1:16" x14ac:dyDescent="0.25">
      <c r="A45" s="30" t="s">
        <v>188</v>
      </c>
      <c r="B45" s="14" t="s">
        <v>189</v>
      </c>
      <c r="C45" s="76">
        <v>1020100</v>
      </c>
      <c r="D45" s="76">
        <v>1020100</v>
      </c>
      <c r="E45" s="76">
        <v>737944.73</v>
      </c>
      <c r="F45" s="10">
        <f t="shared" si="29"/>
        <v>0.7234043034996569</v>
      </c>
      <c r="G45" s="11">
        <f t="shared" si="30"/>
        <v>282155.27</v>
      </c>
      <c r="H45" s="20"/>
      <c r="I45" s="54"/>
      <c r="J45" s="17"/>
      <c r="K45" s="13"/>
      <c r="L45" s="11">
        <f t="shared" si="3"/>
        <v>0</v>
      </c>
      <c r="M45" s="11">
        <f t="shared" si="14"/>
        <v>1020100</v>
      </c>
      <c r="N45" s="11">
        <f t="shared" si="9"/>
        <v>737944.73</v>
      </c>
      <c r="O45" s="10">
        <f t="shared" si="4"/>
        <v>0.7234043034996569</v>
      </c>
      <c r="P45" s="31">
        <f t="shared" si="5"/>
        <v>282155.27</v>
      </c>
    </row>
    <row r="46" spans="1:16" x14ac:dyDescent="0.25">
      <c r="A46" s="30" t="s">
        <v>190</v>
      </c>
      <c r="B46" s="14" t="s">
        <v>191</v>
      </c>
      <c r="C46" s="76">
        <v>320100</v>
      </c>
      <c r="D46" s="76">
        <v>320100</v>
      </c>
      <c r="E46" s="76">
        <v>274421.48</v>
      </c>
      <c r="F46" s="10">
        <f t="shared" si="29"/>
        <v>0.85729921899406425</v>
      </c>
      <c r="G46" s="11">
        <f t="shared" si="30"/>
        <v>45678.520000000019</v>
      </c>
      <c r="H46" s="20"/>
      <c r="I46" s="54"/>
      <c r="J46" s="17"/>
      <c r="K46" s="13"/>
      <c r="L46" s="11">
        <f t="shared" si="3"/>
        <v>0</v>
      </c>
      <c r="M46" s="11">
        <f t="shared" si="14"/>
        <v>320100</v>
      </c>
      <c r="N46" s="11">
        <f t="shared" si="9"/>
        <v>274421.48</v>
      </c>
      <c r="O46" s="10">
        <f t="shared" si="4"/>
        <v>0.85729921899406425</v>
      </c>
      <c r="P46" s="31">
        <f t="shared" si="5"/>
        <v>45678.520000000019</v>
      </c>
    </row>
    <row r="47" spans="1:16" x14ac:dyDescent="0.25">
      <c r="A47" s="30" t="s">
        <v>192</v>
      </c>
      <c r="B47" s="14" t="s">
        <v>193</v>
      </c>
      <c r="C47" s="76">
        <v>41048535</v>
      </c>
      <c r="D47" s="76">
        <v>41048535</v>
      </c>
      <c r="E47" s="76">
        <v>40404368.439999998</v>
      </c>
      <c r="F47" s="10">
        <f t="shared" si="29"/>
        <v>0.9843071973214147</v>
      </c>
      <c r="G47" s="11">
        <f t="shared" si="30"/>
        <v>644166.56000000238</v>
      </c>
      <c r="H47" s="20"/>
      <c r="I47" s="54"/>
      <c r="J47" s="17"/>
      <c r="K47" s="13"/>
      <c r="L47" s="11">
        <f t="shared" si="3"/>
        <v>0</v>
      </c>
      <c r="M47" s="11">
        <f t="shared" si="14"/>
        <v>41048535</v>
      </c>
      <c r="N47" s="11">
        <f t="shared" si="9"/>
        <v>40404368.439999998</v>
      </c>
      <c r="O47" s="10">
        <f t="shared" si="4"/>
        <v>0.9843071973214147</v>
      </c>
      <c r="P47" s="31">
        <f t="shared" si="5"/>
        <v>644166.56000000238</v>
      </c>
    </row>
    <row r="48" spans="1:16" ht="31.5" x14ac:dyDescent="0.25">
      <c r="A48" s="30" t="s">
        <v>194</v>
      </c>
      <c r="B48" s="14" t="s">
        <v>195</v>
      </c>
      <c r="C48" s="76">
        <v>3000600</v>
      </c>
      <c r="D48" s="76">
        <v>3000600</v>
      </c>
      <c r="E48" s="76">
        <v>2711543.5399999996</v>
      </c>
      <c r="F48" s="10">
        <f t="shared" si="29"/>
        <v>0.90366711324401772</v>
      </c>
      <c r="G48" s="11">
        <f t="shared" si="30"/>
        <v>289056.46000000043</v>
      </c>
      <c r="H48" s="20"/>
      <c r="I48" s="54"/>
      <c r="J48" s="17"/>
      <c r="K48" s="13"/>
      <c r="L48" s="11">
        <f t="shared" si="3"/>
        <v>0</v>
      </c>
      <c r="M48" s="11">
        <f t="shared" si="14"/>
        <v>3000600</v>
      </c>
      <c r="N48" s="11">
        <f t="shared" si="9"/>
        <v>2711543.5399999996</v>
      </c>
      <c r="O48" s="10">
        <f t="shared" si="4"/>
        <v>0.90366711324401772</v>
      </c>
      <c r="P48" s="31">
        <f t="shared" si="5"/>
        <v>289056.46000000043</v>
      </c>
    </row>
    <row r="49" spans="1:16" x14ac:dyDescent="0.25">
      <c r="A49" s="30" t="s">
        <v>196</v>
      </c>
      <c r="B49" s="14" t="s">
        <v>197</v>
      </c>
      <c r="C49" s="76">
        <v>38238334</v>
      </c>
      <c r="D49" s="76">
        <v>38238334</v>
      </c>
      <c r="E49" s="76">
        <v>38236448.189999998</v>
      </c>
      <c r="F49" s="10">
        <f t="shared" si="29"/>
        <v>0.99995068273633458</v>
      </c>
      <c r="G49" s="11">
        <f t="shared" si="30"/>
        <v>1885.8100000023842</v>
      </c>
      <c r="H49" s="20"/>
      <c r="I49" s="54"/>
      <c r="J49" s="17"/>
      <c r="K49" s="13"/>
      <c r="L49" s="11">
        <f t="shared" si="3"/>
        <v>0</v>
      </c>
      <c r="M49" s="11">
        <f t="shared" si="14"/>
        <v>38238334</v>
      </c>
      <c r="N49" s="11">
        <f t="shared" ref="N49:N70" si="37">E49+J49</f>
        <v>38236448.189999998</v>
      </c>
      <c r="O49" s="10">
        <f t="shared" si="4"/>
        <v>0.99995068273633458</v>
      </c>
      <c r="P49" s="31">
        <f t="shared" si="5"/>
        <v>1885.8100000023842</v>
      </c>
    </row>
    <row r="50" spans="1:16" x14ac:dyDescent="0.25">
      <c r="A50" s="30" t="s">
        <v>198</v>
      </c>
      <c r="B50" s="14" t="s">
        <v>199</v>
      </c>
      <c r="C50" s="76">
        <v>800500</v>
      </c>
      <c r="D50" s="76">
        <v>800500</v>
      </c>
      <c r="E50" s="76">
        <v>469740.77</v>
      </c>
      <c r="F50" s="10">
        <f t="shared" si="29"/>
        <v>0.58680920674578396</v>
      </c>
      <c r="G50" s="11">
        <f t="shared" si="30"/>
        <v>330759.23</v>
      </c>
      <c r="H50" s="20"/>
      <c r="I50" s="54"/>
      <c r="J50" s="17"/>
      <c r="K50" s="13"/>
      <c r="L50" s="11">
        <f t="shared" si="3"/>
        <v>0</v>
      </c>
      <c r="M50" s="11">
        <f t="shared" si="14"/>
        <v>800500</v>
      </c>
      <c r="N50" s="11">
        <f t="shared" si="37"/>
        <v>469740.77</v>
      </c>
      <c r="O50" s="10">
        <f t="shared" si="4"/>
        <v>0.58680920674578396</v>
      </c>
      <c r="P50" s="31">
        <f t="shared" si="5"/>
        <v>330759.23</v>
      </c>
    </row>
    <row r="51" spans="1:16" ht="31.5" x14ac:dyDescent="0.25">
      <c r="A51" s="30" t="s">
        <v>200</v>
      </c>
      <c r="B51" s="14" t="s">
        <v>201</v>
      </c>
      <c r="C51" s="76">
        <v>21901500</v>
      </c>
      <c r="D51" s="76">
        <v>21901500</v>
      </c>
      <c r="E51" s="76">
        <v>21104485.59</v>
      </c>
      <c r="F51" s="10">
        <f t="shared" si="29"/>
        <v>0.96360914046983082</v>
      </c>
      <c r="G51" s="11">
        <f t="shared" si="30"/>
        <v>797014.41000000015</v>
      </c>
      <c r="H51" s="20"/>
      <c r="I51" s="54"/>
      <c r="J51" s="17"/>
      <c r="K51" s="13"/>
      <c r="L51" s="11">
        <f t="shared" si="3"/>
        <v>0</v>
      </c>
      <c r="M51" s="11">
        <f t="shared" si="14"/>
        <v>21901500</v>
      </c>
      <c r="N51" s="11">
        <f t="shared" si="37"/>
        <v>21104485.59</v>
      </c>
      <c r="O51" s="10">
        <f t="shared" si="4"/>
        <v>0.96360914046983082</v>
      </c>
      <c r="P51" s="31">
        <f t="shared" si="5"/>
        <v>797014.41000000015</v>
      </c>
    </row>
    <row r="52" spans="1:16" ht="31.5" x14ac:dyDescent="0.25">
      <c r="A52" s="55" t="s">
        <v>325</v>
      </c>
      <c r="B52" s="56" t="s">
        <v>326</v>
      </c>
      <c r="C52" s="76">
        <v>30000</v>
      </c>
      <c r="D52" s="76">
        <v>30000</v>
      </c>
      <c r="E52" s="76">
        <v>15940.05</v>
      </c>
      <c r="F52" s="10">
        <f t="shared" ref="F52" si="38">E52/D52</f>
        <v>0.531335</v>
      </c>
      <c r="G52" s="11">
        <f t="shared" ref="G52" si="39">D52-E52</f>
        <v>14059.95</v>
      </c>
      <c r="H52" s="20"/>
      <c r="I52" s="54"/>
      <c r="J52" s="17"/>
      <c r="K52" s="13"/>
      <c r="L52" s="11"/>
      <c r="M52" s="11">
        <f t="shared" ref="M52" si="40">C52+I52</f>
        <v>30000</v>
      </c>
      <c r="N52" s="11">
        <f t="shared" ref="N52" si="41">E52+J52</f>
        <v>15940.05</v>
      </c>
      <c r="O52" s="10">
        <f t="shared" ref="O52" si="42">N52/M52</f>
        <v>0.531335</v>
      </c>
      <c r="P52" s="31">
        <f t="shared" ref="P52" si="43">M52-N52</f>
        <v>14059.95</v>
      </c>
    </row>
    <row r="53" spans="1:16" ht="31.5" x14ac:dyDescent="0.25">
      <c r="A53" s="30" t="s">
        <v>202</v>
      </c>
      <c r="B53" s="14" t="s">
        <v>203</v>
      </c>
      <c r="C53" s="76">
        <v>27855122</v>
      </c>
      <c r="D53" s="76">
        <v>27855122</v>
      </c>
      <c r="E53" s="76">
        <v>26964220.550000001</v>
      </c>
      <c r="F53" s="10">
        <f t="shared" si="29"/>
        <v>0.96801660211719776</v>
      </c>
      <c r="G53" s="11">
        <f t="shared" si="30"/>
        <v>890901.44999999925</v>
      </c>
      <c r="H53" s="20"/>
      <c r="I53" s="54"/>
      <c r="J53" s="17"/>
      <c r="K53" s="13"/>
      <c r="L53" s="11">
        <f t="shared" si="3"/>
        <v>0</v>
      </c>
      <c r="M53" s="11">
        <f t="shared" si="14"/>
        <v>27855122</v>
      </c>
      <c r="N53" s="11">
        <f t="shared" si="37"/>
        <v>26964220.550000001</v>
      </c>
      <c r="O53" s="10">
        <f t="shared" si="4"/>
        <v>0.96801660211719776</v>
      </c>
      <c r="P53" s="31">
        <f t="shared" si="5"/>
        <v>890901.44999999925</v>
      </c>
    </row>
    <row r="54" spans="1:16" ht="47.25" x14ac:dyDescent="0.25">
      <c r="A54" s="30" t="s">
        <v>204</v>
      </c>
      <c r="B54" s="14" t="s">
        <v>205</v>
      </c>
      <c r="C54" s="76">
        <v>6005500</v>
      </c>
      <c r="D54" s="76">
        <v>6005500</v>
      </c>
      <c r="E54" s="76">
        <v>5889549.2000000002</v>
      </c>
      <c r="F54" s="10">
        <f t="shared" si="29"/>
        <v>0.9806925651486138</v>
      </c>
      <c r="G54" s="11">
        <f t="shared" si="30"/>
        <v>115950.79999999981</v>
      </c>
      <c r="H54" s="20"/>
      <c r="I54" s="54"/>
      <c r="J54" s="17"/>
      <c r="K54" s="13"/>
      <c r="L54" s="11">
        <f t="shared" si="3"/>
        <v>0</v>
      </c>
      <c r="M54" s="11">
        <f t="shared" si="14"/>
        <v>6005500</v>
      </c>
      <c r="N54" s="11">
        <f t="shared" si="37"/>
        <v>5889549.2000000002</v>
      </c>
      <c r="O54" s="10">
        <f t="shared" si="4"/>
        <v>0.9806925651486138</v>
      </c>
      <c r="P54" s="31">
        <f t="shared" si="5"/>
        <v>115950.79999999981</v>
      </c>
    </row>
    <row r="55" spans="1:16" ht="31.5" x14ac:dyDescent="0.25">
      <c r="A55" s="30" t="s">
        <v>206</v>
      </c>
      <c r="B55" s="14" t="s">
        <v>207</v>
      </c>
      <c r="C55" s="76">
        <v>1200409</v>
      </c>
      <c r="D55" s="76">
        <v>1200409</v>
      </c>
      <c r="E55" s="76">
        <v>1094585.9100000001</v>
      </c>
      <c r="F55" s="10">
        <f t="shared" si="29"/>
        <v>0.9118441381229232</v>
      </c>
      <c r="G55" s="11">
        <f t="shared" si="30"/>
        <v>105823.08999999985</v>
      </c>
      <c r="H55" s="20"/>
      <c r="I55" s="54"/>
      <c r="J55" s="17"/>
      <c r="K55" s="13"/>
      <c r="L55" s="11">
        <f t="shared" si="3"/>
        <v>0</v>
      </c>
      <c r="M55" s="11">
        <f t="shared" si="14"/>
        <v>1200409</v>
      </c>
      <c r="N55" s="11">
        <f t="shared" si="37"/>
        <v>1094585.9100000001</v>
      </c>
      <c r="O55" s="10">
        <f t="shared" si="4"/>
        <v>0.9118441381229232</v>
      </c>
      <c r="P55" s="31">
        <f t="shared" si="5"/>
        <v>105823.08999999985</v>
      </c>
    </row>
    <row r="56" spans="1:16" ht="47.25" x14ac:dyDescent="0.25">
      <c r="A56" s="30" t="s">
        <v>208</v>
      </c>
      <c r="B56" s="14" t="s">
        <v>209</v>
      </c>
      <c r="C56" s="76">
        <v>473850</v>
      </c>
      <c r="D56" s="76">
        <v>473850</v>
      </c>
      <c r="E56" s="76">
        <v>410853.16000000003</v>
      </c>
      <c r="F56" s="10">
        <f t="shared" si="29"/>
        <v>0.86705320249023965</v>
      </c>
      <c r="G56" s="11">
        <f t="shared" si="30"/>
        <v>62996.839999999967</v>
      </c>
      <c r="H56" s="20"/>
      <c r="I56" s="54"/>
      <c r="J56" s="17"/>
      <c r="K56" s="13"/>
      <c r="L56" s="11">
        <f t="shared" si="3"/>
        <v>0</v>
      </c>
      <c r="M56" s="11">
        <f t="shared" si="14"/>
        <v>473850</v>
      </c>
      <c r="N56" s="11">
        <f t="shared" si="37"/>
        <v>410853.16000000003</v>
      </c>
      <c r="O56" s="10">
        <f t="shared" si="4"/>
        <v>0.86705320249023965</v>
      </c>
      <c r="P56" s="31">
        <f t="shared" si="5"/>
        <v>62996.839999999967</v>
      </c>
    </row>
    <row r="57" spans="1:16" ht="63" x14ac:dyDescent="0.25">
      <c r="A57" s="30" t="s">
        <v>210</v>
      </c>
      <c r="B57" s="14" t="s">
        <v>211</v>
      </c>
      <c r="C57" s="76">
        <v>104250</v>
      </c>
      <c r="D57" s="76">
        <v>104250</v>
      </c>
      <c r="E57" s="76">
        <v>92981.959999999992</v>
      </c>
      <c r="F57" s="10">
        <f t="shared" si="29"/>
        <v>0.89191328537170256</v>
      </c>
      <c r="G57" s="11">
        <f t="shared" si="30"/>
        <v>11268.040000000008</v>
      </c>
      <c r="H57" s="20"/>
      <c r="I57" s="54"/>
      <c r="J57" s="17"/>
      <c r="K57" s="13"/>
      <c r="L57" s="11">
        <f t="shared" si="3"/>
        <v>0</v>
      </c>
      <c r="M57" s="11">
        <f t="shared" si="14"/>
        <v>104250</v>
      </c>
      <c r="N57" s="11">
        <f t="shared" si="37"/>
        <v>92981.959999999992</v>
      </c>
      <c r="O57" s="10">
        <f t="shared" si="4"/>
        <v>0.89191328537170256</v>
      </c>
      <c r="P57" s="31">
        <f t="shared" si="5"/>
        <v>11268.040000000008</v>
      </c>
    </row>
    <row r="58" spans="1:16" ht="78.75" x14ac:dyDescent="0.25">
      <c r="A58" s="55" t="s">
        <v>327</v>
      </c>
      <c r="B58" s="56" t="s">
        <v>328</v>
      </c>
      <c r="C58" s="76">
        <v>50000</v>
      </c>
      <c r="D58" s="76">
        <v>50000</v>
      </c>
      <c r="E58" s="76">
        <v>46085.24</v>
      </c>
      <c r="F58" s="10">
        <f t="shared" ref="F58:F59" si="44">E58/D58</f>
        <v>0.92170479999999999</v>
      </c>
      <c r="G58" s="11">
        <f t="shared" ref="G58:G59" si="45">D58-E58</f>
        <v>3914.760000000002</v>
      </c>
      <c r="H58" s="20"/>
      <c r="I58" s="54"/>
      <c r="J58" s="17"/>
      <c r="K58" s="13"/>
      <c r="L58" s="11"/>
      <c r="M58" s="11">
        <f t="shared" ref="M58:M59" si="46">C58+I58</f>
        <v>50000</v>
      </c>
      <c r="N58" s="11">
        <f t="shared" ref="N58:N59" si="47">E58+J58</f>
        <v>46085.24</v>
      </c>
      <c r="O58" s="10">
        <f t="shared" ref="O58:O59" si="48">N58/M58</f>
        <v>0.92170479999999999</v>
      </c>
      <c r="P58" s="31">
        <f t="shared" ref="P58:P59" si="49">M58-N58</f>
        <v>3914.760000000002</v>
      </c>
    </row>
    <row r="59" spans="1:16" ht="31.5" x14ac:dyDescent="0.25">
      <c r="A59" s="55" t="s">
        <v>329</v>
      </c>
      <c r="B59" s="56" t="s">
        <v>330</v>
      </c>
      <c r="C59" s="76">
        <v>10600000</v>
      </c>
      <c r="D59" s="76">
        <v>10600000</v>
      </c>
      <c r="E59" s="76">
        <v>10135400</v>
      </c>
      <c r="F59" s="10">
        <f t="shared" si="44"/>
        <v>0.95616981132075474</v>
      </c>
      <c r="G59" s="11">
        <f t="shared" si="45"/>
        <v>464600</v>
      </c>
      <c r="H59" s="20"/>
      <c r="I59" s="54"/>
      <c r="J59" s="17"/>
      <c r="K59" s="13"/>
      <c r="L59" s="11"/>
      <c r="M59" s="11">
        <f t="shared" si="46"/>
        <v>10600000</v>
      </c>
      <c r="N59" s="11">
        <f t="shared" si="47"/>
        <v>10135400</v>
      </c>
      <c r="O59" s="10">
        <f t="shared" si="48"/>
        <v>0.95616981132075474</v>
      </c>
      <c r="P59" s="31">
        <f t="shared" si="49"/>
        <v>464600</v>
      </c>
    </row>
    <row r="60" spans="1:16" ht="63" x14ac:dyDescent="0.25">
      <c r="A60" s="30" t="s">
        <v>212</v>
      </c>
      <c r="B60" s="14" t="s">
        <v>213</v>
      </c>
      <c r="C60" s="76">
        <v>1711354</v>
      </c>
      <c r="D60" s="76">
        <v>1711354</v>
      </c>
      <c r="E60" s="76">
        <v>1586792.46</v>
      </c>
      <c r="F60" s="10">
        <f t="shared" si="29"/>
        <v>0.92721462654716669</v>
      </c>
      <c r="G60" s="11">
        <f t="shared" si="30"/>
        <v>124561.54000000004</v>
      </c>
      <c r="H60" s="50">
        <v>14500</v>
      </c>
      <c r="I60" s="54">
        <f>27.48+14500</f>
        <v>14527.48</v>
      </c>
      <c r="J60" s="76">
        <v>13984.48</v>
      </c>
      <c r="K60" s="12">
        <f>J60/I60</f>
        <v>0.96262256082954512</v>
      </c>
      <c r="L60" s="11">
        <f t="shared" si="3"/>
        <v>543</v>
      </c>
      <c r="M60" s="11">
        <f t="shared" si="14"/>
        <v>1725881.48</v>
      </c>
      <c r="N60" s="11">
        <f t="shared" si="37"/>
        <v>1600776.94</v>
      </c>
      <c r="O60" s="10">
        <f t="shared" si="4"/>
        <v>0.92751267022113237</v>
      </c>
      <c r="P60" s="31">
        <f t="shared" si="5"/>
        <v>125104.54000000004</v>
      </c>
    </row>
    <row r="61" spans="1:16" ht="78.75" x14ac:dyDescent="0.25">
      <c r="A61" s="30" t="s">
        <v>214</v>
      </c>
      <c r="B61" s="14" t="s">
        <v>215</v>
      </c>
      <c r="C61" s="76">
        <v>260500</v>
      </c>
      <c r="D61" s="76">
        <v>260500</v>
      </c>
      <c r="E61" s="76">
        <v>254551.47999999998</v>
      </c>
      <c r="F61" s="10">
        <f t="shared" si="29"/>
        <v>0.97716499040307092</v>
      </c>
      <c r="G61" s="11">
        <f t="shared" si="30"/>
        <v>5948.5200000000186</v>
      </c>
      <c r="H61" s="20"/>
      <c r="I61" s="54"/>
      <c r="J61" s="17"/>
      <c r="K61" s="13"/>
      <c r="L61" s="11">
        <f t="shared" si="3"/>
        <v>0</v>
      </c>
      <c r="M61" s="11">
        <f t="shared" si="14"/>
        <v>260500</v>
      </c>
      <c r="N61" s="11">
        <f t="shared" si="37"/>
        <v>254551.47999999998</v>
      </c>
      <c r="O61" s="10">
        <f t="shared" si="4"/>
        <v>0.97716499040307092</v>
      </c>
      <c r="P61" s="31">
        <f t="shared" si="5"/>
        <v>5948.5200000000186</v>
      </c>
    </row>
    <row r="62" spans="1:16" ht="47.25" x14ac:dyDescent="0.25">
      <c r="A62" s="30" t="s">
        <v>216</v>
      </c>
      <c r="B62" s="14" t="s">
        <v>217</v>
      </c>
      <c r="C62" s="76">
        <v>33300</v>
      </c>
      <c r="D62" s="76">
        <v>33300</v>
      </c>
      <c r="E62" s="76">
        <v>31239.48</v>
      </c>
      <c r="F62" s="10">
        <f t="shared" si="29"/>
        <v>0.93812252252252248</v>
      </c>
      <c r="G62" s="11">
        <f t="shared" si="30"/>
        <v>2060.5200000000004</v>
      </c>
      <c r="H62" s="20"/>
      <c r="I62" s="54"/>
      <c r="J62" s="17"/>
      <c r="K62" s="13"/>
      <c r="L62" s="11">
        <f t="shared" si="3"/>
        <v>0</v>
      </c>
      <c r="M62" s="11">
        <f t="shared" si="14"/>
        <v>33300</v>
      </c>
      <c r="N62" s="11">
        <f t="shared" si="37"/>
        <v>31239.48</v>
      </c>
      <c r="O62" s="10">
        <f t="shared" si="4"/>
        <v>0.93812252252252248</v>
      </c>
      <c r="P62" s="31">
        <f t="shared" si="5"/>
        <v>2060.5200000000004</v>
      </c>
    </row>
    <row r="63" spans="1:16" ht="63" x14ac:dyDescent="0.25">
      <c r="A63" s="30" t="s">
        <v>218</v>
      </c>
      <c r="B63" s="14" t="s">
        <v>219</v>
      </c>
      <c r="C63" s="76">
        <v>110000</v>
      </c>
      <c r="D63" s="76">
        <v>110000</v>
      </c>
      <c r="E63" s="76">
        <v>103744.03</v>
      </c>
      <c r="F63" s="10">
        <f t="shared" si="29"/>
        <v>0.94312754545454547</v>
      </c>
      <c r="G63" s="11">
        <f t="shared" si="30"/>
        <v>6255.9700000000012</v>
      </c>
      <c r="H63" s="20"/>
      <c r="I63" s="54"/>
      <c r="J63" s="17"/>
      <c r="K63" s="13"/>
      <c r="L63" s="11">
        <f t="shared" si="3"/>
        <v>0</v>
      </c>
      <c r="M63" s="11">
        <f t="shared" si="14"/>
        <v>110000</v>
      </c>
      <c r="N63" s="11">
        <f t="shared" si="37"/>
        <v>103744.03</v>
      </c>
      <c r="O63" s="10">
        <f t="shared" si="4"/>
        <v>0.94312754545454547</v>
      </c>
      <c r="P63" s="31">
        <f t="shared" si="5"/>
        <v>6255.9700000000012</v>
      </c>
    </row>
    <row r="64" spans="1:16" ht="47.25" customHeight="1" x14ac:dyDescent="0.25">
      <c r="A64" s="30" t="s">
        <v>220</v>
      </c>
      <c r="B64" s="14" t="s">
        <v>221</v>
      </c>
      <c r="C64" s="76">
        <v>0</v>
      </c>
      <c r="D64" s="76">
        <v>0</v>
      </c>
      <c r="E64" s="76">
        <v>0</v>
      </c>
      <c r="F64" s="10">
        <v>0</v>
      </c>
      <c r="G64" s="11">
        <f t="shared" si="30"/>
        <v>0</v>
      </c>
      <c r="H64" s="20"/>
      <c r="I64" s="54"/>
      <c r="J64" s="17"/>
      <c r="K64" s="13"/>
      <c r="L64" s="11">
        <f t="shared" si="3"/>
        <v>0</v>
      </c>
      <c r="M64" s="11">
        <f t="shared" si="14"/>
        <v>0</v>
      </c>
      <c r="N64" s="11">
        <f t="shared" si="37"/>
        <v>0</v>
      </c>
      <c r="O64" s="10">
        <v>0</v>
      </c>
      <c r="P64" s="31">
        <f t="shared" si="5"/>
        <v>0</v>
      </c>
    </row>
    <row r="65" spans="1:16" x14ac:dyDescent="0.25">
      <c r="A65" s="30" t="s">
        <v>222</v>
      </c>
      <c r="B65" s="14" t="s">
        <v>125</v>
      </c>
      <c r="C65" s="76">
        <v>72400</v>
      </c>
      <c r="D65" s="76">
        <v>72400</v>
      </c>
      <c r="E65" s="76">
        <v>41304.730000000003</v>
      </c>
      <c r="F65" s="10">
        <f t="shared" si="29"/>
        <v>0.57050732044198904</v>
      </c>
      <c r="G65" s="11">
        <f t="shared" si="30"/>
        <v>31095.269999999997</v>
      </c>
      <c r="H65" s="20"/>
      <c r="I65" s="54">
        <v>21321.19</v>
      </c>
      <c r="J65" s="76">
        <v>21321.19</v>
      </c>
      <c r="K65" s="12">
        <f>J65/I65</f>
        <v>1</v>
      </c>
      <c r="L65" s="11">
        <f t="shared" si="3"/>
        <v>0</v>
      </c>
      <c r="M65" s="11">
        <f t="shared" si="14"/>
        <v>93721.19</v>
      </c>
      <c r="N65" s="11">
        <f t="shared" si="37"/>
        <v>62625.919999999998</v>
      </c>
      <c r="O65" s="10">
        <f t="shared" si="4"/>
        <v>0.66821516030686334</v>
      </c>
      <c r="P65" s="31">
        <f t="shared" si="5"/>
        <v>31095.270000000004</v>
      </c>
    </row>
    <row r="66" spans="1:16" ht="157.5" x14ac:dyDescent="0.25">
      <c r="A66" s="30" t="s">
        <v>223</v>
      </c>
      <c r="B66" s="14" t="s">
        <v>224</v>
      </c>
      <c r="C66" s="76">
        <v>3157900</v>
      </c>
      <c r="D66" s="76">
        <v>3157900</v>
      </c>
      <c r="E66" s="76">
        <v>3116943.1</v>
      </c>
      <c r="F66" s="10">
        <f t="shared" ref="F66:F67" si="50">E66/D66</f>
        <v>0.98703033661610562</v>
      </c>
      <c r="G66" s="11">
        <f t="shared" si="30"/>
        <v>40956.899999999907</v>
      </c>
      <c r="H66" s="20"/>
      <c r="I66" s="54"/>
      <c r="J66" s="17"/>
      <c r="K66" s="13"/>
      <c r="L66" s="11">
        <f t="shared" si="3"/>
        <v>0</v>
      </c>
      <c r="M66" s="11">
        <f t="shared" si="14"/>
        <v>3157900</v>
      </c>
      <c r="N66" s="11">
        <f t="shared" si="37"/>
        <v>3116943.1</v>
      </c>
      <c r="O66" s="10">
        <f t="shared" si="4"/>
        <v>0.98703033661610562</v>
      </c>
      <c r="P66" s="31">
        <f t="shared" si="5"/>
        <v>40956.899999999907</v>
      </c>
    </row>
    <row r="67" spans="1:16" ht="31.5" x14ac:dyDescent="0.25">
      <c r="A67" s="30" t="s">
        <v>225</v>
      </c>
      <c r="B67" s="14" t="s">
        <v>127</v>
      </c>
      <c r="C67" s="76">
        <v>20888000</v>
      </c>
      <c r="D67" s="76">
        <v>20888000</v>
      </c>
      <c r="E67" s="76">
        <v>20883347.030000001</v>
      </c>
      <c r="F67" s="10">
        <f t="shared" si="50"/>
        <v>0.9997772419571046</v>
      </c>
      <c r="G67" s="11">
        <f t="shared" si="30"/>
        <v>4652.9699999988079</v>
      </c>
      <c r="H67" s="20"/>
      <c r="I67" s="54"/>
      <c r="J67" s="17"/>
      <c r="K67" s="13"/>
      <c r="L67" s="11">
        <f t="shared" si="3"/>
        <v>0</v>
      </c>
      <c r="M67" s="11">
        <f t="shared" si="14"/>
        <v>20888000</v>
      </c>
      <c r="N67" s="11">
        <f t="shared" si="37"/>
        <v>20883347.030000001</v>
      </c>
      <c r="O67" s="10">
        <f t="shared" si="4"/>
        <v>0.9997772419571046</v>
      </c>
      <c r="P67" s="31">
        <f t="shared" si="5"/>
        <v>4652.9699999988079</v>
      </c>
    </row>
    <row r="68" spans="1:16" ht="78.75" x14ac:dyDescent="0.25">
      <c r="A68" s="57" t="s">
        <v>331</v>
      </c>
      <c r="B68" s="58" t="s">
        <v>332</v>
      </c>
      <c r="C68" s="50"/>
      <c r="D68" s="50"/>
      <c r="E68" s="50"/>
      <c r="F68" s="10"/>
      <c r="G68" s="11"/>
      <c r="H68" s="76">
        <v>2335149</v>
      </c>
      <c r="I68" s="54">
        <v>2335149</v>
      </c>
      <c r="J68" s="76">
        <v>2335149</v>
      </c>
      <c r="K68" s="12">
        <f>J68/I68</f>
        <v>1</v>
      </c>
      <c r="L68" s="11">
        <f t="shared" ref="L68" si="51">I68-J68</f>
        <v>0</v>
      </c>
      <c r="M68" s="11">
        <f t="shared" ref="M68" si="52">C68+I68</f>
        <v>2335149</v>
      </c>
      <c r="N68" s="11">
        <f t="shared" ref="N68" si="53">E68+J68</f>
        <v>2335149</v>
      </c>
      <c r="O68" s="10">
        <f t="shared" ref="O68" si="54">N68/M68</f>
        <v>1</v>
      </c>
      <c r="P68" s="31">
        <f t="shared" ref="P68" si="55">M68-N68</f>
        <v>0</v>
      </c>
    </row>
    <row r="69" spans="1:16" ht="32.25" thickBot="1" x14ac:dyDescent="0.3">
      <c r="A69" s="28" t="s">
        <v>226</v>
      </c>
      <c r="B69" s="47" t="s">
        <v>227</v>
      </c>
      <c r="C69" s="5">
        <f>SUM(C70:C76)</f>
        <v>32387262</v>
      </c>
      <c r="D69" s="5">
        <f>SUM(D70:D76)</f>
        <v>32387262</v>
      </c>
      <c r="E69" s="5">
        <f>SUM(E70:E76)</f>
        <v>31734169.210000005</v>
      </c>
      <c r="F69" s="6">
        <f>E69/D69</f>
        <v>0.97983488724672074</v>
      </c>
      <c r="G69" s="7">
        <f>D69-E69</f>
        <v>653092.78999999538</v>
      </c>
      <c r="H69" s="8">
        <f>SUM(H70:H76)</f>
        <v>16250200</v>
      </c>
      <c r="I69" s="8">
        <f>SUM(I70:I76)</f>
        <v>17611966.82</v>
      </c>
      <c r="J69" s="8">
        <f>SUM(J70:J76)</f>
        <v>10852955.220000001</v>
      </c>
      <c r="K69" s="9">
        <f t="shared" ref="K69:K74" si="56">J69/I69</f>
        <v>0.61622619046019755</v>
      </c>
      <c r="L69" s="7">
        <f t="shared" si="3"/>
        <v>6759011.5999999996</v>
      </c>
      <c r="M69" s="7">
        <f t="shared" si="14"/>
        <v>49999228.82</v>
      </c>
      <c r="N69" s="39">
        <f>E69+J69</f>
        <v>42587124.430000007</v>
      </c>
      <c r="O69" s="6">
        <f t="shared" si="4"/>
        <v>0.85175562573806929</v>
      </c>
      <c r="P69" s="29">
        <f t="shared" si="5"/>
        <v>7412104.3899999931</v>
      </c>
    </row>
    <row r="70" spans="1:16" ht="52.5" customHeight="1" x14ac:dyDescent="0.25">
      <c r="A70" s="30" t="s">
        <v>228</v>
      </c>
      <c r="B70" s="14" t="s">
        <v>229</v>
      </c>
      <c r="C70" s="76">
        <v>16723009</v>
      </c>
      <c r="D70" s="76">
        <v>16723009</v>
      </c>
      <c r="E70" s="76">
        <v>16629963.73</v>
      </c>
      <c r="F70" s="10">
        <f t="shared" ref="F70:F76" si="57">E70/D70</f>
        <v>0.99443609281080936</v>
      </c>
      <c r="G70" s="11">
        <f t="shared" ref="G70:G76" si="58">D70-E70</f>
        <v>93045.269999999553</v>
      </c>
      <c r="H70" s="76">
        <v>1712000</v>
      </c>
      <c r="I70" s="54">
        <f>1996300</f>
        <v>1996300</v>
      </c>
      <c r="J70" s="76">
        <v>1911748.43</v>
      </c>
      <c r="K70" s="12">
        <f t="shared" si="56"/>
        <v>0.95764585984070527</v>
      </c>
      <c r="L70" s="11">
        <f t="shared" si="3"/>
        <v>84551.570000000065</v>
      </c>
      <c r="M70" s="11">
        <f t="shared" si="14"/>
        <v>18719309</v>
      </c>
      <c r="N70" s="11">
        <f t="shared" si="37"/>
        <v>18541712.16</v>
      </c>
      <c r="O70" s="10">
        <f t="shared" si="4"/>
        <v>0.99051263911504428</v>
      </c>
      <c r="P70" s="31">
        <f t="shared" si="5"/>
        <v>177596.83999999985</v>
      </c>
    </row>
    <row r="71" spans="1:16" ht="32.25" customHeight="1" x14ac:dyDescent="0.25">
      <c r="A71" s="30" t="s">
        <v>230</v>
      </c>
      <c r="B71" s="14" t="s">
        <v>231</v>
      </c>
      <c r="C71" s="76">
        <v>6675194</v>
      </c>
      <c r="D71" s="76">
        <v>6675194</v>
      </c>
      <c r="E71" s="76">
        <v>6620483.6900000004</v>
      </c>
      <c r="F71" s="10">
        <f t="shared" si="57"/>
        <v>0.99180393708407577</v>
      </c>
      <c r="G71" s="11">
        <f t="shared" si="58"/>
        <v>54710.30999999959</v>
      </c>
      <c r="H71" s="76">
        <v>512000</v>
      </c>
      <c r="I71" s="54">
        <f>808600</f>
        <v>808600</v>
      </c>
      <c r="J71" s="76">
        <v>692756.46</v>
      </c>
      <c r="K71" s="12">
        <f t="shared" si="56"/>
        <v>0.85673566658421962</v>
      </c>
      <c r="L71" s="11">
        <f t="shared" ref="L71:L117" si="59">I71-J71</f>
        <v>115843.54000000004</v>
      </c>
      <c r="M71" s="11">
        <f t="shared" ref="M71:M117" si="60">C71+I71</f>
        <v>7483794</v>
      </c>
      <c r="N71" s="11">
        <f t="shared" ref="N71:N116" si="61">E71+J71</f>
        <v>7313240.1500000004</v>
      </c>
      <c r="O71" s="10">
        <f t="shared" ref="O71:O117" si="62">N71/M71</f>
        <v>0.97721024255878775</v>
      </c>
      <c r="P71" s="31">
        <f t="shared" ref="P71:P117" si="63">M71-N71</f>
        <v>170553.84999999963</v>
      </c>
    </row>
    <row r="72" spans="1:16" x14ac:dyDescent="0.25">
      <c r="A72" s="30" t="s">
        <v>232</v>
      </c>
      <c r="B72" s="14" t="s">
        <v>233</v>
      </c>
      <c r="C72" s="76">
        <v>2496628</v>
      </c>
      <c r="D72" s="76">
        <v>2496628</v>
      </c>
      <c r="E72" s="76">
        <v>2461350.38</v>
      </c>
      <c r="F72" s="10">
        <f t="shared" si="57"/>
        <v>0.98586989331209929</v>
      </c>
      <c r="G72" s="11">
        <f t="shared" si="58"/>
        <v>35277.620000000112</v>
      </c>
      <c r="H72" s="76">
        <v>139200</v>
      </c>
      <c r="I72" s="54">
        <f>144200+101309.82</f>
        <v>245509.82</v>
      </c>
      <c r="J72" s="76">
        <v>213919.84</v>
      </c>
      <c r="K72" s="12">
        <f t="shared" si="56"/>
        <v>0.87132905722467635</v>
      </c>
      <c r="L72" s="11">
        <f t="shared" si="59"/>
        <v>31589.98000000001</v>
      </c>
      <c r="M72" s="11">
        <f t="shared" si="60"/>
        <v>2742137.82</v>
      </c>
      <c r="N72" s="11">
        <f t="shared" si="61"/>
        <v>2675270.2199999997</v>
      </c>
      <c r="O72" s="10">
        <f t="shared" si="62"/>
        <v>0.97561479240310389</v>
      </c>
      <c r="P72" s="31">
        <f t="shared" si="63"/>
        <v>66867.600000000093</v>
      </c>
    </row>
    <row r="73" spans="1:16" x14ac:dyDescent="0.25">
      <c r="A73" s="32" t="s">
        <v>234</v>
      </c>
      <c r="B73" s="15" t="s">
        <v>235</v>
      </c>
      <c r="C73" s="48"/>
      <c r="D73" s="48"/>
      <c r="E73" s="48"/>
      <c r="F73" s="10">
        <v>0</v>
      </c>
      <c r="G73" s="11">
        <f t="shared" si="58"/>
        <v>0</v>
      </c>
      <c r="H73" s="76">
        <v>13000000</v>
      </c>
      <c r="I73" s="54">
        <f>13500000+167057</f>
        <v>13667057</v>
      </c>
      <c r="J73" s="76">
        <v>7141553.580000001</v>
      </c>
      <c r="K73" s="12">
        <f t="shared" si="56"/>
        <v>0.52253777678691182</v>
      </c>
      <c r="L73" s="11">
        <f t="shared" si="59"/>
        <v>6525503.419999999</v>
      </c>
      <c r="M73" s="11">
        <f t="shared" si="60"/>
        <v>13667057</v>
      </c>
      <c r="N73" s="11">
        <f t="shared" si="61"/>
        <v>7141553.580000001</v>
      </c>
      <c r="O73" s="10">
        <f t="shared" si="62"/>
        <v>0.52253777678691182</v>
      </c>
      <c r="P73" s="31">
        <f t="shared" si="63"/>
        <v>6525503.419999999</v>
      </c>
    </row>
    <row r="74" spans="1:16" ht="31.5" x14ac:dyDescent="0.25">
      <c r="A74" s="30" t="s">
        <v>236</v>
      </c>
      <c r="B74" s="14" t="s">
        <v>237</v>
      </c>
      <c r="C74" s="76">
        <v>2451219</v>
      </c>
      <c r="D74" s="76">
        <v>2451219</v>
      </c>
      <c r="E74" s="76">
        <v>2400748.1899999995</v>
      </c>
      <c r="F74" s="10">
        <f t="shared" si="57"/>
        <v>0.97940991400605149</v>
      </c>
      <c r="G74" s="11">
        <f t="shared" si="58"/>
        <v>50470.810000000522</v>
      </c>
      <c r="H74" s="76">
        <v>118000</v>
      </c>
      <c r="I74" s="54">
        <f>12500+113000</f>
        <v>125500</v>
      </c>
      <c r="J74" s="76">
        <v>124281.01</v>
      </c>
      <c r="K74" s="12">
        <f t="shared" si="56"/>
        <v>0.99028693227091624</v>
      </c>
      <c r="L74" s="11">
        <f t="shared" si="59"/>
        <v>1218.9900000000052</v>
      </c>
      <c r="M74" s="11">
        <f t="shared" si="60"/>
        <v>2576719</v>
      </c>
      <c r="N74" s="11">
        <f t="shared" si="61"/>
        <v>2525029.1999999993</v>
      </c>
      <c r="O74" s="10">
        <f t="shared" si="62"/>
        <v>0.97993968298444623</v>
      </c>
      <c r="P74" s="31">
        <f t="shared" si="63"/>
        <v>51689.800000000745</v>
      </c>
    </row>
    <row r="75" spans="1:16" ht="31.5" x14ac:dyDescent="0.25">
      <c r="A75" s="30" t="s">
        <v>238</v>
      </c>
      <c r="B75" s="14" t="s">
        <v>239</v>
      </c>
      <c r="C75" s="76">
        <v>1420212</v>
      </c>
      <c r="D75" s="76">
        <v>1420212</v>
      </c>
      <c r="E75" s="76">
        <v>1365223.1700000002</v>
      </c>
      <c r="F75" s="10">
        <f t="shared" si="57"/>
        <v>0.96128125237640594</v>
      </c>
      <c r="G75" s="11">
        <f t="shared" si="58"/>
        <v>54988.829999999842</v>
      </c>
      <c r="H75" s="76"/>
      <c r="I75" s="54"/>
      <c r="J75" s="76"/>
      <c r="K75" s="13"/>
      <c r="L75" s="11">
        <f t="shared" si="59"/>
        <v>0</v>
      </c>
      <c r="M75" s="11">
        <f t="shared" si="60"/>
        <v>1420212</v>
      </c>
      <c r="N75" s="11">
        <f t="shared" si="61"/>
        <v>1365223.1700000002</v>
      </c>
      <c r="O75" s="10">
        <f t="shared" si="62"/>
        <v>0.96128125237640594</v>
      </c>
      <c r="P75" s="31">
        <f t="shared" si="63"/>
        <v>54988.829999999842</v>
      </c>
    </row>
    <row r="76" spans="1:16" x14ac:dyDescent="0.25">
      <c r="A76" s="30" t="s">
        <v>240</v>
      </c>
      <c r="B76" s="14" t="s">
        <v>241</v>
      </c>
      <c r="C76" s="76">
        <v>2621000</v>
      </c>
      <c r="D76" s="76">
        <v>2621000</v>
      </c>
      <c r="E76" s="76">
        <v>2256400.0499999998</v>
      </c>
      <c r="F76" s="10">
        <f t="shared" si="57"/>
        <v>0.86089280808851576</v>
      </c>
      <c r="G76" s="11">
        <f t="shared" si="58"/>
        <v>364599.95000000019</v>
      </c>
      <c r="H76" s="60">
        <v>769000</v>
      </c>
      <c r="I76" s="54">
        <v>769000</v>
      </c>
      <c r="J76" s="76">
        <v>768695.9</v>
      </c>
      <c r="K76" s="12">
        <f>J76/I76</f>
        <v>0.9996045513654096</v>
      </c>
      <c r="L76" s="11">
        <f t="shared" si="59"/>
        <v>304.09999999997672</v>
      </c>
      <c r="M76" s="11">
        <f t="shared" si="60"/>
        <v>3390000</v>
      </c>
      <c r="N76" s="11">
        <f t="shared" si="61"/>
        <v>3025095.9499999997</v>
      </c>
      <c r="O76" s="10">
        <f t="shared" si="62"/>
        <v>0.89235868731563417</v>
      </c>
      <c r="P76" s="31">
        <f t="shared" si="63"/>
        <v>364904.05000000028</v>
      </c>
    </row>
    <row r="77" spans="1:16" ht="32.25" thickBot="1" x14ac:dyDescent="0.3">
      <c r="A77" s="28" t="s">
        <v>242</v>
      </c>
      <c r="B77" s="47" t="s">
        <v>243</v>
      </c>
      <c r="C77" s="5">
        <f>SUM(C78:C91)</f>
        <v>115666641</v>
      </c>
      <c r="D77" s="5">
        <f>SUM(D78:D91)</f>
        <v>115666641</v>
      </c>
      <c r="E77" s="5">
        <f>SUM(E78:E91)</f>
        <v>114726952.11000001</v>
      </c>
      <c r="F77" s="6">
        <f>E77/D77</f>
        <v>0.99187588675632077</v>
      </c>
      <c r="G77" s="7">
        <f>D77-E77</f>
        <v>939688.88999998569</v>
      </c>
      <c r="H77" s="8">
        <f>SUM(H78:H91)</f>
        <v>97494710</v>
      </c>
      <c r="I77" s="8">
        <f>SUM(I78:I91)</f>
        <v>98060793</v>
      </c>
      <c r="J77" s="8">
        <f>SUM(J78:J91)</f>
        <v>93838323.310000002</v>
      </c>
      <c r="K77" s="9">
        <f>J77/I77</f>
        <v>0.95694028611414561</v>
      </c>
      <c r="L77" s="7">
        <f t="shared" si="59"/>
        <v>4222469.6899999976</v>
      </c>
      <c r="M77" s="7">
        <f t="shared" si="60"/>
        <v>213727434</v>
      </c>
      <c r="N77" s="39">
        <f>E77+J77</f>
        <v>208565275.42000002</v>
      </c>
      <c r="O77" s="6">
        <f t="shared" si="62"/>
        <v>0.97584700062416885</v>
      </c>
      <c r="P77" s="29">
        <f t="shared" si="63"/>
        <v>5162158.5799999833</v>
      </c>
    </row>
    <row r="78" spans="1:16" ht="47.25" x14ac:dyDescent="0.25">
      <c r="A78" s="30" t="s">
        <v>244</v>
      </c>
      <c r="B78" s="14" t="s">
        <v>119</v>
      </c>
      <c r="C78" s="76">
        <v>5735219</v>
      </c>
      <c r="D78" s="76">
        <v>5735219</v>
      </c>
      <c r="E78" s="76">
        <v>5678218.1500000004</v>
      </c>
      <c r="F78" s="10">
        <f t="shared" ref="F78:F80" si="64">E78/D78</f>
        <v>0.99006126008440143</v>
      </c>
      <c r="G78" s="11">
        <f t="shared" ref="G78:G84" si="65">D78-E78</f>
        <v>57000.849999999627</v>
      </c>
      <c r="H78" s="76">
        <v>465000</v>
      </c>
      <c r="I78" s="54">
        <f>1031083</f>
        <v>1031083</v>
      </c>
      <c r="J78" s="76">
        <v>859585.33000000007</v>
      </c>
      <c r="K78" s="12">
        <f>J78/I78</f>
        <v>0.83367229408301768</v>
      </c>
      <c r="L78" s="11">
        <f t="shared" si="59"/>
        <v>171497.66999999993</v>
      </c>
      <c r="M78" s="11">
        <f t="shared" si="60"/>
        <v>6766302</v>
      </c>
      <c r="N78" s="11">
        <f t="shared" si="61"/>
        <v>6537803.4800000004</v>
      </c>
      <c r="O78" s="10">
        <f t="shared" si="62"/>
        <v>0.96622992588861689</v>
      </c>
      <c r="P78" s="31">
        <f t="shared" si="63"/>
        <v>228498.51999999955</v>
      </c>
    </row>
    <row r="79" spans="1:16" x14ac:dyDescent="0.25">
      <c r="A79" s="30" t="s">
        <v>245</v>
      </c>
      <c r="B79" s="14" t="s">
        <v>125</v>
      </c>
      <c r="C79" s="76">
        <v>20130</v>
      </c>
      <c r="D79" s="76">
        <v>20130</v>
      </c>
      <c r="E79" s="76">
        <v>20129.84</v>
      </c>
      <c r="F79" s="10">
        <f t="shared" si="64"/>
        <v>0.99999205166418281</v>
      </c>
      <c r="G79" s="11">
        <f t="shared" si="65"/>
        <v>0.15999999999985448</v>
      </c>
      <c r="H79" s="60"/>
      <c r="I79" s="54"/>
      <c r="J79" s="51"/>
      <c r="K79" s="13"/>
      <c r="L79" s="11">
        <f t="shared" si="59"/>
        <v>0</v>
      </c>
      <c r="M79" s="11">
        <f t="shared" si="60"/>
        <v>20130</v>
      </c>
      <c r="N79" s="11">
        <f t="shared" si="61"/>
        <v>20129.84</v>
      </c>
      <c r="O79" s="10">
        <f t="shared" si="62"/>
        <v>0.99999205166418281</v>
      </c>
      <c r="P79" s="31">
        <f t="shared" si="63"/>
        <v>0.15999999999985448</v>
      </c>
    </row>
    <row r="80" spans="1:16" ht="31.5" x14ac:dyDescent="0.25">
      <c r="A80" s="30" t="s">
        <v>246</v>
      </c>
      <c r="B80" s="14" t="s">
        <v>247</v>
      </c>
      <c r="C80" s="76">
        <v>23610294</v>
      </c>
      <c r="D80" s="76">
        <v>23610294</v>
      </c>
      <c r="E80" s="76">
        <v>22852793.5</v>
      </c>
      <c r="F80" s="10">
        <f t="shared" si="64"/>
        <v>0.96791651556731995</v>
      </c>
      <c r="G80" s="11">
        <f t="shared" si="65"/>
        <v>757500.5</v>
      </c>
      <c r="H80" s="76">
        <v>9830000</v>
      </c>
      <c r="I80" s="54">
        <v>9830000</v>
      </c>
      <c r="J80" s="76">
        <v>9145765.6699999999</v>
      </c>
      <c r="K80" s="12">
        <f>J80/I80</f>
        <v>0.93039325228891145</v>
      </c>
      <c r="L80" s="11">
        <f t="shared" si="59"/>
        <v>684234.33000000007</v>
      </c>
      <c r="M80" s="11">
        <f t="shared" si="60"/>
        <v>33440294</v>
      </c>
      <c r="N80" s="11">
        <f t="shared" si="61"/>
        <v>31998559.170000002</v>
      </c>
      <c r="O80" s="10">
        <f t="shared" si="62"/>
        <v>0.95688629920538382</v>
      </c>
      <c r="P80" s="31">
        <f t="shared" si="63"/>
        <v>1441734.8299999982</v>
      </c>
    </row>
    <row r="81" spans="1:16" ht="31.5" x14ac:dyDescent="0.25">
      <c r="A81" s="32" t="s">
        <v>248</v>
      </c>
      <c r="B81" s="15" t="s">
        <v>249</v>
      </c>
      <c r="C81" s="20"/>
      <c r="D81" s="20"/>
      <c r="E81" s="20"/>
      <c r="F81" s="10"/>
      <c r="G81" s="11">
        <f t="shared" si="65"/>
        <v>0</v>
      </c>
      <c r="H81" s="76">
        <v>2193804</v>
      </c>
      <c r="I81" s="54">
        <v>2193804</v>
      </c>
      <c r="J81" s="76">
        <v>2193802.9700000002</v>
      </c>
      <c r="K81" s="12">
        <f>J81/I81</f>
        <v>0.99999953049588763</v>
      </c>
      <c r="L81" s="11">
        <f t="shared" si="59"/>
        <v>1.029999999795109</v>
      </c>
      <c r="M81" s="11">
        <f t="shared" si="60"/>
        <v>2193804</v>
      </c>
      <c r="N81" s="11">
        <f t="shared" si="61"/>
        <v>2193802.9700000002</v>
      </c>
      <c r="O81" s="10">
        <f t="shared" si="62"/>
        <v>0.99999953049588763</v>
      </c>
      <c r="P81" s="31">
        <f t="shared" si="63"/>
        <v>1.029999999795109</v>
      </c>
    </row>
    <row r="82" spans="1:16" ht="31.5" x14ac:dyDescent="0.25">
      <c r="A82" s="32" t="s">
        <v>250</v>
      </c>
      <c r="B82" s="15" t="s">
        <v>251</v>
      </c>
      <c r="C82" s="20"/>
      <c r="D82" s="20"/>
      <c r="E82" s="20"/>
      <c r="F82" s="10"/>
      <c r="G82" s="11">
        <f t="shared" si="65"/>
        <v>0</v>
      </c>
      <c r="H82" s="76">
        <v>10055949</v>
      </c>
      <c r="I82" s="54">
        <v>10055949</v>
      </c>
      <c r="J82" s="76">
        <v>10053691.789999999</v>
      </c>
      <c r="K82" s="12">
        <f>J82/I82</f>
        <v>0.99977553486001158</v>
      </c>
      <c r="L82" s="11">
        <f t="shared" si="59"/>
        <v>2257.2100000008941</v>
      </c>
      <c r="M82" s="11">
        <f t="shared" si="60"/>
        <v>10055949</v>
      </c>
      <c r="N82" s="11">
        <f t="shared" si="61"/>
        <v>10053691.789999999</v>
      </c>
      <c r="O82" s="10">
        <f t="shared" si="62"/>
        <v>0.99977553486001158</v>
      </c>
      <c r="P82" s="31">
        <f t="shared" si="63"/>
        <v>2257.2100000008941</v>
      </c>
    </row>
    <row r="83" spans="1:16" x14ac:dyDescent="0.25">
      <c r="A83" s="30" t="s">
        <v>252</v>
      </c>
      <c r="B83" s="14" t="s">
        <v>253</v>
      </c>
      <c r="C83" s="76">
        <v>71646589</v>
      </c>
      <c r="D83" s="76">
        <v>71646589</v>
      </c>
      <c r="E83" s="76">
        <v>71601609.900000006</v>
      </c>
      <c r="F83" s="10">
        <f>E83/D83</f>
        <v>0.99937220877326072</v>
      </c>
      <c r="G83" s="11">
        <f t="shared" si="65"/>
        <v>44979.09999999404</v>
      </c>
      <c r="H83" s="76">
        <v>10373962</v>
      </c>
      <c r="I83" s="54">
        <v>10373962</v>
      </c>
      <c r="J83" s="76">
        <v>9472678.7200000007</v>
      </c>
      <c r="K83" s="12">
        <f>J83/I83</f>
        <v>0.91312063028570967</v>
      </c>
      <c r="L83" s="11">
        <f t="shared" si="59"/>
        <v>901283.27999999933</v>
      </c>
      <c r="M83" s="11">
        <f t="shared" si="60"/>
        <v>82020551</v>
      </c>
      <c r="N83" s="11">
        <f t="shared" si="61"/>
        <v>81074288.620000005</v>
      </c>
      <c r="O83" s="10">
        <f t="shared" si="62"/>
        <v>0.98846310627686473</v>
      </c>
      <c r="P83" s="31">
        <f t="shared" si="63"/>
        <v>946262.37999999523</v>
      </c>
    </row>
    <row r="84" spans="1:16" ht="94.5" x14ac:dyDescent="0.25">
      <c r="A84" s="30" t="s">
        <v>254</v>
      </c>
      <c r="B84" s="14" t="s">
        <v>255</v>
      </c>
      <c r="C84" s="76">
        <v>1006972</v>
      </c>
      <c r="D84" s="76">
        <v>1006972</v>
      </c>
      <c r="E84" s="76">
        <v>1002788.81</v>
      </c>
      <c r="F84" s="10">
        <f>E84/D84</f>
        <v>0.99584577326877022</v>
      </c>
      <c r="G84" s="11">
        <f t="shared" si="65"/>
        <v>4183.1899999999441</v>
      </c>
      <c r="H84" s="49"/>
      <c r="I84" s="54"/>
      <c r="J84" s="17"/>
      <c r="K84" s="12"/>
      <c r="L84" s="11">
        <f t="shared" si="59"/>
        <v>0</v>
      </c>
      <c r="M84" s="11">
        <f t="shared" si="60"/>
        <v>1006972</v>
      </c>
      <c r="N84" s="11">
        <f t="shared" si="61"/>
        <v>1002788.81</v>
      </c>
      <c r="O84" s="10">
        <f t="shared" si="62"/>
        <v>0.99584577326877022</v>
      </c>
      <c r="P84" s="31">
        <f t="shared" si="63"/>
        <v>4183.1899999999441</v>
      </c>
    </row>
    <row r="85" spans="1:16" ht="31.5" x14ac:dyDescent="0.25">
      <c r="A85" s="33" t="s">
        <v>256</v>
      </c>
      <c r="B85" s="16" t="s">
        <v>257</v>
      </c>
      <c r="C85" s="76">
        <v>722508</v>
      </c>
      <c r="D85" s="76">
        <v>722508</v>
      </c>
      <c r="E85" s="76">
        <v>702377.9</v>
      </c>
      <c r="F85" s="10">
        <f>E85/D85</f>
        <v>0.97213857839636386</v>
      </c>
      <c r="G85" s="11">
        <f t="shared" ref="G85:G93" si="66">D85-E85</f>
        <v>20130.099999999977</v>
      </c>
      <c r="H85" s="76">
        <v>6673334</v>
      </c>
      <c r="I85" s="54">
        <v>6673334</v>
      </c>
      <c r="J85" s="76">
        <v>6669500</v>
      </c>
      <c r="K85" s="21"/>
      <c r="L85" s="19">
        <f t="shared" si="59"/>
        <v>3834</v>
      </c>
      <c r="M85" s="11">
        <f t="shared" si="60"/>
        <v>7395842</v>
      </c>
      <c r="N85" s="11">
        <f t="shared" si="61"/>
        <v>7371877.9000000004</v>
      </c>
      <c r="O85" s="10">
        <f t="shared" si="62"/>
        <v>0.99675978745895333</v>
      </c>
      <c r="P85" s="31">
        <f t="shared" si="63"/>
        <v>23964.099999999627</v>
      </c>
    </row>
    <row r="86" spans="1:16" ht="31.5" x14ac:dyDescent="0.25">
      <c r="A86" s="34" t="s">
        <v>258</v>
      </c>
      <c r="B86" s="22" t="s">
        <v>259</v>
      </c>
      <c r="C86" s="20"/>
      <c r="D86" s="20"/>
      <c r="E86" s="76"/>
      <c r="F86" s="18">
        <v>0</v>
      </c>
      <c r="G86" s="11">
        <f t="shared" si="66"/>
        <v>0</v>
      </c>
      <c r="H86" s="76">
        <v>7172111</v>
      </c>
      <c r="I86" s="54">
        <v>7172111</v>
      </c>
      <c r="J86" s="76">
        <v>6105373.29</v>
      </c>
      <c r="K86" s="12">
        <f>J86/I86</f>
        <v>0.85126586719028752</v>
      </c>
      <c r="L86" s="19">
        <f t="shared" si="59"/>
        <v>1066737.71</v>
      </c>
      <c r="M86" s="11">
        <f t="shared" si="60"/>
        <v>7172111</v>
      </c>
      <c r="N86" s="11">
        <f t="shared" si="61"/>
        <v>6105373.29</v>
      </c>
      <c r="O86" s="10">
        <f t="shared" si="62"/>
        <v>0.85126586719028752</v>
      </c>
      <c r="P86" s="31">
        <f t="shared" si="63"/>
        <v>1066737.71</v>
      </c>
    </row>
    <row r="87" spans="1:16" ht="31.5" x14ac:dyDescent="0.25">
      <c r="A87" s="34" t="s">
        <v>260</v>
      </c>
      <c r="B87" s="22" t="s">
        <v>261</v>
      </c>
      <c r="C87" s="20"/>
      <c r="D87" s="20"/>
      <c r="E87" s="76"/>
      <c r="F87" s="18">
        <v>0</v>
      </c>
      <c r="G87" s="11">
        <f t="shared" si="66"/>
        <v>0</v>
      </c>
      <c r="H87" s="76">
        <v>4658605</v>
      </c>
      <c r="I87" s="54">
        <v>4658605</v>
      </c>
      <c r="J87" s="76">
        <v>4541402.24</v>
      </c>
      <c r="K87" s="12">
        <f>J87/I87</f>
        <v>0.97484166182795073</v>
      </c>
      <c r="L87" s="19">
        <f t="shared" si="59"/>
        <v>117202.75999999978</v>
      </c>
      <c r="M87" s="11">
        <f t="shared" si="60"/>
        <v>4658605</v>
      </c>
      <c r="N87" s="11">
        <f t="shared" si="61"/>
        <v>4541402.24</v>
      </c>
      <c r="O87" s="10">
        <f t="shared" si="62"/>
        <v>0.97484166182795073</v>
      </c>
      <c r="P87" s="31">
        <f t="shared" si="63"/>
        <v>117202.75999999978</v>
      </c>
    </row>
    <row r="88" spans="1:16" ht="47.25" x14ac:dyDescent="0.25">
      <c r="A88" s="33" t="s">
        <v>262</v>
      </c>
      <c r="B88" s="16" t="s">
        <v>263</v>
      </c>
      <c r="C88" s="76">
        <v>9700821</v>
      </c>
      <c r="D88" s="76">
        <v>9700821</v>
      </c>
      <c r="E88" s="76">
        <v>9650737.3499999996</v>
      </c>
      <c r="F88" s="10">
        <f>E88/D88</f>
        <v>0.99483717409072903</v>
      </c>
      <c r="G88" s="11">
        <f t="shared" si="66"/>
        <v>50083.650000000373</v>
      </c>
      <c r="H88" s="76">
        <v>45501943</v>
      </c>
      <c r="I88" s="54">
        <v>45501943</v>
      </c>
      <c r="J88" s="76">
        <v>44237323.299999997</v>
      </c>
      <c r="K88" s="12">
        <f>J88/I88</f>
        <v>0.97220734727745572</v>
      </c>
      <c r="L88" s="19">
        <f t="shared" si="59"/>
        <v>1264619.700000003</v>
      </c>
      <c r="M88" s="11">
        <f t="shared" si="60"/>
        <v>55202764</v>
      </c>
      <c r="N88" s="11">
        <f t="shared" si="61"/>
        <v>53888060.649999999</v>
      </c>
      <c r="O88" s="10">
        <f t="shared" si="62"/>
        <v>0.97618410284673429</v>
      </c>
      <c r="P88" s="31">
        <f t="shared" si="63"/>
        <v>1314703.3500000015</v>
      </c>
    </row>
    <row r="89" spans="1:16" x14ac:dyDescent="0.25">
      <c r="A89" s="33" t="s">
        <v>264</v>
      </c>
      <c r="B89" s="16" t="s">
        <v>128</v>
      </c>
      <c r="C89" s="76">
        <v>2339080</v>
      </c>
      <c r="D89" s="76">
        <v>2339080</v>
      </c>
      <c r="E89" s="76">
        <v>2339079.6</v>
      </c>
      <c r="F89" s="10">
        <v>0</v>
      </c>
      <c r="G89" s="11">
        <f t="shared" si="66"/>
        <v>0.39999999990686774</v>
      </c>
      <c r="H89" s="76"/>
      <c r="I89" s="54"/>
      <c r="J89" s="76"/>
      <c r="K89" s="21"/>
      <c r="L89" s="19">
        <f t="shared" si="59"/>
        <v>0</v>
      </c>
      <c r="M89" s="11">
        <f t="shared" si="60"/>
        <v>2339080</v>
      </c>
      <c r="N89" s="11">
        <f t="shared" si="61"/>
        <v>2339079.6</v>
      </c>
      <c r="O89" s="10">
        <f t="shared" si="62"/>
        <v>0.99999982899259543</v>
      </c>
      <c r="P89" s="31">
        <f t="shared" si="63"/>
        <v>0.39999999990686774</v>
      </c>
    </row>
    <row r="90" spans="1:16" x14ac:dyDescent="0.25">
      <c r="A90" s="33" t="s">
        <v>265</v>
      </c>
      <c r="B90" s="16" t="s">
        <v>132</v>
      </c>
      <c r="C90" s="76">
        <v>885028</v>
      </c>
      <c r="D90" s="76">
        <v>885028</v>
      </c>
      <c r="E90" s="76">
        <v>879217.06</v>
      </c>
      <c r="F90" s="10">
        <f>E90/D90</f>
        <v>0.99343417383404831</v>
      </c>
      <c r="G90" s="11">
        <f t="shared" si="66"/>
        <v>5810.9399999999441</v>
      </c>
      <c r="H90" s="20"/>
      <c r="I90" s="54"/>
      <c r="J90" s="17"/>
      <c r="K90" s="21"/>
      <c r="L90" s="19">
        <f t="shared" si="59"/>
        <v>0</v>
      </c>
      <c r="M90" s="11">
        <f t="shared" si="60"/>
        <v>885028</v>
      </c>
      <c r="N90" s="11">
        <f t="shared" si="61"/>
        <v>879217.06</v>
      </c>
      <c r="O90" s="10">
        <f t="shared" si="62"/>
        <v>0.99343417383404831</v>
      </c>
      <c r="P90" s="31">
        <f t="shared" si="63"/>
        <v>5810.9399999999441</v>
      </c>
    </row>
    <row r="91" spans="1:16" x14ac:dyDescent="0.25">
      <c r="A91" s="34" t="s">
        <v>266</v>
      </c>
      <c r="B91" s="22" t="s">
        <v>267</v>
      </c>
      <c r="C91" s="20"/>
      <c r="D91" s="20"/>
      <c r="E91" s="20"/>
      <c r="F91" s="18"/>
      <c r="G91" s="11">
        <f t="shared" si="66"/>
        <v>0</v>
      </c>
      <c r="H91" s="60">
        <v>570002</v>
      </c>
      <c r="I91" s="54">
        <v>570002</v>
      </c>
      <c r="J91" s="76">
        <v>559200</v>
      </c>
      <c r="K91" s="12">
        <f t="shared" ref="K91:K107" si="67">J91/I91</f>
        <v>0.9810491893010902</v>
      </c>
      <c r="L91" s="19">
        <f t="shared" si="59"/>
        <v>10802</v>
      </c>
      <c r="M91" s="11">
        <f t="shared" si="60"/>
        <v>570002</v>
      </c>
      <c r="N91" s="11">
        <f t="shared" si="61"/>
        <v>559200</v>
      </c>
      <c r="O91" s="10">
        <f t="shared" si="62"/>
        <v>0.9810491893010902</v>
      </c>
      <c r="P91" s="31">
        <f t="shared" si="63"/>
        <v>10802</v>
      </c>
    </row>
    <row r="92" spans="1:16" ht="32.25" thickBot="1" x14ac:dyDescent="0.3">
      <c r="A92" s="28" t="s">
        <v>268</v>
      </c>
      <c r="B92" s="47" t="s">
        <v>269</v>
      </c>
      <c r="C92" s="5">
        <f>SUM(C93:C105)</f>
        <v>1935148</v>
      </c>
      <c r="D92" s="5">
        <f>SUM(D93:D105)</f>
        <v>1935148</v>
      </c>
      <c r="E92" s="5">
        <f>SUM(E93:E105)</f>
        <v>1914009.4</v>
      </c>
      <c r="F92" s="23">
        <f>E92/D92</f>
        <v>0.98907649440766288</v>
      </c>
      <c r="G92" s="7">
        <f t="shared" si="66"/>
        <v>21138.600000000093</v>
      </c>
      <c r="H92" s="8">
        <f>SUM(H93:H105)</f>
        <v>86516105</v>
      </c>
      <c r="I92" s="8">
        <f>SUM(I93:I105)</f>
        <v>86569867</v>
      </c>
      <c r="J92" s="8">
        <f>SUM(J93:J105)</f>
        <v>80351535.359999999</v>
      </c>
      <c r="K92" s="9">
        <f t="shared" si="67"/>
        <v>0.92816979099667551</v>
      </c>
      <c r="L92" s="24">
        <f t="shared" si="59"/>
        <v>6218331.6400000006</v>
      </c>
      <c r="M92" s="7">
        <f t="shared" si="60"/>
        <v>88505015</v>
      </c>
      <c r="N92" s="39">
        <f>E92+J92</f>
        <v>82265544.760000005</v>
      </c>
      <c r="O92" s="6">
        <f t="shared" si="62"/>
        <v>0.92950150632707096</v>
      </c>
      <c r="P92" s="29">
        <f t="shared" si="63"/>
        <v>6239470.2399999946</v>
      </c>
    </row>
    <row r="93" spans="1:16" ht="47.25" x14ac:dyDescent="0.25">
      <c r="A93" s="33" t="s">
        <v>270</v>
      </c>
      <c r="B93" s="16" t="s">
        <v>119</v>
      </c>
      <c r="C93" s="76">
        <v>1935148</v>
      </c>
      <c r="D93" s="76">
        <v>1935148</v>
      </c>
      <c r="E93" s="76">
        <v>1914009.4</v>
      </c>
      <c r="F93" s="10">
        <f>E93/D93</f>
        <v>0.98907649440766288</v>
      </c>
      <c r="G93" s="11">
        <f t="shared" si="66"/>
        <v>21138.600000000093</v>
      </c>
      <c r="H93" s="76">
        <v>863331</v>
      </c>
      <c r="I93" s="54">
        <f>917093</f>
        <v>917093</v>
      </c>
      <c r="J93" s="76">
        <v>759434.21000000008</v>
      </c>
      <c r="K93" s="12">
        <f t="shared" si="67"/>
        <v>0.82808854718114744</v>
      </c>
      <c r="L93" s="19">
        <f t="shared" si="59"/>
        <v>157658.78999999992</v>
      </c>
      <c r="M93" s="11">
        <f t="shared" si="60"/>
        <v>2852241</v>
      </c>
      <c r="N93" s="11">
        <f t="shared" si="61"/>
        <v>2673443.61</v>
      </c>
      <c r="O93" s="10">
        <f t="shared" si="62"/>
        <v>0.93731336517496233</v>
      </c>
      <c r="P93" s="31">
        <f t="shared" si="63"/>
        <v>178797.39000000013</v>
      </c>
    </row>
    <row r="94" spans="1:16" x14ac:dyDescent="0.25">
      <c r="A94" s="34" t="s">
        <v>271</v>
      </c>
      <c r="B94" s="22" t="s">
        <v>121</v>
      </c>
      <c r="C94" s="20"/>
      <c r="D94" s="20"/>
      <c r="E94" s="20"/>
      <c r="F94" s="18"/>
      <c r="G94" s="11">
        <f t="shared" ref="G94:G105" si="68">D94-E94</f>
        <v>0</v>
      </c>
      <c r="H94" s="76">
        <v>4972550</v>
      </c>
      <c r="I94" s="54">
        <v>4972550</v>
      </c>
      <c r="J94" s="76">
        <v>4969615.34</v>
      </c>
      <c r="K94" s="12">
        <f t="shared" si="67"/>
        <v>0.9994098279554755</v>
      </c>
      <c r="L94" s="19">
        <f t="shared" si="59"/>
        <v>2934.660000000149</v>
      </c>
      <c r="M94" s="11">
        <f t="shared" si="60"/>
        <v>4972550</v>
      </c>
      <c r="N94" s="11">
        <f t="shared" si="61"/>
        <v>4969615.34</v>
      </c>
      <c r="O94" s="10">
        <f t="shared" si="62"/>
        <v>0.9994098279554755</v>
      </c>
      <c r="P94" s="31">
        <f t="shared" si="63"/>
        <v>2934.660000000149</v>
      </c>
    </row>
    <row r="95" spans="1:16" x14ac:dyDescent="0.25">
      <c r="A95" s="34" t="s">
        <v>272</v>
      </c>
      <c r="B95" s="22" t="s">
        <v>140</v>
      </c>
      <c r="C95" s="20"/>
      <c r="D95" s="20"/>
      <c r="E95" s="20"/>
      <c r="F95" s="18"/>
      <c r="G95" s="11">
        <f t="shared" si="68"/>
        <v>0</v>
      </c>
      <c r="H95" s="76">
        <v>5812986</v>
      </c>
      <c r="I95" s="54">
        <v>5812986</v>
      </c>
      <c r="J95" s="76">
        <v>5804381.54</v>
      </c>
      <c r="K95" s="12">
        <f t="shared" si="67"/>
        <v>0.998519786560642</v>
      </c>
      <c r="L95" s="19">
        <f t="shared" si="59"/>
        <v>8604.4599999999627</v>
      </c>
      <c r="M95" s="11">
        <f t="shared" si="60"/>
        <v>5812986</v>
      </c>
      <c r="N95" s="11">
        <f t="shared" si="61"/>
        <v>5804381.54</v>
      </c>
      <c r="O95" s="10">
        <f t="shared" si="62"/>
        <v>0.998519786560642</v>
      </c>
      <c r="P95" s="31">
        <f t="shared" si="63"/>
        <v>8604.4599999999627</v>
      </c>
    </row>
    <row r="96" spans="1:16" ht="63" x14ac:dyDescent="0.25">
      <c r="A96" s="34" t="s">
        <v>273</v>
      </c>
      <c r="B96" s="22" t="s">
        <v>142</v>
      </c>
      <c r="C96" s="20"/>
      <c r="D96" s="20"/>
      <c r="E96" s="20"/>
      <c r="F96" s="18"/>
      <c r="G96" s="11">
        <f t="shared" si="68"/>
        <v>0</v>
      </c>
      <c r="H96" s="76">
        <v>5067072</v>
      </c>
      <c r="I96" s="54">
        <v>5067072</v>
      </c>
      <c r="J96" s="76">
        <v>5059495.54</v>
      </c>
      <c r="K96" s="12">
        <f t="shared" si="67"/>
        <v>0.99850476567137791</v>
      </c>
      <c r="L96" s="19">
        <f t="shared" si="59"/>
        <v>7576.4599999999627</v>
      </c>
      <c r="M96" s="11">
        <f t="shared" si="60"/>
        <v>5067072</v>
      </c>
      <c r="N96" s="11">
        <f t="shared" si="61"/>
        <v>5059495.54</v>
      </c>
      <c r="O96" s="10">
        <f t="shared" si="62"/>
        <v>0.99850476567137791</v>
      </c>
      <c r="P96" s="31">
        <f t="shared" si="63"/>
        <v>7576.4599999999627</v>
      </c>
    </row>
    <row r="97" spans="1:16" x14ac:dyDescent="0.25">
      <c r="A97" s="53" t="s">
        <v>305</v>
      </c>
      <c r="B97" s="43" t="s">
        <v>303</v>
      </c>
      <c r="C97" s="20"/>
      <c r="D97" s="20"/>
      <c r="E97" s="20"/>
      <c r="F97" s="18"/>
      <c r="G97" s="11">
        <f t="shared" si="68"/>
        <v>0</v>
      </c>
      <c r="H97" s="76">
        <v>2173117</v>
      </c>
      <c r="I97" s="54">
        <v>2173117</v>
      </c>
      <c r="J97" s="76">
        <v>1768607.02</v>
      </c>
      <c r="K97" s="12">
        <f t="shared" si="67"/>
        <v>0.81385724744687016</v>
      </c>
      <c r="L97" s="19">
        <f t="shared" si="59"/>
        <v>404509.98</v>
      </c>
      <c r="M97" s="11">
        <f t="shared" si="60"/>
        <v>2173117</v>
      </c>
      <c r="N97" s="11">
        <f t="shared" si="61"/>
        <v>1768607.02</v>
      </c>
      <c r="O97" s="10">
        <f t="shared" si="62"/>
        <v>0.81385724744687016</v>
      </c>
      <c r="P97" s="31">
        <f t="shared" si="63"/>
        <v>404509.98</v>
      </c>
    </row>
    <row r="98" spans="1:16" x14ac:dyDescent="0.25">
      <c r="A98" s="53" t="s">
        <v>306</v>
      </c>
      <c r="B98" s="43" t="s">
        <v>233</v>
      </c>
      <c r="C98" s="20"/>
      <c r="D98" s="20"/>
      <c r="E98" s="20"/>
      <c r="F98" s="18"/>
      <c r="G98" s="11">
        <f t="shared" si="68"/>
        <v>0</v>
      </c>
      <c r="H98" s="76">
        <v>1002727</v>
      </c>
      <c r="I98" s="54">
        <v>1002727</v>
      </c>
      <c r="J98" s="76">
        <v>992693.27</v>
      </c>
      <c r="K98" s="12">
        <f t="shared" si="67"/>
        <v>0.98999355756851071</v>
      </c>
      <c r="L98" s="19">
        <f t="shared" si="59"/>
        <v>10033.729999999981</v>
      </c>
      <c r="M98" s="11">
        <f t="shared" si="60"/>
        <v>1002727</v>
      </c>
      <c r="N98" s="11">
        <f t="shared" si="61"/>
        <v>992693.27</v>
      </c>
      <c r="O98" s="10">
        <f t="shared" si="62"/>
        <v>0.98999355756851071</v>
      </c>
      <c r="P98" s="31">
        <f t="shared" si="63"/>
        <v>10033.729999999981</v>
      </c>
    </row>
    <row r="99" spans="1:16" hidden="1" x14ac:dyDescent="0.25">
      <c r="A99" s="53" t="s">
        <v>307</v>
      </c>
      <c r="B99" s="43" t="s">
        <v>233</v>
      </c>
      <c r="C99" s="20"/>
      <c r="D99" s="20"/>
      <c r="E99" s="20"/>
      <c r="F99" s="18"/>
      <c r="G99" s="11">
        <f t="shared" si="68"/>
        <v>0</v>
      </c>
      <c r="H99" s="76"/>
      <c r="I99" s="54"/>
      <c r="J99" s="76"/>
      <c r="K99" s="12" t="e">
        <f t="shared" si="67"/>
        <v>#DIV/0!</v>
      </c>
      <c r="L99" s="19">
        <f t="shared" si="59"/>
        <v>0</v>
      </c>
      <c r="M99" s="11">
        <f t="shared" si="60"/>
        <v>0</v>
      </c>
      <c r="N99" s="11">
        <f t="shared" si="61"/>
        <v>0</v>
      </c>
      <c r="O99" s="10" t="e">
        <f t="shared" si="62"/>
        <v>#DIV/0!</v>
      </c>
      <c r="P99" s="31">
        <f t="shared" si="63"/>
        <v>0</v>
      </c>
    </row>
    <row r="100" spans="1:16" ht="31.5" x14ac:dyDescent="0.25">
      <c r="A100" s="53">
        <v>1515045</v>
      </c>
      <c r="B100" s="43" t="s">
        <v>345</v>
      </c>
      <c r="C100" s="20"/>
      <c r="D100" s="20"/>
      <c r="E100" s="20"/>
      <c r="F100" s="18"/>
      <c r="G100" s="11"/>
      <c r="H100" s="76">
        <v>1567739</v>
      </c>
      <c r="I100" s="54">
        <v>1567739</v>
      </c>
      <c r="J100" s="76">
        <v>1451116.11</v>
      </c>
      <c r="K100" s="12">
        <f t="shared" si="67"/>
        <v>0.92561077449754081</v>
      </c>
      <c r="L100" s="19">
        <f t="shared" si="59"/>
        <v>116622.8899999999</v>
      </c>
      <c r="M100" s="11">
        <f t="shared" ref="M100" si="69">C100+I100</f>
        <v>1567739</v>
      </c>
      <c r="N100" s="11">
        <f t="shared" ref="N100" si="70">E100+J100</f>
        <v>1451116.11</v>
      </c>
      <c r="O100" s="10">
        <f t="shared" ref="O100" si="71">N100/M100</f>
        <v>0.92561077449754081</v>
      </c>
      <c r="P100" s="31">
        <f t="shared" ref="P100" si="72">M100-N100</f>
        <v>116622.8899999999</v>
      </c>
    </row>
    <row r="101" spans="1:16" x14ac:dyDescent="0.25">
      <c r="A101" s="34" t="s">
        <v>274</v>
      </c>
      <c r="B101" s="22" t="s">
        <v>275</v>
      </c>
      <c r="C101" s="20"/>
      <c r="D101" s="20"/>
      <c r="E101" s="20"/>
      <c r="F101" s="18"/>
      <c r="G101" s="11">
        <f t="shared" si="68"/>
        <v>0</v>
      </c>
      <c r="H101" s="76">
        <v>2230185</v>
      </c>
      <c r="I101" s="54">
        <v>2230185</v>
      </c>
      <c r="J101" s="76">
        <v>2030286.7</v>
      </c>
      <c r="K101" s="12">
        <f t="shared" si="67"/>
        <v>0.91036694265273954</v>
      </c>
      <c r="L101" s="19">
        <f t="shared" si="59"/>
        <v>199898.30000000005</v>
      </c>
      <c r="M101" s="11">
        <f t="shared" si="60"/>
        <v>2230185</v>
      </c>
      <c r="N101" s="11">
        <f t="shared" si="61"/>
        <v>2030286.7</v>
      </c>
      <c r="O101" s="10">
        <f t="shared" si="62"/>
        <v>0.91036694265273954</v>
      </c>
      <c r="P101" s="31">
        <f t="shared" si="63"/>
        <v>199898.30000000005</v>
      </c>
    </row>
    <row r="102" spans="1:16" x14ac:dyDescent="0.25">
      <c r="A102" s="34" t="s">
        <v>276</v>
      </c>
      <c r="B102" s="22" t="s">
        <v>277</v>
      </c>
      <c r="C102" s="20"/>
      <c r="D102" s="20"/>
      <c r="E102" s="20"/>
      <c r="F102" s="18"/>
      <c r="G102" s="11">
        <f t="shared" si="68"/>
        <v>0</v>
      </c>
      <c r="H102" s="76">
        <v>27578004</v>
      </c>
      <c r="I102" s="54">
        <v>27578004</v>
      </c>
      <c r="J102" s="76">
        <v>25412957.539999999</v>
      </c>
      <c r="K102" s="12">
        <f t="shared" si="67"/>
        <v>0.92149372159058351</v>
      </c>
      <c r="L102" s="19">
        <f t="shared" si="59"/>
        <v>2165046.4600000009</v>
      </c>
      <c r="M102" s="11">
        <f t="shared" si="60"/>
        <v>27578004</v>
      </c>
      <c r="N102" s="11">
        <f t="shared" si="61"/>
        <v>25412957.539999999</v>
      </c>
      <c r="O102" s="10">
        <f t="shared" si="62"/>
        <v>0.92149372159058351</v>
      </c>
      <c r="P102" s="31">
        <f t="shared" si="63"/>
        <v>2165046.4600000009</v>
      </c>
    </row>
    <row r="103" spans="1:16" x14ac:dyDescent="0.25">
      <c r="A103" s="32" t="s">
        <v>278</v>
      </c>
      <c r="B103" s="15" t="s">
        <v>279</v>
      </c>
      <c r="C103" s="20"/>
      <c r="D103" s="20"/>
      <c r="E103" s="20"/>
      <c r="F103" s="10"/>
      <c r="G103" s="11">
        <f t="shared" si="68"/>
        <v>0</v>
      </c>
      <c r="H103" s="76">
        <v>23081963</v>
      </c>
      <c r="I103" s="54">
        <v>23081963</v>
      </c>
      <c r="J103" s="76">
        <v>23078855.57</v>
      </c>
      <c r="K103" s="12">
        <f t="shared" si="67"/>
        <v>0.99986537410184739</v>
      </c>
      <c r="L103" s="11">
        <f t="shared" si="59"/>
        <v>3107.429999999702</v>
      </c>
      <c r="M103" s="11">
        <f t="shared" si="60"/>
        <v>23081963</v>
      </c>
      <c r="N103" s="11">
        <f t="shared" si="61"/>
        <v>23078855.57</v>
      </c>
      <c r="O103" s="10">
        <f t="shared" si="62"/>
        <v>0.99986537410184739</v>
      </c>
      <c r="P103" s="31">
        <f t="shared" si="63"/>
        <v>3107.429999999702</v>
      </c>
    </row>
    <row r="104" spans="1:16" ht="31.5" x14ac:dyDescent="0.25">
      <c r="A104" s="32" t="s">
        <v>280</v>
      </c>
      <c r="B104" s="15" t="s">
        <v>281</v>
      </c>
      <c r="C104" s="20"/>
      <c r="D104" s="20"/>
      <c r="E104" s="20"/>
      <c r="F104" s="10"/>
      <c r="G104" s="11">
        <f t="shared" si="68"/>
        <v>0</v>
      </c>
      <c r="H104" s="76">
        <v>5502313</v>
      </c>
      <c r="I104" s="54">
        <v>5502313</v>
      </c>
      <c r="J104" s="76">
        <v>5411623.1699999999</v>
      </c>
      <c r="K104" s="12">
        <f t="shared" si="67"/>
        <v>0.98351787148422853</v>
      </c>
      <c r="L104" s="11">
        <f t="shared" si="59"/>
        <v>90689.830000000075</v>
      </c>
      <c r="M104" s="11">
        <f t="shared" si="60"/>
        <v>5502313</v>
      </c>
      <c r="N104" s="11">
        <f t="shared" si="61"/>
        <v>5411623.1699999999</v>
      </c>
      <c r="O104" s="10">
        <f t="shared" si="62"/>
        <v>0.98351787148422853</v>
      </c>
      <c r="P104" s="31">
        <f t="shared" si="63"/>
        <v>90689.830000000075</v>
      </c>
    </row>
    <row r="105" spans="1:16" ht="31.5" x14ac:dyDescent="0.25">
      <c r="A105" s="32" t="s">
        <v>282</v>
      </c>
      <c r="B105" s="15" t="s">
        <v>261</v>
      </c>
      <c r="C105" s="20"/>
      <c r="D105" s="20"/>
      <c r="E105" s="20"/>
      <c r="F105" s="10"/>
      <c r="G105" s="11">
        <f t="shared" si="68"/>
        <v>0</v>
      </c>
      <c r="H105" s="76">
        <v>6664118</v>
      </c>
      <c r="I105" s="54">
        <v>6664118</v>
      </c>
      <c r="J105" s="76">
        <v>3612469.35</v>
      </c>
      <c r="K105" s="12">
        <f t="shared" si="67"/>
        <v>0.5420776387813061</v>
      </c>
      <c r="L105" s="11">
        <f t="shared" si="59"/>
        <v>3051648.65</v>
      </c>
      <c r="M105" s="11">
        <f t="shared" si="60"/>
        <v>6664118</v>
      </c>
      <c r="N105" s="11">
        <f t="shared" si="61"/>
        <v>3612469.35</v>
      </c>
      <c r="O105" s="10">
        <f t="shared" si="62"/>
        <v>0.5420776387813061</v>
      </c>
      <c r="P105" s="31">
        <f t="shared" si="63"/>
        <v>3051648.65</v>
      </c>
    </row>
    <row r="106" spans="1:16" ht="51.75" customHeight="1" thickBot="1" x14ac:dyDescent="0.3">
      <c r="A106" s="28" t="s">
        <v>283</v>
      </c>
      <c r="B106" s="47" t="s">
        <v>284</v>
      </c>
      <c r="C106" s="5">
        <f>SUM(C107:C111)</f>
        <v>3197237</v>
      </c>
      <c r="D106" s="5">
        <f>SUM(D107:D111)</f>
        <v>3197237</v>
      </c>
      <c r="E106" s="5">
        <f>SUM(E107:E111)</f>
        <v>2753602.24</v>
      </c>
      <c r="F106" s="6">
        <f>E106/D106</f>
        <v>0.86124433065174721</v>
      </c>
      <c r="G106" s="7">
        <f>D106-E106</f>
        <v>443634.75999999978</v>
      </c>
      <c r="H106" s="8">
        <f>SUM(H107:H111)</f>
        <v>660000</v>
      </c>
      <c r="I106" s="8">
        <f>SUM(I107:I111)</f>
        <v>660000</v>
      </c>
      <c r="J106" s="8">
        <f>SUM(J107:J111)</f>
        <v>345809.64</v>
      </c>
      <c r="K106" s="9">
        <f t="shared" si="67"/>
        <v>0.52395400000000003</v>
      </c>
      <c r="L106" s="7">
        <f t="shared" si="59"/>
        <v>314190.36</v>
      </c>
      <c r="M106" s="7">
        <f t="shared" si="60"/>
        <v>3857237</v>
      </c>
      <c r="N106" s="39">
        <f>E106+J106</f>
        <v>3099411.8800000004</v>
      </c>
      <c r="O106" s="6">
        <f t="shared" si="62"/>
        <v>0.80353161602463119</v>
      </c>
      <c r="P106" s="29">
        <f t="shared" si="63"/>
        <v>757825.11999999965</v>
      </c>
    </row>
    <row r="107" spans="1:16" ht="47.25" x14ac:dyDescent="0.25">
      <c r="A107" s="30" t="s">
        <v>285</v>
      </c>
      <c r="B107" s="14" t="s">
        <v>119</v>
      </c>
      <c r="C107" s="76">
        <v>2647238</v>
      </c>
      <c r="D107" s="76">
        <v>2647238</v>
      </c>
      <c r="E107" s="76">
        <v>2623416.48</v>
      </c>
      <c r="F107" s="10">
        <f>E107/D107</f>
        <v>0.99100136821849794</v>
      </c>
      <c r="G107" s="11">
        <f t="shared" ref="G107:G111" si="73">D107-E107</f>
        <v>23821.520000000019</v>
      </c>
      <c r="H107" s="61">
        <v>60000</v>
      </c>
      <c r="I107" s="54">
        <v>60000</v>
      </c>
      <c r="J107" s="76">
        <v>57997</v>
      </c>
      <c r="K107" s="12">
        <f t="shared" si="67"/>
        <v>0.96661666666666668</v>
      </c>
      <c r="L107" s="11">
        <f t="shared" si="59"/>
        <v>2003</v>
      </c>
      <c r="M107" s="11">
        <f t="shared" si="60"/>
        <v>2707238</v>
      </c>
      <c r="N107" s="11">
        <f t="shared" si="61"/>
        <v>2681413.48</v>
      </c>
      <c r="O107" s="10">
        <f t="shared" si="62"/>
        <v>0.9904609347238772</v>
      </c>
      <c r="P107" s="31">
        <f t="shared" si="63"/>
        <v>25824.520000000019</v>
      </c>
    </row>
    <row r="108" spans="1:16" x14ac:dyDescent="0.25">
      <c r="A108" s="30" t="s">
        <v>286</v>
      </c>
      <c r="B108" s="14" t="s">
        <v>121</v>
      </c>
      <c r="C108" s="76">
        <v>249999</v>
      </c>
      <c r="D108" s="76">
        <v>249999</v>
      </c>
      <c r="E108" s="76">
        <v>40400.22</v>
      </c>
      <c r="F108" s="10">
        <f>E108/D108</f>
        <v>0.16160152640610562</v>
      </c>
      <c r="G108" s="11">
        <f t="shared" si="73"/>
        <v>209598.78</v>
      </c>
      <c r="H108" s="20"/>
      <c r="I108" s="54"/>
      <c r="J108" s="17"/>
      <c r="K108" s="13"/>
      <c r="L108" s="11">
        <f t="shared" si="59"/>
        <v>0</v>
      </c>
      <c r="M108" s="11">
        <f t="shared" si="60"/>
        <v>249999</v>
      </c>
      <c r="N108" s="11">
        <f t="shared" si="61"/>
        <v>40400.22</v>
      </c>
      <c r="O108" s="10">
        <f t="shared" si="62"/>
        <v>0.16160152640610562</v>
      </c>
      <c r="P108" s="31">
        <f t="shared" si="63"/>
        <v>209598.78</v>
      </c>
    </row>
    <row r="109" spans="1:16" x14ac:dyDescent="0.25">
      <c r="A109" s="30" t="s">
        <v>287</v>
      </c>
      <c r="B109" s="14" t="s">
        <v>288</v>
      </c>
      <c r="C109" s="76">
        <v>300000</v>
      </c>
      <c r="D109" s="76">
        <v>300000</v>
      </c>
      <c r="E109" s="76">
        <v>89785.54</v>
      </c>
      <c r="F109" s="10">
        <f>E109/D109</f>
        <v>0.29928513333333329</v>
      </c>
      <c r="G109" s="11">
        <f t="shared" si="73"/>
        <v>210214.46000000002</v>
      </c>
      <c r="H109" s="20"/>
      <c r="I109" s="54"/>
      <c r="J109" s="17"/>
      <c r="K109" s="13"/>
      <c r="L109" s="11">
        <f t="shared" si="59"/>
        <v>0</v>
      </c>
      <c r="M109" s="11">
        <f t="shared" si="60"/>
        <v>300000</v>
      </c>
      <c r="N109" s="11">
        <f t="shared" si="61"/>
        <v>89785.54</v>
      </c>
      <c r="O109" s="10">
        <f t="shared" si="62"/>
        <v>0.29928513333333329</v>
      </c>
      <c r="P109" s="31">
        <f t="shared" si="63"/>
        <v>210214.46000000002</v>
      </c>
    </row>
    <row r="110" spans="1:16" ht="31.5" x14ac:dyDescent="0.25">
      <c r="A110" s="32" t="s">
        <v>289</v>
      </c>
      <c r="B110" s="15" t="s">
        <v>290</v>
      </c>
      <c r="C110" s="20"/>
      <c r="D110" s="20"/>
      <c r="E110" s="20"/>
      <c r="F110" s="10"/>
      <c r="G110" s="11">
        <f t="shared" si="73"/>
        <v>0</v>
      </c>
      <c r="H110" s="76">
        <v>450000</v>
      </c>
      <c r="I110" s="54">
        <v>450000</v>
      </c>
      <c r="J110" s="76">
        <v>153736.39000000001</v>
      </c>
      <c r="K110" s="12">
        <f>J110/I110</f>
        <v>0.34163642222222224</v>
      </c>
      <c r="L110" s="11">
        <f t="shared" si="59"/>
        <v>296263.61</v>
      </c>
      <c r="M110" s="11">
        <f t="shared" si="60"/>
        <v>450000</v>
      </c>
      <c r="N110" s="11">
        <f t="shared" si="61"/>
        <v>153736.39000000001</v>
      </c>
      <c r="O110" s="10">
        <f t="shared" si="62"/>
        <v>0.34163642222222224</v>
      </c>
      <c r="P110" s="31">
        <f t="shared" si="63"/>
        <v>296263.61</v>
      </c>
    </row>
    <row r="111" spans="1:16" ht="31.5" x14ac:dyDescent="0.25">
      <c r="A111" s="32" t="s">
        <v>291</v>
      </c>
      <c r="B111" s="15" t="s">
        <v>292</v>
      </c>
      <c r="C111" s="20"/>
      <c r="D111" s="20"/>
      <c r="E111" s="20"/>
      <c r="F111" s="10"/>
      <c r="G111" s="11">
        <f t="shared" si="73"/>
        <v>0</v>
      </c>
      <c r="H111" s="76">
        <v>150000</v>
      </c>
      <c r="I111" s="54">
        <v>150000</v>
      </c>
      <c r="J111" s="76">
        <v>134076.25</v>
      </c>
      <c r="K111" s="12">
        <f>J111/I111</f>
        <v>0.89384166666666665</v>
      </c>
      <c r="L111" s="11">
        <f t="shared" si="59"/>
        <v>15923.75</v>
      </c>
      <c r="M111" s="11">
        <f t="shared" si="60"/>
        <v>150000</v>
      </c>
      <c r="N111" s="11">
        <f t="shared" si="61"/>
        <v>134076.25</v>
      </c>
      <c r="O111" s="10">
        <f t="shared" si="62"/>
        <v>0.89384166666666665</v>
      </c>
      <c r="P111" s="31">
        <f t="shared" si="63"/>
        <v>15923.75</v>
      </c>
    </row>
    <row r="112" spans="1:16" ht="35.25" customHeight="1" thickBot="1" x14ac:dyDescent="0.3">
      <c r="A112" s="28" t="s">
        <v>293</v>
      </c>
      <c r="B112" s="47" t="s">
        <v>294</v>
      </c>
      <c r="C112" s="5">
        <f>SUM(C113:C116)</f>
        <v>50413534</v>
      </c>
      <c r="D112" s="5">
        <f>SUM(D113:D116)</f>
        <v>50413534</v>
      </c>
      <c r="E112" s="5">
        <f>SUM(E113:E116)</f>
        <v>50267144.049999997</v>
      </c>
      <c r="F112" s="6">
        <f>E112/D112</f>
        <v>0.9970962172578498</v>
      </c>
      <c r="G112" s="7">
        <f>D112-E112</f>
        <v>146389.95000000298</v>
      </c>
      <c r="H112" s="8">
        <f>SUM(H113:H116)</f>
        <v>124170</v>
      </c>
      <c r="I112" s="8">
        <f>SUM(I113:I116)</f>
        <v>124170</v>
      </c>
      <c r="J112" s="8">
        <f>SUM(J113:J116)</f>
        <v>69059</v>
      </c>
      <c r="K112" s="9">
        <f>J112/I112</f>
        <v>0.5561649351695257</v>
      </c>
      <c r="L112" s="7">
        <f t="shared" si="59"/>
        <v>55111</v>
      </c>
      <c r="M112" s="7">
        <f t="shared" si="60"/>
        <v>50537704</v>
      </c>
      <c r="N112" s="39">
        <f>E112+J112</f>
        <v>50336203.049999997</v>
      </c>
      <c r="O112" s="6">
        <f t="shared" si="62"/>
        <v>0.99601285903293113</v>
      </c>
      <c r="P112" s="29">
        <f t="shared" si="63"/>
        <v>201500.95000000298</v>
      </c>
    </row>
    <row r="113" spans="1:16" ht="47.25" x14ac:dyDescent="0.25">
      <c r="A113" s="30" t="s">
        <v>295</v>
      </c>
      <c r="B113" s="14" t="s">
        <v>119</v>
      </c>
      <c r="C113" s="76">
        <v>3688134</v>
      </c>
      <c r="D113" s="76">
        <v>3688134</v>
      </c>
      <c r="E113" s="76">
        <v>3641744.05</v>
      </c>
      <c r="F113" s="10">
        <f>E113/D113</f>
        <v>0.98742183716752152</v>
      </c>
      <c r="G113" s="11">
        <f t="shared" ref="G113:G116" si="74">D113-E113</f>
        <v>46389.950000000186</v>
      </c>
      <c r="H113" s="76">
        <v>14170</v>
      </c>
      <c r="I113" s="54">
        <v>14170</v>
      </c>
      <c r="J113" s="76">
        <v>14170</v>
      </c>
      <c r="K113" s="12">
        <f>J113/I113</f>
        <v>1</v>
      </c>
      <c r="L113" s="11">
        <f t="shared" si="59"/>
        <v>0</v>
      </c>
      <c r="M113" s="11">
        <f t="shared" si="60"/>
        <v>3702304</v>
      </c>
      <c r="N113" s="11">
        <f t="shared" si="61"/>
        <v>3655914.05</v>
      </c>
      <c r="O113" s="10">
        <f t="shared" si="62"/>
        <v>0.98746997815414395</v>
      </c>
      <c r="P113" s="31">
        <f t="shared" si="63"/>
        <v>46389.950000000186</v>
      </c>
    </row>
    <row r="114" spans="1:16" ht="94.5" x14ac:dyDescent="0.25">
      <c r="A114" s="34">
        <v>3717691</v>
      </c>
      <c r="B114" s="22" t="s">
        <v>130</v>
      </c>
      <c r="C114" s="76"/>
      <c r="D114" s="76"/>
      <c r="E114" s="20"/>
      <c r="F114" s="18"/>
      <c r="G114" s="11">
        <f>D114-E114</f>
        <v>0</v>
      </c>
      <c r="H114" s="76">
        <v>110000</v>
      </c>
      <c r="I114" s="54">
        <v>110000</v>
      </c>
      <c r="J114" s="76">
        <v>54889</v>
      </c>
      <c r="K114" s="12">
        <f>J114/I114</f>
        <v>0.4989909090909091</v>
      </c>
      <c r="L114" s="19">
        <f t="shared" ref="L114" si="75">I114-J114</f>
        <v>55111</v>
      </c>
      <c r="M114" s="11">
        <f>C114+I114</f>
        <v>110000</v>
      </c>
      <c r="N114" s="11">
        <f t="shared" si="61"/>
        <v>54889</v>
      </c>
      <c r="O114" s="10">
        <f t="shared" ref="O114" si="76">N114/M114</f>
        <v>0.4989909090909091</v>
      </c>
      <c r="P114" s="31">
        <f t="shared" ref="P114" si="77">M114-N114</f>
        <v>55111</v>
      </c>
    </row>
    <row r="115" spans="1:16" x14ac:dyDescent="0.25">
      <c r="A115" s="30" t="s">
        <v>296</v>
      </c>
      <c r="B115" s="14" t="s">
        <v>297</v>
      </c>
      <c r="C115" s="76">
        <v>100000</v>
      </c>
      <c r="D115" s="76">
        <v>100000</v>
      </c>
      <c r="E115" s="48">
        <v>0</v>
      </c>
      <c r="F115" s="10">
        <f>E115/D115</f>
        <v>0</v>
      </c>
      <c r="G115" s="11">
        <f t="shared" si="74"/>
        <v>100000</v>
      </c>
      <c r="H115" s="20"/>
      <c r="I115" s="54"/>
      <c r="J115" s="17"/>
      <c r="K115" s="13"/>
      <c r="L115" s="11">
        <f t="shared" si="59"/>
        <v>0</v>
      </c>
      <c r="M115" s="11">
        <f t="shared" si="60"/>
        <v>100000</v>
      </c>
      <c r="N115" s="11">
        <f t="shared" si="61"/>
        <v>0</v>
      </c>
      <c r="O115" s="10">
        <f t="shared" si="62"/>
        <v>0</v>
      </c>
      <c r="P115" s="31">
        <f t="shared" si="63"/>
        <v>100000</v>
      </c>
    </row>
    <row r="116" spans="1:16" x14ac:dyDescent="0.25">
      <c r="A116" s="30" t="s">
        <v>298</v>
      </c>
      <c r="B116" s="14" t="s">
        <v>299</v>
      </c>
      <c r="C116" s="76">
        <v>46625400</v>
      </c>
      <c r="D116" s="76">
        <v>46625400</v>
      </c>
      <c r="E116" s="76">
        <v>46625400</v>
      </c>
      <c r="F116" s="10">
        <f>E116/D116</f>
        <v>1</v>
      </c>
      <c r="G116" s="11">
        <f t="shared" si="74"/>
        <v>0</v>
      </c>
      <c r="H116" s="20"/>
      <c r="I116" s="54"/>
      <c r="J116" s="17"/>
      <c r="K116" s="13"/>
      <c r="L116" s="11">
        <f t="shared" si="59"/>
        <v>0</v>
      </c>
      <c r="M116" s="11">
        <f>C116+I116</f>
        <v>46625400</v>
      </c>
      <c r="N116" s="11">
        <f t="shared" si="61"/>
        <v>46625400</v>
      </c>
      <c r="O116" s="10">
        <f t="shared" si="62"/>
        <v>1</v>
      </c>
      <c r="P116" s="31">
        <f t="shared" si="63"/>
        <v>0</v>
      </c>
    </row>
    <row r="117" spans="1:16" ht="16.5" thickBot="1" x14ac:dyDescent="0.3">
      <c r="A117" s="35" t="s">
        <v>300</v>
      </c>
      <c r="B117" s="36" t="s">
        <v>301</v>
      </c>
      <c r="C117" s="37">
        <f>C112+C106+C92+C77+C69+C37+C30+C16+C6</f>
        <v>1004191627.1900001</v>
      </c>
      <c r="D117" s="37">
        <f>D112+D106+D92+D77+D69+D37+D30+D16+D6</f>
        <v>1004191627.1900001</v>
      </c>
      <c r="E117" s="37">
        <f>E112+E106+E92+E77+E69+E37+E30+E16+E6</f>
        <v>988587735.79000008</v>
      </c>
      <c r="F117" s="38">
        <f>E117/D117</f>
        <v>0.98446124128353485</v>
      </c>
      <c r="G117" s="39">
        <f>D117-E117</f>
        <v>15603891.399999976</v>
      </c>
      <c r="H117" s="45">
        <f>H112+H106+H92+H77+H69+H37+H30+H16+H6</f>
        <v>242678992.31</v>
      </c>
      <c r="I117" s="45">
        <f>I112+I106+I92+I77+I69+I37+I30+I16+I6</f>
        <v>241586931.37</v>
      </c>
      <c r="J117" s="45">
        <f>J112+J106+J92+J77+J69+J37+J30+J16+J6</f>
        <v>218968311.15000001</v>
      </c>
      <c r="K117" s="40">
        <f>J117/I117</f>
        <v>0.90637481882097881</v>
      </c>
      <c r="L117" s="39">
        <f t="shared" si="59"/>
        <v>22618620.219999999</v>
      </c>
      <c r="M117" s="39">
        <f t="shared" si="60"/>
        <v>1245778558.5599999</v>
      </c>
      <c r="N117" s="39">
        <f>E117+J117</f>
        <v>1207556046.9400001</v>
      </c>
      <c r="O117" s="38">
        <f t="shared" si="62"/>
        <v>0.96931837415456767</v>
      </c>
      <c r="P117" s="41">
        <f t="shared" si="63"/>
        <v>38222511.619999886</v>
      </c>
    </row>
    <row r="118" spans="1:16" x14ac:dyDescent="0.25">
      <c r="I118" s="44"/>
    </row>
    <row r="120" spans="1:16" x14ac:dyDescent="0.25">
      <c r="A120" s="158"/>
      <c r="B120" s="158" t="s">
        <v>343</v>
      </c>
      <c r="C120"/>
      <c r="D120"/>
      <c r="E120"/>
      <c r="F120"/>
      <c r="G120" s="159"/>
      <c r="H120"/>
      <c r="I120"/>
      <c r="J120"/>
      <c r="K120"/>
      <c r="L120" s="159"/>
      <c r="M120"/>
      <c r="N120" s="26" t="s">
        <v>344</v>
      </c>
    </row>
  </sheetData>
  <mergeCells count="16">
    <mergeCell ref="A3:A5"/>
    <mergeCell ref="B3:B5"/>
    <mergeCell ref="M3:P3"/>
    <mergeCell ref="C4:C5"/>
    <mergeCell ref="D4:D5"/>
    <mergeCell ref="F4:G4"/>
    <mergeCell ref="H4:H5"/>
    <mergeCell ref="I4:I5"/>
    <mergeCell ref="J4:J5"/>
    <mergeCell ref="K4:L4"/>
    <mergeCell ref="M4:M5"/>
    <mergeCell ref="N4:N5"/>
    <mergeCell ref="O4:P4"/>
    <mergeCell ref="E4:E5"/>
    <mergeCell ref="C3:G3"/>
    <mergeCell ref="H3:L3"/>
  </mergeCells>
  <pageMargins left="0.70866141732283472" right="0.70866141732283472" top="0.74803149606299213" bottom="0.74803149606299213" header="0.31496062992125984" footer="0.31496062992125984"/>
  <pageSetup paperSize="9" scale="42" fitToHeight="0" orientation="landscape" verticalDpi="0" r:id="rId1"/>
  <headerFooter differentOddEven="1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І доходи </vt:lpstr>
      <vt:lpstr>ІІ Видатки</vt:lpstr>
      <vt:lpstr>'І доходи '!Data</vt:lpstr>
      <vt:lpstr>'І доходи '!Date1</vt:lpstr>
      <vt:lpstr>'І доходи '!Заголовки_для_печати</vt:lpstr>
      <vt:lpstr>'ІІ Видатки'!Заголовки_для_печати</vt:lpstr>
      <vt:lpstr>'І доходи '!Область_печати</vt:lpstr>
      <vt:lpstr>'ІІ Видатки'!Область_печати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2020-01-17T09:21:08Z</cp:lastPrinted>
  <dcterms:created xsi:type="dcterms:W3CDTF">2019-01-17T06:45:38Z</dcterms:created>
  <dcterms:modified xsi:type="dcterms:W3CDTF">2020-02-20T13:49:08Z</dcterms:modified>
</cp:coreProperties>
</file>