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D:\disk  d\Budzet 2019\БЮДЖЕТ 2019\Budzet zmini 11-68\до протоколу\"/>
    </mc:Choice>
  </mc:AlternateContent>
  <xr:revisionPtr revIDLastSave="0" documentId="13_ncr:1_{95E6680C-7BEA-4EC7-8D30-DEDB2AB8DD54}" xr6:coauthVersionLast="45" xr6:coauthVersionMax="45" xr10:uidLastSave="{00000000-0000-0000-0000-000000000000}"/>
  <bookViews>
    <workbookView xWindow="-120" yWindow="-120" windowWidth="29040" windowHeight="15840" xr2:uid="{00000000-000D-0000-FFFF-FFFF00000000}"/>
  </bookViews>
  <sheets>
    <sheet name="Лист (2)" sheetId="5" r:id="rId1"/>
  </sheets>
  <definedNames>
    <definedName name="_xlnm.Print_Area" localSheetId="0">'Лист (2)'!$A$2:$N$135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0" i="5" l="1"/>
  <c r="G100" i="5" s="1"/>
  <c r="G103" i="5"/>
  <c r="G104" i="5"/>
  <c r="G105" i="5"/>
  <c r="G106" i="5"/>
  <c r="G107" i="5"/>
  <c r="G108" i="5"/>
  <c r="G109" i="5"/>
  <c r="G110" i="5"/>
  <c r="G111" i="5"/>
  <c r="G112" i="5"/>
  <c r="G113" i="5"/>
  <c r="G114" i="5"/>
  <c r="G115" i="5"/>
  <c r="F74" i="5"/>
  <c r="F73" i="5" s="1"/>
  <c r="F90" i="5"/>
  <c r="F87" i="5"/>
  <c r="F84" i="5"/>
  <c r="F31" i="5"/>
  <c r="F42" i="5" l="1"/>
  <c r="G44" i="5" l="1"/>
  <c r="F37" i="5"/>
  <c r="F39" i="5"/>
  <c r="G42" i="5"/>
  <c r="F32" i="5"/>
  <c r="F41" i="5" l="1"/>
  <c r="G41" i="5" s="1"/>
  <c r="G40" i="5"/>
  <c r="F40" i="5"/>
  <c r="G39" i="5"/>
  <c r="F38" i="5"/>
  <c r="F36" i="5"/>
  <c r="F46" i="5"/>
  <c r="G36" i="5"/>
  <c r="G37" i="5"/>
  <c r="G38" i="5"/>
  <c r="G52" i="5"/>
  <c r="G50" i="5"/>
  <c r="G51" i="5"/>
  <c r="F35" i="5"/>
  <c r="G66" i="5" l="1"/>
  <c r="G67" i="5"/>
  <c r="G68" i="5"/>
  <c r="G69" i="5"/>
  <c r="G102" i="5" l="1"/>
  <c r="G90" i="5"/>
  <c r="G99" i="5"/>
  <c r="G98" i="5"/>
  <c r="G97" i="5"/>
  <c r="G96" i="5"/>
  <c r="G95" i="5"/>
  <c r="G94" i="5"/>
  <c r="G89" i="5" l="1"/>
  <c r="G129" i="5"/>
  <c r="G130" i="5"/>
  <c r="G116" i="5" l="1"/>
  <c r="G80" i="5"/>
  <c r="G79" i="5"/>
  <c r="G78" i="5"/>
  <c r="G83" i="5"/>
  <c r="G88" i="5"/>
  <c r="G48" i="5"/>
  <c r="G14" i="5"/>
  <c r="G15" i="5"/>
  <c r="G16" i="5"/>
  <c r="G17" i="5"/>
  <c r="G117" i="5" l="1"/>
  <c r="G123" i="5"/>
  <c r="F23" i="5" l="1"/>
  <c r="G74" i="5" l="1"/>
  <c r="G75" i="5"/>
  <c r="G77" i="5"/>
  <c r="G81" i="5"/>
  <c r="G82" i="5"/>
  <c r="G85" i="5"/>
  <c r="G124" i="5"/>
  <c r="G54" i="5"/>
  <c r="G56" i="5"/>
  <c r="G55" i="5"/>
  <c r="G57" i="5"/>
  <c r="G53" i="5"/>
  <c r="G21" i="5" l="1"/>
  <c r="G32" i="5" l="1"/>
  <c r="G31" i="5"/>
  <c r="G58" i="5"/>
  <c r="G59" i="5"/>
  <c r="G70" i="5" l="1"/>
  <c r="G13" i="5"/>
  <c r="G19" i="5"/>
  <c r="G20" i="5"/>
  <c r="G22" i="5"/>
  <c r="G28" i="5"/>
  <c r="G29" i="5"/>
  <c r="G30" i="5"/>
  <c r="G33" i="5"/>
  <c r="G35" i="5"/>
  <c r="G43" i="5"/>
  <c r="G45" i="5"/>
  <c r="G46" i="5"/>
  <c r="G47" i="5"/>
  <c r="G49" i="5"/>
  <c r="G60" i="5"/>
  <c r="G91" i="5" l="1"/>
  <c r="G92" i="5"/>
  <c r="G93" i="5"/>
  <c r="G122" i="5" l="1"/>
  <c r="G121" i="5"/>
  <c r="G120" i="5"/>
  <c r="G119" i="5"/>
  <c r="G84" i="5" l="1"/>
  <c r="G86" i="5"/>
  <c r="G87" i="5"/>
  <c r="G118" i="5"/>
  <c r="G101" i="5"/>
  <c r="B73" i="5"/>
  <c r="C73" i="5"/>
  <c r="D73" i="5"/>
  <c r="E73" i="5"/>
  <c r="C127" i="5"/>
  <c r="D127" i="5"/>
  <c r="E127" i="5"/>
  <c r="F127" i="5"/>
  <c r="B127" i="5"/>
  <c r="G131" i="5"/>
  <c r="C61" i="5"/>
  <c r="D61" i="5"/>
  <c r="E61" i="5"/>
  <c r="F61" i="5"/>
  <c r="B61" i="5"/>
  <c r="G65" i="5"/>
  <c r="C18" i="5"/>
  <c r="D18" i="5"/>
  <c r="E18" i="5"/>
  <c r="F18" i="5"/>
  <c r="B18" i="5"/>
  <c r="N6" i="5"/>
  <c r="O6" i="5" s="1"/>
  <c r="G73" i="5" l="1"/>
  <c r="G34" i="5"/>
  <c r="N7" i="5"/>
  <c r="O7" i="5" s="1"/>
  <c r="B100" i="5" l="1"/>
  <c r="C100" i="5"/>
  <c r="D100" i="5"/>
  <c r="E100" i="5"/>
  <c r="H100" i="5"/>
  <c r="I100" i="5"/>
  <c r="J100" i="5"/>
  <c r="K100" i="5"/>
  <c r="G72" i="5" l="1"/>
  <c r="G64" i="5"/>
  <c r="G63" i="5"/>
  <c r="G62" i="5"/>
  <c r="G18" i="5"/>
  <c r="F34" i="5"/>
  <c r="G71" i="5" l="1"/>
  <c r="G61" i="5" s="1"/>
  <c r="K3" i="5" l="1"/>
  <c r="N4" i="5"/>
  <c r="O4" i="5" s="1"/>
  <c r="N5" i="5"/>
  <c r="O5" i="5" s="1"/>
  <c r="N8" i="5"/>
  <c r="O8" i="5" s="1"/>
  <c r="N9" i="5"/>
  <c r="O9" i="5" s="1"/>
  <c r="G26" i="5" l="1"/>
  <c r="G27" i="5"/>
  <c r="G126" i="5" l="1"/>
  <c r="G128" i="5"/>
  <c r="G127" i="5" s="1"/>
  <c r="E125" i="5" l="1"/>
  <c r="D125" i="5"/>
  <c r="C125" i="5"/>
  <c r="B125" i="5"/>
  <c r="N34" i="5"/>
  <c r="E34" i="5"/>
  <c r="D34" i="5"/>
  <c r="C34" i="5"/>
  <c r="B34" i="5"/>
  <c r="G25" i="5"/>
  <c r="G24" i="5"/>
  <c r="E23" i="5"/>
  <c r="D23" i="5"/>
  <c r="C23" i="5"/>
  <c r="B23" i="5"/>
  <c r="F12" i="5"/>
  <c r="O12" i="5" s="1"/>
  <c r="E12" i="5"/>
  <c r="D12" i="5"/>
  <c r="C12" i="5"/>
  <c r="B12" i="5"/>
  <c r="G3" i="5"/>
  <c r="N3" i="5" l="1"/>
  <c r="O3" i="5" s="1"/>
  <c r="P3" i="5" s="1"/>
  <c r="G125" i="5"/>
  <c r="G12" i="5"/>
  <c r="G23" i="5"/>
  <c r="E132" i="5"/>
  <c r="D132" i="5"/>
  <c r="F132" i="5"/>
  <c r="C132" i="5"/>
  <c r="B132" i="5"/>
  <c r="N10" i="5" l="1"/>
  <c r="G132" i="5"/>
</calcChain>
</file>

<file path=xl/sharedStrings.xml><?xml version="1.0" encoding="utf-8"?>
<sst xmlns="http://schemas.openxmlformats.org/spreadsheetml/2006/main" count="219" uniqueCount="189">
  <si>
    <t>Всього</t>
  </si>
  <si>
    <t>Освіта</t>
  </si>
  <si>
    <t>УМГ</t>
  </si>
  <si>
    <t>Разом</t>
  </si>
  <si>
    <t>Відділ культури</t>
  </si>
  <si>
    <t>ВКБ</t>
  </si>
  <si>
    <t>УКВ та А</t>
  </si>
  <si>
    <t>УПСЗН</t>
  </si>
  <si>
    <t>Додаткова потреба</t>
  </si>
  <si>
    <t xml:space="preserve"> </t>
  </si>
  <si>
    <t>Пропозиції щодо  зменшення видатків</t>
  </si>
  <si>
    <t>Пропозиції щодо  перерозподілу по заг. Фонду та спеціальному фонду бюджету розвитку</t>
  </si>
  <si>
    <t>Фінансове управління</t>
  </si>
  <si>
    <t xml:space="preserve">Залишок коштів, що склався по загальному фонду бюджету станом на 01.01.2019 року </t>
  </si>
  <si>
    <t>Залишок коштів, що склався по загальному фонду бюджету- освітня субвенція станом на 01.01.2019 року, в тому числі:</t>
  </si>
  <si>
    <t>Залишок коштів, що склався по загальному фонду бюджету- медична субвенція станом на 01.01.2019 року</t>
  </si>
  <si>
    <t xml:space="preserve">Залишок коштів, що склався по спеціальному фонду бюджету розвитку станом на 01.01.2019 року </t>
  </si>
  <si>
    <t xml:space="preserve">Залишок коштів, що склався по спеціальному фонду навколишнє середовище  станом на 01.01.2019 року </t>
  </si>
  <si>
    <t>Залишок коштів, що склався по спеціальному фонду с/г втрати станом на 01.01.2019р.</t>
  </si>
  <si>
    <t xml:space="preserve">Залишок коштів, що склався по спеціальному фонду цільовий фонд станом на 01.01.2019 року </t>
  </si>
  <si>
    <t>Виконавчий комітет</t>
  </si>
  <si>
    <t>Закупівля програмного забезпечення "Комплексна система автоматизації підприємства "IS-pro " для автоматизації бухгалтерського та податкового обліку</t>
  </si>
  <si>
    <t xml:space="preserve">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t>
  </si>
  <si>
    <t>Міська програма  медичного обслуговування населення територіальної громади м. Мукачева в ДУ «Національний інститут серцево-судинної хірургії імені М. М. Амосова НАМН України» на 2019 рік</t>
  </si>
  <si>
    <t>розподілено</t>
  </si>
  <si>
    <t>Залишок до розподілу</t>
  </si>
  <si>
    <t>проект 23.05.2019</t>
  </si>
  <si>
    <t>ПЕРЕВИКОНАННЯ ЗА СІЧЕНЬ-КВІТЕНЬ</t>
  </si>
  <si>
    <t>Відділ охорони здоров'я</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</si>
  <si>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у м. Мукачеві» на 2019-2020 роки (Виплата компенсації за проїзд автомобільним транспортом  пільгових категорій громадян на маршрутах загального користування в м.Мукачеві )</t>
  </si>
  <si>
    <t>Виплата компенсації за проїзд автомобільним транспортом  пільгових категорій громадян на маршрутах загального користування в м.Мукачеві</t>
  </si>
  <si>
    <t>встановлення двох модулів зв’язку для передачі показників газових лічильників, які встановлені в приміщеннях котелень за адресою: м. Мукачево, вул. Пирогова,8 та вул. Грушевського,29 (капітальні видатки)</t>
  </si>
  <si>
    <t>Послуги з ремонту і технічного обслуговування медичного та хірургічного обладнання (економія за результатами проведених торгів)</t>
  </si>
  <si>
    <t>Фінансування видатків на компенсаційні виплати за пільговий проїзд окремих категорій громадян автомобільним транспортом на міських автобусних маршрутах загального  користування та на відшкодування компенсаційних  виплат по пільгах за абонентну плату телефонного зв’язку пільгових категорій громадян у м. Мукачеві» на 2019-2020 роки, з них:</t>
  </si>
  <si>
    <t>Програма безпеки життєдіяльності дітей та учасників освітнього процесу в закладах освіти м. Мукачевана 2018-2020 роки</t>
  </si>
  <si>
    <t>Надання пільг  на оплату  житлово-комунальних послуг окремим категоріям громадян відповідно до законодавства</t>
  </si>
  <si>
    <t>Надання субсидій населенню для відшкодування витрат на оплату житлово-комунальних послуг</t>
  </si>
  <si>
    <t>Обгрунтування</t>
  </si>
  <si>
    <t xml:space="preserve">у звязку з численними зверненнями отримувачами допомог та Постанови КМУ №250 від 13.03.2019р. </t>
  </si>
  <si>
    <t>Будівництво пішохідного моста через річку Латориця (в районі Черемшина-Росвигово)</t>
  </si>
  <si>
    <t>у звязку із зауваженнями експертизи проект відправлений на доопрацювання. Реалізація проекта в поточному бюджетному році є неможлива</t>
  </si>
  <si>
    <t>Реконструкція вул. Гвардійська у м. Мукачево</t>
  </si>
  <si>
    <t>Будівництво вулиці Шептицького Андрея в м. Мукачево Закарпатської області</t>
  </si>
  <si>
    <t>необхідність додаткового виділення коштів з метою реалізації реалізації проекта після проведення коригування ПКД та  включенням додаткових робіт</t>
  </si>
  <si>
    <t>проведення коригування ПКД</t>
  </si>
  <si>
    <t>економія коштів за результатами завершення робіт</t>
  </si>
  <si>
    <t>зміни виникли через те, що в ході виконання будівельних робіт виникли додаткові роботи, які не передбачені проектно-кошторисною документацією та зверненням підрядної організації щодо можливості проведення ПКД. Питання коригування буде розглядатися на засідані технічної ради</t>
  </si>
  <si>
    <t>забезпечення охорони освітніх закладів (система охорони працє в ЗОШ №13 в тестовому режимі до кінця поточного року. наступні заклади будуть приєднуватисб  з наступного року)</t>
  </si>
  <si>
    <t>заг</t>
  </si>
  <si>
    <t>Фінансова підтримка громадських організацій (Альтернатива)</t>
  </si>
  <si>
    <t>з метою покращення матеріально-технічної бази СОКу ДЮСШ</t>
  </si>
  <si>
    <t>Програма розвитку Мукачівського спортивно-оздоровчого комплексу дитячої юнацької спортивної школи на 2018-2020 року поточні видатки</t>
  </si>
  <si>
    <t>для покращення роботи хірургічного відділення  КНП "Мукачівська ЦРЛ"</t>
  </si>
  <si>
    <t>економія виникла в наслідок оновлення та внесення змін до переліку препаратів, відшкодування яких здійснюється за кошти урядової програми по реімбурсації "Доступні ліки"</t>
  </si>
  <si>
    <t>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П. 3.1 Програми (нецукровий діабет)</t>
  </si>
  <si>
    <t>«Програми капітальний ремонт об’єктів комунальної власності м. Мукачева на 2019-2020 роки» (капітальний ремонт головного та двох бічних фасадів з укріпленням стін та фундаменту  ДНЗ № 12 по вул. Маргітича, 7 в м. Мукачево. Коригування)</t>
  </si>
  <si>
    <t>«Програми капітальний ремонт об’єктів комунальної власності м. Мукачева на 2019-2020 роки» (капітальний ремонт благоустрою території ДНЗ № 11 по вул. Парканія, 32, 52 в м. Мукачево)</t>
  </si>
  <si>
    <t>«Програми капітальний ремонт об’єктів комунальної власності м. Мукачева на 2019-2020 роки» (капітальний ремонт благоустрою території ДНЗ № 29 по вул. І.Зріні, 11 в м. Мукачево)</t>
  </si>
  <si>
    <t>«Програми капітальний ремонт об’єктів комунальної власності м. Мукачева на 2019-2020 роки» (капітальний ремонт благоустрою території ДНЗ № 8 по вул. Митрополита Володимира, 18 в м. Мукачево)</t>
  </si>
  <si>
    <t>«Програми капітальний ремонт об’єктів комунальної власності м. Мукачева на 2019-2020 роки» (капітальний ремонт благоустрою території ЗОШ № 7 по вул. Комарова, 35  в м. Мукачево)</t>
  </si>
  <si>
    <t>«Програми капітальний ремонт об’єктів комунальної власності м. Мукачева на 2019-2020 роки» (капітальний ремонт благоустрою території  ММКУ "Інклюзивно-ресурсний центр" Мукачівської міської ради Закарпатської області по вул. Стуса Василя, 3 в м. Мукачево)</t>
  </si>
  <si>
    <t>«Програми капітальний ремонт об’єктів комунальної власності м. Мукачева на 2019-2020 роки» (проектно - вишукувальні роботи капітальний ремонт захисних споруд цивільного захисту в будівлі  ДНЗ № 25  по вул. Графа фон Шенборна, 4а  в м. Мукачево)</t>
  </si>
  <si>
    <t>«Програми капітальний ремонт об’єктів комунальної власності м. Мукачева на 2019-2020 роки» (проектно - вишукувальні роботи капітальний ремонт захисних споруд цивільного захисту в будівлі ЗОШ № 4  по вул. Зріні Ілони, 34 в м. Мукачево)</t>
  </si>
  <si>
    <t>«Програми капітальний ремонт об’єктів комунальної власності м. Мукачева на 2019-2020 роки» (проектно - вишукувальні роботи капітальний ремонт будівлі ДЮСШ по вул. Духновича Олександра, 43 в м. Мукачево)</t>
  </si>
  <si>
    <t>кошти необхідно для завершення виконання робіт</t>
  </si>
  <si>
    <t>виконання робіт в 2020 році</t>
  </si>
  <si>
    <t>Програма висвітлення діяльності Мукачівської міської ради, виконавчого комітету та її виконавчих оргганів місцевими засобами масової інформації на 2018-2020 роки</t>
  </si>
  <si>
    <t>відповідно до проведеного аналізу та виходячи з фактичного використання коштів</t>
  </si>
  <si>
    <t>Центр  Громадкості та національних культур (придбання комп’ютерної техніки)</t>
  </si>
  <si>
    <t>Центр  Громадкості та національних культур (Оплата праці - 39706,00, нарахування  на оплату праці -8735,00грн, придбання матеріалів - 3500,0 грн. оплата послуг - 1400,0 грн. водопостачання 2000,00 грн. оплата електроенергії - 44659,00 грн.</t>
  </si>
  <si>
    <t xml:space="preserve">проведення робіт по обрізуванню крон дерев ДНЗ №8, №18 та №33 </t>
  </si>
  <si>
    <t>аварійні роботи</t>
  </si>
  <si>
    <t xml:space="preserve">капітальні видатки СОК ДЮСШ  (придбання грифу змагального для пауерліфтингу) </t>
  </si>
  <si>
    <t>технічне, оперативне та диспечерське обслуговування газових котелень навчальних закладів</t>
  </si>
  <si>
    <t>на виконання заходів з підготовки до нового опалювального сезону</t>
  </si>
  <si>
    <t>Програма розвитку фізичної культури та спорту м. Мукачево на 2018-2020 роки у новій редакції (п.2 Програми)</t>
  </si>
  <si>
    <t>продукти харчування (ДНЗ 524980,0 грн. НВК -141190,0 грн.  Програма організації безкоштовного харчування дітей у закладах освіти м. Мукачева на 2018-2020 роки-420 000,0 грн.</t>
  </si>
  <si>
    <t>економія за наслідками проведених тендерних закупівель</t>
  </si>
  <si>
    <t>Надання допомоги у зв’язку з вагітністю та пологами</t>
  </si>
  <si>
    <t>Відшкодування послуги з догляду за дитиною до трьох років «муніципальна няня»</t>
  </si>
  <si>
    <t>придбання програмного забезпечення ПЗ IS-pro (УПСЗН)</t>
  </si>
  <si>
    <t>громадська організація "Альтернатива" (відсутність звернень)</t>
  </si>
  <si>
    <t>запровадження програмного забезпечення для введення бузгалтерського та фінансового обліку</t>
  </si>
  <si>
    <t>Реконструкція існуючої газової котельні ЗОШ № 10 по вул. Драгоманова, 66 в м. Мукачево. Коригування</t>
  </si>
  <si>
    <t>Реконструкція існуючої газової котельні ЗОШ № 16 по вул. Шевченка, 68 в м. Мукачево. Коригування</t>
  </si>
  <si>
    <t>Реконструкція будівлі Станції юних техніків по вул. Ужгородська, 41  Коригування</t>
  </si>
  <si>
    <t>ПВР Реконструкція басейну  НВК "ЗОШ-ДНЗ" № 11 по вул. Осипнка, 58 в м. Мукачево. Коригування</t>
  </si>
  <si>
    <t>ПВР Реконструкція басейну ДНЗ № 8 по вул. Митрополита Володимира, 18 в м. Мукачево. Коригування</t>
  </si>
  <si>
    <t>Реконструкція ДЮСШ по вул. Духновича, 93 в м. Мукачево</t>
  </si>
  <si>
    <t>Програма "Підтримки КП "Міськводоканал" Мукачівської міської ради на 2019 рік"</t>
  </si>
  <si>
    <t>Бюджет розвитку:</t>
  </si>
  <si>
    <t>за наслідками тендеру закуплено на 150,0 тис. грн. до кінця року закупівлі не здійснюватимуться</t>
  </si>
  <si>
    <t>завершення робіт по виготовленню документації експертної оцінки вартості запасів питних підземних водозаборів та отримання спеціального дозволу на користування надрами підземних вод проводитиметься в наступному році</t>
  </si>
  <si>
    <t>Зміни до переліку обєктів бюджету розвитку  наведено в додатку  5  до рішення</t>
  </si>
  <si>
    <t>Програма  розвитку дошкільної освіти м. Мукачево на 2018-2020 роки у новій редакції  (видатки на відрядження, п. 6, п.7 Програми)</t>
  </si>
  <si>
    <t xml:space="preserve">відповідно до розрахунку головного розпорядника економія за  період січень - вересень 2019 року (проведення капітального ремонту будівлі поліклінічного відділення та переміщення працівників  лікарів в булівлю ЦРЛ) </t>
  </si>
  <si>
    <t xml:space="preserve">видатки на утилізацію та вивіз побутових відходів </t>
  </si>
  <si>
    <t xml:space="preserve">відповідно до розрахунку головного розпорядника (проведення капітального ремонту будівлі поліклінічного відділення та переміщення працівників  лікарів в булівлю ЦРЛ) </t>
  </si>
  <si>
    <t>оплата ремонтів медичного обладання</t>
  </si>
  <si>
    <t>залишок коштів за результатами проведених тендерних процедур</t>
  </si>
  <si>
    <t>для забезпечення оплати послуг з надання третинної (високоспеціалізованої) медичної допомоги</t>
  </si>
  <si>
    <t xml:space="preserve">Реконструкція системи опалення початкової ланки ЗОШ № 6 по вул. Підгорянська, 74 в м. Мукачево    </t>
  </si>
  <si>
    <t>Реконструкція мультифункціонального майданчика для занять ігоровими видами спорту в НВК ЗОШ "Гімназія"  по вул. Королеви Єлизавети, 22  в м. Мукачево</t>
  </si>
  <si>
    <t>«Програми капітальний ремонт об’єктів комунальної власності м. Мукачева на 2019-2020 роки» (капітальний ремонт будівлі по пл. Кирила і Мефодія в м. Мукачево Корегування)</t>
  </si>
  <si>
    <t xml:space="preserve">Розподіл залишку за рахунок коштів  </t>
  </si>
  <si>
    <t>Збільшення дохідної частини бюджету за рахунок коштів обсягів субвенцій</t>
  </si>
  <si>
    <t xml:space="preserve">Поточні видатки(придбання матеріалів  (200,0 тис. грн.), енергоносії (403,0,0 тис. грн) </t>
  </si>
  <si>
    <t>Програма виплати винагороди Почесним громадянам міста Мукачево на 2018-2020 роки</t>
  </si>
  <si>
    <t>Програма розвитку транскордонного співробітництв, інвестиційної діяльності та туризму у місті Мукачеві на 2019-2020 роки</t>
  </si>
  <si>
    <t>Програма розробки стратегії міста Мукачева до 2027 року</t>
  </si>
  <si>
    <t>придбання спртисного інвентарю СОК ДЮСШ</t>
  </si>
  <si>
    <t>відповідно розраунку розпорядника</t>
  </si>
  <si>
    <t>Програма підтримки ММКП "Міжнародний аеропорт"</t>
  </si>
  <si>
    <t>кошти будуть використані на виплату заробітної плати та ЄСВ</t>
  </si>
  <si>
    <t>Програма сприяння створенню та діяльності об’єднань співвласників багатоквартирних будинків в м. Мукачево 
на 2019-2020 роки (нова редакція) (трансферти  ОСББ)</t>
  </si>
  <si>
    <t>відпровідно проведеного аналізу</t>
  </si>
  <si>
    <t>Будівництво каналізаційної насосної станції на розі вулиць Підгородська-Дем’яна Бєдного у м. Мукачево</t>
  </si>
  <si>
    <t>Реконструкція внутріквартальних проїздів по вул. Підгорянська, 4-4а, Морозова Миколи академіка,3 та Верді Джузеппе, 3-3а-5 у м.Мукачево</t>
  </si>
  <si>
    <t>Будівництво "розумної" автобусної зупинки по вул. Зріні Ілони,111а у м. Мукачево</t>
  </si>
  <si>
    <t>Реконструкція існуючої газової котельні з  встановленням  твердопаливних котлів  потужністю 200 кВт в ДНЗ № 18  по вул. Індустріальній, 19  в м. Мукачево. Коригування</t>
  </si>
  <si>
    <t>«Програми капітальний ремонт об’єктів комунальної власності м. Мукачева на 2019-2020 роки» (Капітальний ремонт головного та двох бічних фасадів з укріпленням стін та фундаменту  ДНЗ № 12 по вул. Маргітича, 7 в м. Мукачево. Коригування)</t>
  </si>
  <si>
    <t>«Програми капітальний ремонт об’єктів комунальної власності м. Мукачева на 2019-2020 роки»  (капітальний ремонт системи опалення, вентиляції, водопостачання, каналізації та приміщень санвузлів СШ № 16 по вул. Шевченка Тараса, 68 в м. Мукачево)</t>
  </si>
  <si>
    <t>«Програми капітальний ремонт об’єктів комунальної власності м. Мукачева на 2019-2020 роки»  (капітальний ремонт приміщень санвузлів початкової ланки ЗОШ № 13 І-ІІІ ступенів по вул. Росвигівська, 13 в м. Мукачево)</t>
  </si>
  <si>
    <t>Програма фінансового забезпечення аукціонного відчуження об’єктів комунальної власності територіальної громади міста на 2018-2020 роки</t>
  </si>
  <si>
    <t>Програма фінансового забезпечення передачі в концесію на конкурсних засадах нерухомого майна комунальної власності територіальної громади міста Мукачево на 2018-2020 роки.</t>
  </si>
  <si>
    <t>Міська програма створення (оновлення) містобудівної документації на території м. Мукачево на 2018 - 2020 роки (нова редакція)</t>
  </si>
  <si>
    <t>придбання медичного обладнання капітальні видатки)</t>
  </si>
  <si>
    <t>Програма опрограма розвитку дошкільної освіти м. Мукачево на 2018-2020 роки у новій редакції  ( п. 7  Програми міжнародне співробітництво)</t>
  </si>
  <si>
    <t>Програма Додаткового соціально-медичного захисту мукачівців на 2019 рік</t>
  </si>
  <si>
    <t>ПВР згідно додатку 5</t>
  </si>
  <si>
    <t>Програма фінансового забезпечення утримання об’єктів комунальної власності (земля та нерухомість) територіальної громади міста Мукачева на 2018-2020 роки  ( Оплата за виготовлення землевпорядної та технічної  документації  (документації із землеустрою) на земельні ділянки комунальної власності м. Мукачево (в т. ч. технічна інаентаризація ділянок)</t>
  </si>
  <si>
    <t>видатки проводились за рахунок покупця</t>
  </si>
  <si>
    <t>Програма розвитку житлово-комунального господарства м. Мукачвева на 2019-2020 роки (Капітальний ремонт внутріквартального проїзду по бульвару Ю. Гойди,8 у м. Мукачево)</t>
  </si>
  <si>
    <t>Капітальний ремонт внутріквартального проїзду по бульвару Ю.Гойди,10 у м.Мукачево</t>
  </si>
  <si>
    <t>Капітальний ремонт внутріквартального проїзду по вул.Росвигівська, 9 у м.Мукачево</t>
  </si>
  <si>
    <t>Капітальний ремонт скверу по вул.Духновича у м.Мукачево</t>
  </si>
  <si>
    <t>Капітальний ремонт водопровідних мереж з влаштуванням водорозбірних колонок в районі Ромського поселення в м.Мукачево Коригування</t>
  </si>
  <si>
    <t>Виготовлення ПКД по об'єкту "Капітальний ремонт вхідної групи скульптурної композиції "Рік біди і випробування" та тротуару по дамбі на ділянці від вул. Беляєва Павла космонавта до парку імені Андрія Кузьменка у м. Мукачево"</t>
  </si>
  <si>
    <t>Капітальний ремонт вул.Небесної Сотні у м.Мукачево</t>
  </si>
  <si>
    <t xml:space="preserve">Капітальний ремонт вул. Р.Корсакова у м. Мукачево  </t>
  </si>
  <si>
    <t>Виготовлення ПКД по об'єкту "Капітальний ремонт вул.Цібере Василя у м.Мукачево"</t>
  </si>
  <si>
    <t>у звязку із відмовою жителів вулиць Трудова та Проектна щодо виконання даних робіт</t>
  </si>
  <si>
    <t>для повного завершення робіт з виготовлення ПКД</t>
  </si>
  <si>
    <t>для повного завершення робіт</t>
  </si>
  <si>
    <t>у звязку із завершенням вже розпочатих обєктів будівництва</t>
  </si>
  <si>
    <t xml:space="preserve">Програма Відшкодування різниці між затвердженим тарифом та розміром економ…........... На 2019-2020 роки (ЛІФТИ) </t>
  </si>
  <si>
    <t>«Програми капітальний ремонт об’єктів комунальної власності м. Мукачева на 2019-2020 роки»</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</si>
  <si>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</si>
  <si>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 xml:space="preserve">  </t>
  </si>
  <si>
    <t>у звязку зі внесенням змін до програми (видатки на виготовлення та розміщення на телебачені інформаційних продуктів)</t>
  </si>
  <si>
    <t>Міська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м.Мукачева на 2019-2020 роки  (цукровий діабет)</t>
  </si>
  <si>
    <t>забезпечення  онкологічний хворих  препаратами хіліотерапії та медикаментами супроводу безкоштовно за рецептами лікарів</t>
  </si>
  <si>
    <t>програма розвитку культури та мистецтв міста Мукачево  на 2018- 2020 роки (оплата проведення новорічно-різдв’яних свят)</t>
  </si>
  <si>
    <t>організаця та проведення новорічних свят</t>
  </si>
  <si>
    <t>незатверджено положення щодо виплати премії</t>
  </si>
  <si>
    <t>Програма  розвитку ї освіти м. Мукачево на 2018-2020 роки у новій редакції  (видатки на відрядження, п. 3 Програми)</t>
  </si>
  <si>
    <t xml:space="preserve">Проведення навчльно тренувальних зборів і змагань з не олімпійських видів спорту </t>
  </si>
  <si>
    <t xml:space="preserve">Стипендія Президента України </t>
  </si>
  <si>
    <t>стипендію призначено відповідно наказу Міністерства освіти і науки від 05.11.2019 р №1398</t>
  </si>
  <si>
    <t>Позашкільна освіта  (оплата праці 280700 грн. наразхування на з/п 57000 грн. оплата природного газу 10400 грн.)</t>
  </si>
  <si>
    <t>ЗОШ та НВК   ( оплата природного газу 2291400 грн., оплата електроенергії - 129800,00 грн. оплата водопостачання та водовідведння 77000,00))</t>
  </si>
  <si>
    <t>поточний ремонт водопроводу та каналізації (аварійні роботи) на території Мукачівського інклюзивно-ресурсного центру по вул. Стуса,3</t>
  </si>
  <si>
    <t>Програма  розвитку позашкільної освіти м. Мукачево на 2018-2020 роки   ( п. 6.1 та п. 2..3 Програми)</t>
  </si>
  <si>
    <t>економія виникла по участі у міжнародних масових заходах з учнівською молоддю</t>
  </si>
  <si>
    <t>виплата грошової винагороди педагогічним працівникам закладів загальної середньої освіти у відповідності до ст. 57 Закону України "Про освіту" преміювання адміністративно-управлінського персоналу в розмірі посадового окладу (в т ч нарахування)</t>
  </si>
  <si>
    <t xml:space="preserve">Програма сприяння створенню та діяльності об’єднань співвласників багатоквартирних будинків в м. Мукачево 
на 2019-2020 роки (нова редакція) </t>
  </si>
  <si>
    <t xml:space="preserve">Програма благоустрою м. Мукачево на 2018-2020 рр </t>
  </si>
  <si>
    <t>Програма розвитку житлово-комунального господарства м. Мукачвева на 2019-2020 рок</t>
  </si>
  <si>
    <t>Бюджет росвитку</t>
  </si>
  <si>
    <t xml:space="preserve"> Зміни що пропонуються внести до бюджету на 2019 рік за пропозиціями головних розпорядників коштів міського бюджету   на чергове засідання сесії від 28.11.2019 року</t>
  </si>
  <si>
    <t>відповідно до розрахунку поданого розпорядником</t>
  </si>
  <si>
    <t>у звязку із виникненням додаткових будівельних робіт та коригуванням ПКД виконання додаткових робыт заплановано на 2020 рык</t>
  </si>
  <si>
    <t>економія коштів виникла в наслідо виконання робіт підрядною організацією; виникненням додаткових робіт та корегуванням пректно-кошторисної документації; недоцільністю початку будівельних робіт у звязку з несприятлими погодніми умовами</t>
  </si>
  <si>
    <t>відповідно до проведеного аналізу та виходячи з фактичного використання коштів; коригування кошторисної вартості</t>
  </si>
  <si>
    <t>Програма "Реформування та підтримки водопровідно-каналізаційного господарства на території м. Мукачево на 2019 - 2020 роки"   (видатки споживання (електроенергія)</t>
  </si>
  <si>
    <t>економі утворилась в наслідок відсутності звернень керівників ОСББ необхідних для використання одноразової фінансової допомоги;  наданя керівниками ОСББ неповного пакету документів до фінансово кредитних установ необхідних для оформлення"теплих кредитів"</t>
  </si>
  <si>
    <t>відповідно до наданого розрахунку обержувачем бюджетних коштів</t>
  </si>
  <si>
    <t>програма розвитку культури та мистецтв міста Мукачево  на 2018- 2020 роки (оплата премії кращому творчому колективу)</t>
  </si>
  <si>
    <t>Оплата енергоносіїв  (електроенергії -134126,26 грн. водопостачання та водовідведення -237 505,28 грн.</t>
  </si>
  <si>
    <t>Програма "Подарунки для дітей закладів освіти м. Мукачева" на 2019 рік</t>
  </si>
  <si>
    <t>ДНЗ (оплата праці 1 700 000,0 грн. наразхування на з/п 170 200,00 грн. оплата природного газу 829 800,00 грн.)</t>
  </si>
  <si>
    <t>ДЮСШ (оплата праці 312500,0 грн. наразхування на з/п 63 900,00 грн. оплата водопостачання та водовідведення 27 600, оплата електроенергії 56 800 оплата природного газу 33 000,00 грн.)</t>
  </si>
  <si>
    <t>ІРЦ (оплата праці 23 500 грн. наразхування на з/п 3 800 грн.  оплата електроенергії 16400 оплата природного газу 24 800 грн.) (оплата праці з нарахуванням за рахунок субвенції 100 630 грн.)</t>
  </si>
  <si>
    <t>виплата грошової винагороди педагогічним працівникам закладів загальної середньої освіти у відповідності до ст. 57 Закону України "Про освіту" в розмірі посадового окладу(в т. ч. нарахування)</t>
  </si>
  <si>
    <t xml:space="preserve">з метою усунення  аварійної ситуації </t>
  </si>
  <si>
    <t xml:space="preserve">Проведення навчльно тренувальних зборів і змагань з  олімпійських видів спорту </t>
  </si>
  <si>
    <t>придбання матеріалів та обладнання для ЗОШ</t>
  </si>
  <si>
    <t>у зв’язку з численними зверненнями громадян</t>
  </si>
  <si>
    <t>у зв’язку із збитковістю підприємства та невідповідністю діючих тарифів на послуги водопостачання та водовідведення  до вартості матеріальних витрат та періодичне зростання ціни на електроенергію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</si>
</sst>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0"/>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7"/>
      <color theme="1"/>
      <name val="Calibri"/>
      <family val="2"/>
      <charset val="204"/>
      <scheme val="minor"/>
    </font>
    <font>
      <b/>
      <sz val="17"/>
      <color theme="1"/>
      <name val="Calibri"/>
      <family val="2"/>
      <charset val="204"/>
      <scheme val="minor"/>
    </font>
    <font>
      <sz val="12"/>
      <color theme="1"/>
      <name val="Times New Roman"/>
      <family val="1"/>
      <charset val="204"/>
    </font>
    <font>
      <sz val="12"/>
      <name val="Times New Roman"/>
      <family val="1"/>
      <charset val="204"/>
    </font>
    <font>
      <sz val="10"/>
      <color indexed="8"/>
      <name val="Arial"/>
      <family val="2"/>
      <charset val="204"/>
    </font>
    <font>
      <i/>
      <sz val="12"/>
      <color theme="1"/>
      <name val="Times New Roman"/>
      <family val="1"/>
      <charset val="204"/>
    </font>
    <font>
      <sz val="10"/>
      <color theme="1"/>
      <name val="Calibri"/>
      <family val="2"/>
      <charset val="204"/>
      <scheme val="minor"/>
    </font>
    <font>
      <sz val="12"/>
      <color indexed="8"/>
      <name val="Times New Roman"/>
      <family val="1"/>
      <charset val="204"/>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4" tint="0.79998168889431442"/>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79">
    <xf numFmtId="0" fontId="0"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8" borderId="2" applyNumberFormat="0" applyAlignment="0" applyProtection="0"/>
    <xf numFmtId="0" fontId="11" fillId="21" borderId="3" applyNumberFormat="0" applyAlignment="0" applyProtection="0"/>
    <xf numFmtId="0" fontId="12" fillId="21" borderId="2" applyNumberFormat="0" applyAlignment="0" applyProtection="0"/>
    <xf numFmtId="0" fontId="5" fillId="0" borderId="4" applyNumberFormat="0" applyFill="0" applyAlignment="0" applyProtection="0"/>
    <xf numFmtId="0" fontId="13"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22" fillId="0" borderId="0"/>
    <xf numFmtId="0" fontId="22" fillId="0" borderId="0"/>
    <xf numFmtId="0" fontId="14" fillId="0" borderId="8" applyNumberFormat="0" applyFill="0" applyAlignment="0" applyProtection="0"/>
    <xf numFmtId="0" fontId="15" fillId="22" borderId="9" applyNumberFormat="0" applyAlignment="0" applyProtection="0"/>
    <xf numFmtId="0" fontId="16" fillId="23" borderId="0" applyNumberFormat="0" applyBorder="0" applyAlignment="0" applyProtection="0"/>
    <xf numFmtId="0" fontId="22" fillId="0" borderId="0"/>
    <xf numFmtId="0" fontId="23" fillId="0" borderId="0"/>
    <xf numFmtId="0" fontId="17" fillId="4" borderId="0" applyNumberFormat="0" applyBorder="0" applyAlignment="0" applyProtection="0"/>
    <xf numFmtId="0" fontId="18" fillId="0" borderId="0" applyNumberFormat="0" applyFill="0" applyBorder="0" applyAlignment="0" applyProtection="0"/>
    <xf numFmtId="0" fontId="4" fillId="24" borderId="10" applyNumberFormat="0" applyFon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0" fillId="30" borderId="2" applyNumberFormat="0" applyAlignment="0" applyProtection="0"/>
    <xf numFmtId="0" fontId="10" fillId="30" borderId="2" applyNumberFormat="0" applyAlignment="0" applyProtection="0"/>
    <xf numFmtId="0" fontId="11" fillId="43" borderId="3" applyNumberFormat="0" applyAlignment="0" applyProtection="0"/>
    <xf numFmtId="0" fontId="11" fillId="43" borderId="3" applyNumberFormat="0" applyAlignment="0" applyProtection="0"/>
    <xf numFmtId="0" fontId="12" fillId="43" borderId="2" applyNumberFormat="0" applyAlignment="0" applyProtection="0"/>
    <xf numFmtId="0" fontId="12" fillId="43" borderId="2" applyNumberFormat="0" applyAlignment="0" applyProtection="0"/>
    <xf numFmtId="0" fontId="5" fillId="0" borderId="4"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14" fillId="0" borderId="8" applyNumberFormat="0" applyFill="0" applyAlignment="0" applyProtection="0"/>
    <xf numFmtId="0" fontId="15" fillId="44" borderId="9" applyNumberFormat="0" applyAlignment="0" applyProtection="0"/>
    <xf numFmtId="0" fontId="15" fillId="44" borderId="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0" borderId="0" applyNumberFormat="0" applyFill="0" applyBorder="0" applyAlignment="0" applyProtection="0"/>
    <xf numFmtId="0" fontId="22" fillId="46" borderId="10" applyNumberFormat="0" applyAlignment="0" applyProtection="0"/>
    <xf numFmtId="0" fontId="22" fillId="46" borderId="10"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4" fillId="0" borderId="0"/>
    <xf numFmtId="0" fontId="25" fillId="25" borderId="0" applyNumberFormat="0" applyBorder="0" applyAlignment="0" applyProtection="0"/>
    <xf numFmtId="0" fontId="25" fillId="30" borderId="0" applyNumberFormat="0" applyBorder="0" applyAlignment="0" applyProtection="0"/>
    <xf numFmtId="0" fontId="25" fillId="48" borderId="0" applyNumberFormat="0" applyBorder="0" applyAlignment="0" applyProtection="0"/>
    <xf numFmtId="0" fontId="25" fillId="46" borderId="0" applyNumberFormat="0" applyBorder="0" applyAlignment="0" applyProtection="0"/>
    <xf numFmtId="0" fontId="25" fillId="29"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5"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4"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7" fillId="30" borderId="2" applyNumberFormat="0" applyAlignment="0" applyProtection="0"/>
    <xf numFmtId="0" fontId="28" fillId="27" borderId="0" applyNumberFormat="0" applyBorder="0" applyAlignment="0" applyProtection="0"/>
    <xf numFmtId="0" fontId="29" fillId="0" borderId="7" applyNumberFormat="0" applyFill="0" applyAlignment="0" applyProtection="0"/>
    <xf numFmtId="0" fontId="30" fillId="44" borderId="9" applyNumberFormat="0" applyAlignment="0" applyProtection="0"/>
    <xf numFmtId="0" fontId="31" fillId="0" borderId="0" applyNumberFormat="0" applyFill="0" applyBorder="0" applyAlignment="0" applyProtection="0"/>
    <xf numFmtId="0" fontId="32" fillId="45" borderId="0" applyNumberFormat="0" applyBorder="0" applyAlignment="0" applyProtection="0"/>
    <xf numFmtId="0" fontId="33" fillId="43" borderId="2" applyNumberFormat="0" applyAlignment="0" applyProtection="0"/>
    <xf numFmtId="0" fontId="39" fillId="0" borderId="0"/>
    <xf numFmtId="0" fontId="35" fillId="0" borderId="8" applyNumberFormat="0" applyFill="0" applyAlignment="0" applyProtection="0"/>
    <xf numFmtId="0" fontId="34" fillId="26" borderId="0" applyNumberFormat="0" applyBorder="0" applyAlignment="0" applyProtection="0"/>
    <xf numFmtId="0" fontId="22" fillId="46" borderId="10" applyNumberFormat="0" applyAlignment="0" applyProtection="0"/>
    <xf numFmtId="0" fontId="36" fillId="43" borderId="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 fillId="0" borderId="0"/>
    <xf numFmtId="0" fontId="44" fillId="0" borderId="0">
      <alignment vertical="top"/>
    </xf>
    <xf numFmtId="43" fontId="46" fillId="0" borderId="0" applyFont="0" applyFill="0" applyBorder="0" applyAlignment="0" applyProtection="0"/>
  </cellStyleXfs>
  <cellXfs count="99">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1" applyFont="1" applyFill="1" applyBorder="1" applyAlignment="1">
      <alignment horizontal="left" vertical="center" wrapText="1"/>
    </xf>
    <xf numFmtId="0" fontId="24" fillId="47" borderId="1" xfId="0" applyFont="1" applyFill="1" applyBorder="1" applyAlignment="1">
      <alignment horizontal="left" vertical="center" wrapText="1"/>
    </xf>
    <xf numFmtId="0" fontId="1" fillId="47" borderId="1" xfId="0" applyFont="1" applyFill="1" applyBorder="1" applyAlignment="1">
      <alignment wrapText="1"/>
    </xf>
    <xf numFmtId="0" fontId="24" fillId="47" borderId="1" xfId="1" applyFont="1" applyFill="1" applyBorder="1" applyAlignment="1">
      <alignment horizontal="left" vertical="center" wrapText="1"/>
    </xf>
    <xf numFmtId="0" fontId="2" fillId="2" borderId="1" xfId="0" applyFont="1" applyFill="1" applyBorder="1" applyAlignment="1">
      <alignment wrapText="1"/>
    </xf>
    <xf numFmtId="0" fontId="1" fillId="47"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xf>
    <xf numFmtId="4" fontId="1" fillId="47" borderId="1" xfId="0" applyNumberFormat="1" applyFont="1" applyFill="1" applyBorder="1" applyAlignment="1">
      <alignment horizontal="right" vertical="center"/>
    </xf>
    <xf numFmtId="4" fontId="2" fillId="47" borderId="1" xfId="0" applyNumberFormat="1" applyFont="1" applyFill="1" applyBorder="1" applyAlignment="1">
      <alignment horizontal="right" vertical="center"/>
    </xf>
    <xf numFmtId="4" fontId="1" fillId="47" borderId="1" xfId="0" applyNumberFormat="1" applyFont="1" applyFill="1" applyBorder="1" applyAlignment="1">
      <alignment vertical="center"/>
    </xf>
    <xf numFmtId="4" fontId="2" fillId="2" borderId="1" xfId="0" applyNumberFormat="1" applyFont="1" applyFill="1" applyBorder="1" applyAlignment="1">
      <alignment vertical="center"/>
    </xf>
    <xf numFmtId="0" fontId="3" fillId="2" borderId="1" xfId="0" applyFont="1" applyFill="1" applyBorder="1" applyAlignment="1">
      <alignment wrapText="1"/>
    </xf>
    <xf numFmtId="4" fontId="1" fillId="2" borderId="1" xfId="0" applyNumberFormat="1" applyFont="1" applyFill="1" applyBorder="1" applyAlignment="1">
      <alignment horizontal="right" vertical="center"/>
    </xf>
    <xf numFmtId="0" fontId="40" fillId="0" borderId="0" xfId="0" applyFont="1"/>
    <xf numFmtId="0" fontId="40" fillId="0" borderId="0" xfId="0" applyFont="1" applyAlignment="1">
      <alignment horizontal="center"/>
    </xf>
    <xf numFmtId="4" fontId="40" fillId="0" borderId="0" xfId="0" applyNumberFormat="1" applyFont="1"/>
    <xf numFmtId="0" fontId="40" fillId="0" borderId="0" xfId="0" applyFont="1" applyAlignment="1">
      <alignment horizontal="left"/>
    </xf>
    <xf numFmtId="4" fontId="40" fillId="0" borderId="0" xfId="0" applyNumberFormat="1" applyFont="1" applyAlignment="1">
      <alignment horizontal="left"/>
    </xf>
    <xf numFmtId="0" fontId="40" fillId="0" borderId="0" xfId="0" applyFont="1" applyAlignment="1">
      <alignment horizontal="center" vertical="center"/>
    </xf>
    <xf numFmtId="4" fontId="40" fillId="2" borderId="0" xfId="0" applyNumberFormat="1" applyFont="1" applyFill="1"/>
    <xf numFmtId="0" fontId="40" fillId="2" borderId="0" xfId="0" applyFont="1" applyFill="1"/>
    <xf numFmtId="0" fontId="41" fillId="2" borderId="0" xfId="0" applyFont="1" applyFill="1"/>
    <xf numFmtId="0" fontId="41" fillId="0" borderId="0" xfId="0" applyFont="1"/>
    <xf numFmtId="4" fontId="41" fillId="0" borderId="0" xfId="0" applyNumberFormat="1" applyFont="1"/>
    <xf numFmtId="14" fontId="1" fillId="0" borderId="1" xfId="0" applyNumberFormat="1" applyFont="1" applyBorder="1" applyAlignment="1">
      <alignment horizontal="center" wrapText="1"/>
    </xf>
    <xf numFmtId="0" fontId="2" fillId="0" borderId="1" xfId="0" applyFont="1" applyBorder="1" applyAlignment="1">
      <alignment wrapText="1"/>
    </xf>
    <xf numFmtId="4" fontId="1" fillId="0" borderId="1" xfId="0" applyNumberFormat="1" applyFont="1" applyBorder="1" applyAlignment="1">
      <alignment horizontal="center"/>
    </xf>
    <xf numFmtId="4" fontId="2" fillId="0" borderId="1" xfId="0" applyNumberFormat="1" applyFont="1" applyBorder="1"/>
    <xf numFmtId="4" fontId="1" fillId="0" borderId="1" xfId="0" applyNumberFormat="1" applyFont="1" applyBorder="1"/>
    <xf numFmtId="4" fontId="2" fillId="0" borderId="1" xfId="0" applyNumberFormat="1" applyFont="1" applyBorder="1" applyAlignment="1">
      <alignment horizontal="center" vertical="center"/>
    </xf>
    <xf numFmtId="0" fontId="1" fillId="49" borderId="11" xfId="0" applyFont="1" applyFill="1" applyBorder="1" applyAlignment="1">
      <alignment wrapText="1"/>
    </xf>
    <xf numFmtId="4" fontId="1" fillId="49" borderId="11" xfId="0" applyNumberFormat="1" applyFont="1" applyFill="1" applyBorder="1" applyAlignment="1">
      <alignment horizontal="right" vertical="center"/>
    </xf>
    <xf numFmtId="0" fontId="1" fillId="2" borderId="0" xfId="0" applyFont="1" applyFill="1" applyBorder="1" applyAlignment="1">
      <alignment horizontal="center"/>
    </xf>
    <xf numFmtId="0" fontId="1" fillId="0" borderId="12" xfId="0" applyFont="1" applyBorder="1" applyAlignment="1">
      <alignment wrapText="1"/>
    </xf>
    <xf numFmtId="0" fontId="1" fillId="0" borderId="13" xfId="0" applyFont="1" applyBorder="1" applyAlignment="1">
      <alignment wrapText="1"/>
    </xf>
    <xf numFmtId="4" fontId="1" fillId="0" borderId="13" xfId="0" applyNumberFormat="1" applyFont="1" applyBorder="1"/>
    <xf numFmtId="0" fontId="1" fillId="0" borderId="1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3" fillId="2" borderId="1" xfId="0" applyFont="1" applyFill="1" applyBorder="1" applyAlignment="1">
      <alignment horizontal="left" vertical="center" wrapText="1"/>
    </xf>
    <xf numFmtId="0" fontId="40" fillId="0" borderId="0" xfId="0" applyFont="1" applyAlignment="1">
      <alignment horizontal="center"/>
    </xf>
    <xf numFmtId="4" fontId="1" fillId="47"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2" fillId="2" borderId="1" xfId="0" applyFont="1" applyFill="1" applyBorder="1" applyAlignment="1">
      <alignment horizontal="right" wrapText="1"/>
    </xf>
    <xf numFmtId="3" fontId="2"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24" fillId="2" borderId="1" xfId="0" applyFont="1" applyFill="1" applyBorder="1" applyAlignment="1">
      <alignment horizontal="right" vertical="center" wrapText="1"/>
    </xf>
    <xf numFmtId="0" fontId="40" fillId="0" borderId="0" xfId="0" applyFont="1" applyAlignment="1">
      <alignment horizontal="center"/>
    </xf>
    <xf numFmtId="4" fontId="1" fillId="2" borderId="1" xfId="0" applyNumberFormat="1" applyFont="1" applyFill="1" applyBorder="1" applyAlignment="1">
      <alignment vertical="center"/>
    </xf>
    <xf numFmtId="0" fontId="42" fillId="0" borderId="1" xfId="0" applyFont="1" applyBorder="1" applyAlignment="1">
      <alignment wrapText="1"/>
    </xf>
    <xf numFmtId="0" fontId="42" fillId="0" borderId="1" xfId="0" applyFont="1" applyBorder="1" applyAlignment="1">
      <alignment vertical="center" wrapText="1"/>
    </xf>
    <xf numFmtId="4" fontId="42" fillId="0" borderId="1" xfId="176" applyNumberFormat="1" applyFont="1" applyBorder="1" applyAlignment="1">
      <alignment horizontal="right" vertical="center"/>
    </xf>
    <xf numFmtId="4" fontId="2" fillId="47" borderId="1" xfId="0" applyNumberFormat="1" applyFont="1" applyFill="1" applyBorder="1" applyAlignment="1">
      <alignment vertical="center" wrapText="1"/>
    </xf>
    <xf numFmtId="0" fontId="2" fillId="2" borderId="1" xfId="0" applyFont="1" applyFill="1" applyBorder="1" applyAlignment="1">
      <alignment vertical="center" wrapText="1"/>
    </xf>
    <xf numFmtId="4" fontId="2" fillId="2" borderId="1" xfId="0" applyNumberFormat="1" applyFont="1" applyFill="1" applyBorder="1" applyAlignment="1">
      <alignment horizontal="left" vertical="center" wrapText="1"/>
    </xf>
    <xf numFmtId="4" fontId="2" fillId="47"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4" fontId="2" fillId="49" borderId="1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2" borderId="1" xfId="1" applyFont="1" applyFill="1" applyBorder="1" applyAlignment="1">
      <alignment vertical="center" wrapText="1"/>
    </xf>
    <xf numFmtId="0" fontId="3" fillId="0" borderId="1" xfId="0" applyFont="1" applyFill="1" applyBorder="1" applyAlignment="1">
      <alignment vertical="center" wrapText="1"/>
    </xf>
    <xf numFmtId="0" fontId="2" fillId="2" borderId="11" xfId="0" applyFont="1" applyFill="1" applyBorder="1" applyAlignment="1">
      <alignment horizontal="left" vertical="center" wrapText="1"/>
    </xf>
    <xf numFmtId="0" fontId="43" fillId="2" borderId="1" xfId="137" applyFont="1" applyFill="1" applyBorder="1" applyAlignment="1">
      <alignment horizontal="left" vertical="center" wrapText="1"/>
    </xf>
    <xf numFmtId="4" fontId="43" fillId="2" borderId="1" xfId="177" applyNumberFormat="1" applyFont="1" applyFill="1" applyBorder="1" applyAlignment="1">
      <alignment horizontal="center" vertical="center"/>
    </xf>
    <xf numFmtId="0" fontId="45" fillId="2" borderId="1" xfId="137" applyFont="1" applyFill="1" applyBorder="1" applyAlignment="1">
      <alignment horizontal="left" vertical="center" wrapText="1"/>
    </xf>
    <xf numFmtId="0" fontId="42" fillId="2" borderId="1" xfId="137" applyFont="1" applyFill="1" applyBorder="1" applyAlignment="1">
      <alignment horizontal="left" vertical="center" wrapText="1"/>
    </xf>
    <xf numFmtId="0" fontId="2" fillId="2" borderId="1" xfId="0" applyFont="1" applyFill="1" applyBorder="1" applyAlignment="1">
      <alignment horizontal="center" vertical="center" wrapText="1"/>
    </xf>
    <xf numFmtId="43" fontId="2" fillId="2" borderId="1" xfId="178" applyFont="1" applyFill="1" applyBorder="1" applyAlignment="1">
      <alignment horizontal="center" vertical="center" wrapText="1"/>
    </xf>
    <xf numFmtId="43" fontId="3" fillId="2" borderId="1" xfId="178" applyFont="1" applyFill="1" applyBorder="1" applyAlignment="1">
      <alignment horizontal="right" vertical="center" wrapText="1"/>
    </xf>
    <xf numFmtId="0" fontId="2" fillId="47" borderId="1" xfId="0" applyFont="1" applyFill="1" applyBorder="1" applyAlignment="1">
      <alignment horizontal="left" vertical="center" wrapText="1"/>
    </xf>
    <xf numFmtId="0" fontId="1" fillId="47" borderId="1" xfId="0" applyFont="1" applyFill="1" applyBorder="1" applyAlignment="1">
      <alignment vertical="center" wrapText="1"/>
    </xf>
    <xf numFmtId="164" fontId="43" fillId="50" borderId="1" xfId="0" applyNumberFormat="1" applyFont="1" applyFill="1" applyBorder="1" applyAlignment="1">
      <alignment horizontal="center" vertical="center" wrapText="1"/>
    </xf>
    <xf numFmtId="1" fontId="43" fillId="50" borderId="1" xfId="0" applyNumberFormat="1" applyFont="1" applyFill="1" applyBorder="1" applyAlignment="1">
      <alignment horizontal="left" vertical="center" wrapText="1"/>
    </xf>
    <xf numFmtId="4" fontId="43" fillId="50" borderId="1" xfId="0" applyNumberFormat="1" applyFont="1" applyFill="1" applyBorder="1" applyAlignment="1">
      <alignment horizontal="center" vertical="center" wrapText="1"/>
    </xf>
    <xf numFmtId="0" fontId="43" fillId="2" borderId="1" xfId="0" applyFont="1" applyFill="1" applyBorder="1" applyAlignment="1">
      <alignment horizontal="left" vertical="center" wrapText="1"/>
    </xf>
    <xf numFmtId="4" fontId="47" fillId="50" borderId="1" xfId="177" applyNumberFormat="1" applyFont="1" applyFill="1" applyBorder="1" applyAlignment="1">
      <alignment horizontal="center" vertical="center" wrapText="1"/>
    </xf>
    <xf numFmtId="164" fontId="42" fillId="50" borderId="1" xfId="0" applyNumberFormat="1" applyFont="1" applyFill="1" applyBorder="1" applyAlignment="1">
      <alignment horizontal="center" vertical="center" wrapText="1"/>
    </xf>
    <xf numFmtId="164" fontId="42" fillId="50" borderId="1" xfId="177" applyNumberFormat="1" applyFont="1" applyFill="1" applyBorder="1" applyAlignment="1">
      <alignment horizontal="center" vertical="center" wrapText="1"/>
    </xf>
    <xf numFmtId="49" fontId="42" fillId="2" borderId="1" xfId="0" applyNumberFormat="1" applyFont="1" applyFill="1" applyBorder="1" applyAlignment="1">
      <alignment horizontal="left" vertical="center" wrapText="1"/>
    </xf>
    <xf numFmtId="0" fontId="42" fillId="2" borderId="1" xfId="0" applyFont="1" applyFill="1" applyBorder="1" applyAlignment="1">
      <alignment horizontal="left" vertical="center" wrapText="1"/>
    </xf>
    <xf numFmtId="164" fontId="42" fillId="2" borderId="1" xfId="0" applyNumberFormat="1" applyFont="1" applyFill="1" applyBorder="1" applyAlignment="1">
      <alignment horizontal="left" vertical="center" wrapText="1"/>
    </xf>
    <xf numFmtId="0" fontId="24" fillId="2" borderId="1" xfId="1" applyFont="1" applyFill="1" applyBorder="1" applyAlignment="1">
      <alignment horizontal="left" vertical="center" wrapText="1"/>
    </xf>
    <xf numFmtId="0" fontId="2" fillId="2" borderId="20" xfId="0" applyFont="1" applyFill="1" applyBorder="1" applyAlignment="1">
      <alignment horizontal="center" vertical="center" wrapText="1"/>
    </xf>
    <xf numFmtId="4" fontId="2" fillId="2" borderId="1" xfId="0" applyNumberFormat="1" applyFont="1" applyFill="1" applyBorder="1" applyAlignment="1">
      <alignment vertical="center" wrapText="1"/>
    </xf>
    <xf numFmtId="0" fontId="24" fillId="2" borderId="15" xfId="0" applyFont="1" applyFill="1" applyBorder="1" applyAlignment="1">
      <alignment horizontal="center"/>
    </xf>
    <xf numFmtId="0" fontId="24" fillId="2" borderId="0" xfId="0" applyFont="1" applyFill="1" applyBorder="1" applyAlignment="1">
      <alignment horizontal="center"/>
    </xf>
    <xf numFmtId="0" fontId="40"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left" wrapText="1"/>
    </xf>
    <xf numFmtId="0" fontId="2" fillId="2" borderId="1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79">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5000000}"/>
    <cellStyle name="Звичайний 2 2" xfId="34" xr:uid="{00000000-0005-0000-0000-000086000000}"/>
    <cellStyle name="Звичайний 2 3" xfId="137" xr:uid="{00000000-0005-0000-0000-000087000000}"/>
    <cellStyle name="Звичайний 3" xfId="1" xr:uid="{00000000-0005-0000-0000-000088000000}"/>
    <cellStyle name="Звичайний_Додаток _ 3 зм_ни 4575" xfId="177" xr:uid="{00000000-0005-0000-0000-000089000000}"/>
    <cellStyle name="Зв'язана клітинка 2" xfId="164" xr:uid="{00000000-0005-0000-0000-00008A000000}"/>
    <cellStyle name="Итог" xfId="121" xr:uid="{00000000-0005-0000-0000-00008B000000}"/>
    <cellStyle name="Итог 2" xfId="35" xr:uid="{00000000-0005-0000-0000-00008C000000}"/>
    <cellStyle name="Контрольна клітинка 2" xfId="165" xr:uid="{00000000-0005-0000-0000-00008D000000}"/>
    <cellStyle name="Контрольная ячейка" xfId="122" xr:uid="{00000000-0005-0000-0000-00008E000000}"/>
    <cellStyle name="Контрольная ячейка 2" xfId="36" xr:uid="{00000000-0005-0000-0000-00008F000000}"/>
    <cellStyle name="Контрольная ячейка 2 2" xfId="123" xr:uid="{00000000-0005-0000-0000-000090000000}"/>
    <cellStyle name="Назва 2" xfId="166" xr:uid="{00000000-0005-0000-0000-000091000000}"/>
    <cellStyle name="Название" xfId="124" xr:uid="{00000000-0005-0000-0000-000092000000}"/>
    <cellStyle name="Название 2" xfId="125" xr:uid="{00000000-0005-0000-0000-000093000000}"/>
    <cellStyle name="Нейтральний 2" xfId="167" xr:uid="{00000000-0005-0000-0000-000094000000}"/>
    <cellStyle name="Нейтральный" xfId="126" xr:uid="{00000000-0005-0000-0000-000095000000}"/>
    <cellStyle name="Нейтральный 2" xfId="37" xr:uid="{00000000-0005-0000-0000-000096000000}"/>
    <cellStyle name="Нейтральный 2 2" xfId="127" xr:uid="{00000000-0005-0000-0000-000097000000}"/>
    <cellStyle name="Обчислення 2" xfId="168" xr:uid="{00000000-0005-0000-0000-000098000000}"/>
    <cellStyle name="Обычный 2" xfId="38" xr:uid="{00000000-0005-0000-0000-000099000000}"/>
    <cellStyle name="Обычный 2 2" xfId="169" xr:uid="{00000000-0005-0000-0000-00009A000000}"/>
    <cellStyle name="Обычный 4" xfId="39" xr:uid="{00000000-0005-0000-0000-00009B000000}"/>
    <cellStyle name="Обычный_дод на комісію про затверд бюд 2004" xfId="176" xr:uid="{00000000-0005-0000-0000-00009C000000}"/>
    <cellStyle name="Підсумок 2" xfId="170" xr:uid="{00000000-0005-0000-0000-00009D000000}"/>
    <cellStyle name="Плохой" xfId="128" xr:uid="{00000000-0005-0000-0000-00009E000000}"/>
    <cellStyle name="Плохой 2" xfId="40" xr:uid="{00000000-0005-0000-0000-00009F000000}"/>
    <cellStyle name="Плохой 2 2" xfId="129" xr:uid="{00000000-0005-0000-0000-0000A0000000}"/>
    <cellStyle name="Поганий 2" xfId="171" xr:uid="{00000000-0005-0000-0000-0000A1000000}"/>
    <cellStyle name="Пояснение" xfId="130" xr:uid="{00000000-0005-0000-0000-0000A2000000}"/>
    <cellStyle name="Пояснение 2" xfId="41" xr:uid="{00000000-0005-0000-0000-0000A3000000}"/>
    <cellStyle name="Примечание" xfId="131" xr:uid="{00000000-0005-0000-0000-0000A4000000}"/>
    <cellStyle name="Примечание 2" xfId="42" xr:uid="{00000000-0005-0000-0000-0000A5000000}"/>
    <cellStyle name="Примечание 2 2" xfId="132" xr:uid="{00000000-0005-0000-0000-0000A6000000}"/>
    <cellStyle name="Примітка 2" xfId="172" xr:uid="{00000000-0005-0000-0000-0000A7000000}"/>
    <cellStyle name="Результат 2" xfId="173" xr:uid="{00000000-0005-0000-0000-0000A8000000}"/>
    <cellStyle name="Связанная ячейка" xfId="133" xr:uid="{00000000-0005-0000-0000-0000A9000000}"/>
    <cellStyle name="Связанная ячейка 2" xfId="43" xr:uid="{00000000-0005-0000-0000-0000AA000000}"/>
    <cellStyle name="Текст попередження 2" xfId="174" xr:uid="{00000000-0005-0000-0000-0000AB000000}"/>
    <cellStyle name="Текст пояснення 2" xfId="175" xr:uid="{00000000-0005-0000-0000-0000AC000000}"/>
    <cellStyle name="Текст предупреждения" xfId="134" xr:uid="{00000000-0005-0000-0000-0000AD000000}"/>
    <cellStyle name="Текст предупреждения 2" xfId="44" xr:uid="{00000000-0005-0000-0000-0000AE000000}"/>
    <cellStyle name="Фінансовий" xfId="178" builtinId="3"/>
    <cellStyle name="Хороший" xfId="135" xr:uid="{00000000-0005-0000-0000-0000B0000000}"/>
    <cellStyle name="Хороший 2" xfId="45" xr:uid="{00000000-0005-0000-0000-0000B1000000}"/>
    <cellStyle name="Хороший 2 2" xfId="136" xr:uid="{00000000-0005-0000-0000-0000B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8"/>
  <sheetViews>
    <sheetView tabSelected="1" view="pageBreakPreview" topLeftCell="A90" zoomScale="90" zoomScaleNormal="70" zoomScaleSheetLayoutView="90" workbookViewId="0">
      <selection activeCell="N84" sqref="N84"/>
    </sheetView>
  </sheetViews>
  <sheetFormatPr defaultColWidth="21.85546875" defaultRowHeight="22.5" x14ac:dyDescent="0.35"/>
  <cols>
    <col min="1" max="1" width="51.140625" style="17" customWidth="1"/>
    <col min="2" max="2" width="22.28515625" style="17" customWidth="1"/>
    <col min="3" max="3" width="22.5703125" style="17" customWidth="1"/>
    <col min="4" max="5" width="22" style="17" hidden="1" customWidth="1"/>
    <col min="6" max="6" width="22.5703125" style="17" bestFit="1" customWidth="1"/>
    <col min="7" max="7" width="21.5703125" style="17" customWidth="1"/>
    <col min="8" max="8" width="19.28515625" style="17" hidden="1" customWidth="1"/>
    <col min="9" max="12" width="22.5703125" style="17" hidden="1" customWidth="1"/>
    <col min="13" max="13" width="20.85546875" style="17" hidden="1" customWidth="1"/>
    <col min="14" max="14" width="36.140625" style="17" customWidth="1"/>
    <col min="15" max="15" width="26.28515625" style="17" customWidth="1"/>
    <col min="16" max="16" width="31.28515625" style="17" customWidth="1"/>
    <col min="17" max="17" width="28.5703125" style="17" customWidth="1"/>
    <col min="18" max="16384" width="21.85546875" style="17"/>
  </cols>
  <sheetData>
    <row r="1" spans="1:17" x14ac:dyDescent="0.35">
      <c r="A1" s="17" t="s">
        <v>148</v>
      </c>
      <c r="H1" s="93" t="s">
        <v>24</v>
      </c>
      <c r="I1" s="93"/>
      <c r="J1" s="18"/>
      <c r="K1" s="18"/>
      <c r="L1" s="46"/>
      <c r="M1" s="53"/>
    </row>
    <row r="2" spans="1:17" ht="72" customHeight="1" x14ac:dyDescent="0.35">
      <c r="A2" s="94" t="s">
        <v>169</v>
      </c>
      <c r="B2" s="94"/>
      <c r="C2" s="94"/>
      <c r="D2" s="94"/>
      <c r="E2" s="94"/>
      <c r="F2" s="94"/>
      <c r="G2" s="94"/>
      <c r="H2" s="28">
        <v>43524</v>
      </c>
      <c r="I2" s="28">
        <v>43552</v>
      </c>
      <c r="J2" s="28">
        <v>43580</v>
      </c>
      <c r="K2" s="28" t="s">
        <v>26</v>
      </c>
      <c r="L2" s="28">
        <v>43671</v>
      </c>
      <c r="M2" s="28">
        <v>43699</v>
      </c>
      <c r="N2" s="29" t="s">
        <v>25</v>
      </c>
      <c r="P2" s="17" t="s">
        <v>48</v>
      </c>
    </row>
    <row r="3" spans="1:17" ht="52.5" customHeight="1" x14ac:dyDescent="0.35">
      <c r="A3" s="95" t="s">
        <v>13</v>
      </c>
      <c r="B3" s="95"/>
      <c r="C3" s="95"/>
      <c r="D3" s="95"/>
      <c r="E3" s="95"/>
      <c r="F3" s="95"/>
      <c r="G3" s="30">
        <f>13162685.14-200000</f>
        <v>12962685.140000001</v>
      </c>
      <c r="H3" s="31">
        <v>335304</v>
      </c>
      <c r="I3" s="31">
        <v>2043504</v>
      </c>
      <c r="J3" s="31">
        <v>8649512</v>
      </c>
      <c r="K3" s="31">
        <f>999680+200000</f>
        <v>1199680</v>
      </c>
      <c r="L3" s="31"/>
      <c r="M3" s="31">
        <v>709448</v>
      </c>
      <c r="N3" s="32">
        <f>G3-H3-I3-J3-K3-M3</f>
        <v>25237.140000000596</v>
      </c>
      <c r="O3" s="19">
        <f>G3-N3</f>
        <v>12937448</v>
      </c>
      <c r="P3" s="19">
        <f>O3+O5</f>
        <v>14707448</v>
      </c>
    </row>
    <row r="4" spans="1:17" ht="52.5" customHeight="1" x14ac:dyDescent="0.35">
      <c r="A4" s="95" t="s">
        <v>14</v>
      </c>
      <c r="B4" s="95"/>
      <c r="C4" s="95"/>
      <c r="D4" s="95"/>
      <c r="E4" s="95"/>
      <c r="F4" s="95"/>
      <c r="G4" s="30">
        <v>5842.02</v>
      </c>
      <c r="H4" s="30"/>
      <c r="I4" s="30"/>
      <c r="J4" s="30"/>
      <c r="K4" s="30"/>
      <c r="L4" s="30"/>
      <c r="M4" s="30"/>
      <c r="N4" s="32">
        <f t="shared" ref="N4:N9" si="0">G4-H4-I4-J4-K4</f>
        <v>5842.02</v>
      </c>
      <c r="O4" s="19">
        <f t="shared" ref="O4:O9" si="1">G4-N4</f>
        <v>0</v>
      </c>
      <c r="Q4" s="19"/>
    </row>
    <row r="5" spans="1:17" s="20" customFormat="1" ht="52.5" customHeight="1" x14ac:dyDescent="0.35">
      <c r="A5" s="95" t="s">
        <v>15</v>
      </c>
      <c r="B5" s="95"/>
      <c r="C5" s="95"/>
      <c r="D5" s="95"/>
      <c r="E5" s="95"/>
      <c r="F5" s="95"/>
      <c r="G5" s="30">
        <v>1770178.02</v>
      </c>
      <c r="H5" s="30"/>
      <c r="I5" s="30"/>
      <c r="J5" s="30"/>
      <c r="K5" s="30">
        <v>1770000</v>
      </c>
      <c r="L5" s="30"/>
      <c r="M5" s="30"/>
      <c r="N5" s="32">
        <f t="shared" si="0"/>
        <v>178.02000000001863</v>
      </c>
      <c r="O5" s="19">
        <f t="shared" si="1"/>
        <v>1770000</v>
      </c>
      <c r="Q5" s="21"/>
    </row>
    <row r="6" spans="1:17" ht="52.5" customHeight="1" x14ac:dyDescent="0.35">
      <c r="A6" s="95" t="s">
        <v>16</v>
      </c>
      <c r="B6" s="95"/>
      <c r="C6" s="95"/>
      <c r="D6" s="95"/>
      <c r="E6" s="95"/>
      <c r="F6" s="95"/>
      <c r="G6" s="30">
        <v>14631260.439999999</v>
      </c>
      <c r="H6" s="30">
        <v>8354041</v>
      </c>
      <c r="I6" s="30">
        <v>534000</v>
      </c>
      <c r="J6" s="30">
        <v>5000000</v>
      </c>
      <c r="K6" s="30">
        <v>500000</v>
      </c>
      <c r="L6" s="30"/>
      <c r="M6" s="30">
        <v>150000</v>
      </c>
      <c r="N6" s="32">
        <f>G6-H6-I6-J6-K6-M6</f>
        <v>93219.439999999478</v>
      </c>
      <c r="O6" s="19">
        <f t="shared" si="1"/>
        <v>14538041</v>
      </c>
      <c r="Q6" s="19"/>
    </row>
    <row r="7" spans="1:17" ht="52.5" customHeight="1" x14ac:dyDescent="0.35">
      <c r="A7" s="95" t="s">
        <v>17</v>
      </c>
      <c r="B7" s="95"/>
      <c r="C7" s="95"/>
      <c r="D7" s="95"/>
      <c r="E7" s="95"/>
      <c r="F7" s="95"/>
      <c r="G7" s="30">
        <v>440802.52</v>
      </c>
      <c r="H7" s="30"/>
      <c r="I7" s="30"/>
      <c r="J7" s="30"/>
      <c r="K7" s="30"/>
      <c r="L7" s="30">
        <v>440802</v>
      </c>
      <c r="M7" s="30"/>
      <c r="N7" s="32">
        <f>G7-H7-I7-J7-K7-L7</f>
        <v>0.52000000001862645</v>
      </c>
      <c r="O7" s="19">
        <f t="shared" si="1"/>
        <v>440802</v>
      </c>
      <c r="Q7" s="19"/>
    </row>
    <row r="8" spans="1:17" ht="52.5" customHeight="1" x14ac:dyDescent="0.35">
      <c r="A8" s="95" t="s">
        <v>18</v>
      </c>
      <c r="B8" s="95"/>
      <c r="C8" s="95"/>
      <c r="D8" s="95"/>
      <c r="E8" s="95"/>
      <c r="F8" s="95"/>
      <c r="G8" s="30">
        <v>196143.97</v>
      </c>
      <c r="H8" s="30"/>
      <c r="I8" s="30"/>
      <c r="J8" s="30"/>
      <c r="K8" s="30"/>
      <c r="L8" s="30"/>
      <c r="M8" s="30"/>
      <c r="N8" s="32">
        <f t="shared" si="0"/>
        <v>196143.97</v>
      </c>
      <c r="O8" s="19">
        <f t="shared" si="1"/>
        <v>0</v>
      </c>
    </row>
    <row r="9" spans="1:17" ht="52.5" customHeight="1" x14ac:dyDescent="0.35">
      <c r="A9" s="95" t="s">
        <v>19</v>
      </c>
      <c r="B9" s="95"/>
      <c r="C9" s="95"/>
      <c r="D9" s="95"/>
      <c r="E9" s="95"/>
      <c r="F9" s="95"/>
      <c r="G9" s="30">
        <v>130089.60000000001</v>
      </c>
      <c r="H9" s="30"/>
      <c r="I9" s="30"/>
      <c r="J9" s="30"/>
      <c r="K9" s="30"/>
      <c r="L9" s="30"/>
      <c r="M9" s="30"/>
      <c r="N9" s="32">
        <f t="shared" si="0"/>
        <v>130089.60000000001</v>
      </c>
      <c r="O9" s="19">
        <f t="shared" si="1"/>
        <v>0</v>
      </c>
    </row>
    <row r="10" spans="1:17" ht="52.5" customHeight="1" x14ac:dyDescent="0.35">
      <c r="A10" s="94" t="s">
        <v>27</v>
      </c>
      <c r="B10" s="94"/>
      <c r="C10" s="94"/>
      <c r="D10" s="94"/>
      <c r="E10" s="94"/>
      <c r="F10" s="94"/>
      <c r="G10" s="30">
        <v>18162000</v>
      </c>
      <c r="H10" s="30"/>
      <c r="I10" s="30"/>
      <c r="J10" s="30"/>
      <c r="K10" s="30"/>
      <c r="L10" s="30"/>
      <c r="M10" s="30"/>
      <c r="N10" s="32">
        <f>N3+N6</f>
        <v>118456.58000000007</v>
      </c>
      <c r="O10" s="19"/>
    </row>
    <row r="11" spans="1:17" s="22" customFormat="1" ht="117" customHeight="1" x14ac:dyDescent="0.2">
      <c r="A11" s="1" t="s">
        <v>9</v>
      </c>
      <c r="B11" s="2" t="s">
        <v>105</v>
      </c>
      <c r="C11" s="2" t="s">
        <v>104</v>
      </c>
      <c r="D11" s="2" t="s">
        <v>8</v>
      </c>
      <c r="E11" s="2" t="s">
        <v>10</v>
      </c>
      <c r="F11" s="2" t="s">
        <v>11</v>
      </c>
      <c r="G11" s="2" t="s">
        <v>0</v>
      </c>
      <c r="H11" s="2"/>
      <c r="I11" s="2"/>
      <c r="J11" s="2"/>
      <c r="K11" s="2"/>
      <c r="L11" s="2"/>
      <c r="M11" s="2"/>
      <c r="N11" s="33" t="s">
        <v>37</v>
      </c>
    </row>
    <row r="12" spans="1:17" s="24" customFormat="1" x14ac:dyDescent="0.35">
      <c r="A12" s="8" t="s">
        <v>20</v>
      </c>
      <c r="B12" s="13">
        <f t="shared" ref="B12:G12" si="2">SUM(B13:B17)</f>
        <v>0</v>
      </c>
      <c r="C12" s="13">
        <f t="shared" si="2"/>
        <v>0</v>
      </c>
      <c r="D12" s="13">
        <f t="shared" si="2"/>
        <v>0</v>
      </c>
      <c r="E12" s="13">
        <f t="shared" si="2"/>
        <v>0</v>
      </c>
      <c r="F12" s="13">
        <f t="shared" si="2"/>
        <v>40000</v>
      </c>
      <c r="G12" s="13">
        <f t="shared" si="2"/>
        <v>40000</v>
      </c>
      <c r="H12" s="13"/>
      <c r="I12" s="13"/>
      <c r="J12" s="13"/>
      <c r="K12" s="13"/>
      <c r="L12" s="13"/>
      <c r="M12" s="13"/>
      <c r="N12" s="58"/>
      <c r="O12" s="23">
        <f>F12+F18+F23+F34+F61+F73+F100</f>
        <v>0</v>
      </c>
    </row>
    <row r="13" spans="1:17" s="24" customFormat="1" ht="117" customHeight="1" x14ac:dyDescent="0.35">
      <c r="A13" s="9" t="s">
        <v>66</v>
      </c>
      <c r="B13" s="14"/>
      <c r="C13" s="54"/>
      <c r="D13" s="54"/>
      <c r="E13" s="54"/>
      <c r="F13" s="14">
        <v>40000</v>
      </c>
      <c r="G13" s="14">
        <f>SUM(B13:F13)</f>
        <v>40000</v>
      </c>
      <c r="H13" s="54"/>
      <c r="I13" s="54"/>
      <c r="J13" s="54"/>
      <c r="K13" s="54"/>
      <c r="L13" s="54"/>
      <c r="M13" s="54"/>
      <c r="N13" s="60" t="s">
        <v>149</v>
      </c>
      <c r="O13" s="23"/>
    </row>
    <row r="14" spans="1:17" s="24" customFormat="1" ht="85.5" hidden="1" customHeight="1" x14ac:dyDescent="0.35">
      <c r="A14" s="9" t="s">
        <v>109</v>
      </c>
      <c r="B14" s="14"/>
      <c r="C14" s="54"/>
      <c r="D14" s="54"/>
      <c r="E14" s="54"/>
      <c r="F14" s="14"/>
      <c r="G14" s="14">
        <f t="shared" ref="G14:G15" si="3">SUM(B14:F14)</f>
        <v>0</v>
      </c>
      <c r="H14" s="54"/>
      <c r="I14" s="54"/>
      <c r="J14" s="54"/>
      <c r="K14" s="54"/>
      <c r="L14" s="54"/>
      <c r="M14" s="54"/>
      <c r="N14" s="60" t="s">
        <v>67</v>
      </c>
      <c r="O14" s="23"/>
    </row>
    <row r="15" spans="1:17" s="24" customFormat="1" ht="117" hidden="1" customHeight="1" x14ac:dyDescent="0.35">
      <c r="A15" s="9" t="s">
        <v>108</v>
      </c>
      <c r="B15" s="14"/>
      <c r="C15" s="54"/>
      <c r="D15" s="54"/>
      <c r="E15" s="54"/>
      <c r="F15" s="14"/>
      <c r="G15" s="14">
        <f t="shared" si="3"/>
        <v>0</v>
      </c>
      <c r="H15" s="54"/>
      <c r="I15" s="54"/>
      <c r="J15" s="54"/>
      <c r="K15" s="54"/>
      <c r="L15" s="54"/>
      <c r="M15" s="54"/>
      <c r="N15" s="60" t="s">
        <v>67</v>
      </c>
      <c r="O15" s="23"/>
    </row>
    <row r="16" spans="1:17" s="24" customFormat="1" ht="117" hidden="1" customHeight="1" x14ac:dyDescent="0.35">
      <c r="A16" s="9" t="s">
        <v>107</v>
      </c>
      <c r="B16" s="14"/>
      <c r="C16" s="54"/>
      <c r="D16" s="54"/>
      <c r="E16" s="54"/>
      <c r="F16" s="14"/>
      <c r="G16" s="14">
        <f t="shared" ref="G16:G17" si="4">SUM(B16:F16)</f>
        <v>0</v>
      </c>
      <c r="H16" s="54"/>
      <c r="I16" s="54"/>
      <c r="J16" s="54"/>
      <c r="K16" s="54"/>
      <c r="L16" s="54"/>
      <c r="M16" s="54"/>
      <c r="N16" s="60" t="s">
        <v>67</v>
      </c>
      <c r="O16" s="23"/>
    </row>
    <row r="17" spans="1:15" s="24" customFormat="1" ht="117" hidden="1" customHeight="1" x14ac:dyDescent="0.35">
      <c r="A17" s="9" t="s">
        <v>106</v>
      </c>
      <c r="B17" s="14"/>
      <c r="C17" s="54"/>
      <c r="D17" s="54"/>
      <c r="E17" s="54"/>
      <c r="F17" s="14"/>
      <c r="G17" s="14">
        <f t="shared" si="4"/>
        <v>0</v>
      </c>
      <c r="H17" s="54"/>
      <c r="I17" s="54"/>
      <c r="J17" s="54"/>
      <c r="K17" s="54"/>
      <c r="L17" s="54"/>
      <c r="M17" s="54"/>
      <c r="N17" s="60" t="s">
        <v>67</v>
      </c>
      <c r="O17" s="23"/>
    </row>
    <row r="18" spans="1:15" s="25" customFormat="1" ht="36.75" customHeight="1" x14ac:dyDescent="0.35">
      <c r="A18" s="5" t="s">
        <v>4</v>
      </c>
      <c r="B18" s="47">
        <f t="shared" ref="B18:G18" si="5">SUM(B19:B22)</f>
        <v>0</v>
      </c>
      <c r="C18" s="47">
        <f t="shared" si="5"/>
        <v>0</v>
      </c>
      <c r="D18" s="47">
        <f t="shared" si="5"/>
        <v>0</v>
      </c>
      <c r="E18" s="47">
        <f t="shared" si="5"/>
        <v>0</v>
      </c>
      <c r="F18" s="47">
        <f t="shared" si="5"/>
        <v>0</v>
      </c>
      <c r="G18" s="47">
        <f t="shared" si="5"/>
        <v>0</v>
      </c>
      <c r="H18" s="47"/>
      <c r="I18" s="47"/>
      <c r="J18" s="47"/>
      <c r="K18" s="47"/>
      <c r="L18" s="47"/>
      <c r="M18" s="47"/>
      <c r="N18" s="61"/>
    </row>
    <row r="19" spans="1:15" s="25" customFormat="1" ht="109.5" customHeight="1" x14ac:dyDescent="0.35">
      <c r="A19" s="9" t="s">
        <v>177</v>
      </c>
      <c r="B19" s="48"/>
      <c r="C19" s="48"/>
      <c r="D19" s="48"/>
      <c r="E19" s="48"/>
      <c r="F19" s="48">
        <v>-100000</v>
      </c>
      <c r="G19" s="10">
        <f t="shared" ref="G19:G22" si="6">SUM(B19:F19)</f>
        <v>-100000</v>
      </c>
      <c r="H19" s="48"/>
      <c r="I19" s="48"/>
      <c r="J19" s="48"/>
      <c r="K19" s="48"/>
      <c r="L19" s="48"/>
      <c r="M19" s="48"/>
      <c r="N19" s="90" t="s">
        <v>154</v>
      </c>
    </row>
    <row r="20" spans="1:15" s="25" customFormat="1" ht="109.5" customHeight="1" x14ac:dyDescent="0.35">
      <c r="A20" s="9" t="s">
        <v>152</v>
      </c>
      <c r="B20" s="48"/>
      <c r="C20" s="48"/>
      <c r="D20" s="48"/>
      <c r="E20" s="48"/>
      <c r="F20" s="48">
        <v>100000</v>
      </c>
      <c r="G20" s="10">
        <f t="shared" si="6"/>
        <v>100000</v>
      </c>
      <c r="H20" s="48"/>
      <c r="I20" s="48"/>
      <c r="J20" s="48"/>
      <c r="K20" s="48"/>
      <c r="L20" s="48"/>
      <c r="M20" s="48"/>
      <c r="N20" s="90" t="s">
        <v>153</v>
      </c>
    </row>
    <row r="21" spans="1:15" s="25" customFormat="1" ht="109.5" hidden="1" customHeight="1" x14ac:dyDescent="0.35">
      <c r="A21" s="9" t="s">
        <v>68</v>
      </c>
      <c r="B21" s="48"/>
      <c r="C21" s="48"/>
      <c r="D21" s="48"/>
      <c r="E21" s="48"/>
      <c r="F21" s="48"/>
      <c r="G21" s="10">
        <f t="shared" ref="G21" si="7">SUM(B21:F21)</f>
        <v>0</v>
      </c>
      <c r="H21" s="48"/>
      <c r="I21" s="48"/>
      <c r="J21" s="48"/>
      <c r="K21" s="48"/>
      <c r="L21" s="48"/>
      <c r="M21" s="48"/>
      <c r="N21" s="60"/>
    </row>
    <row r="22" spans="1:15" s="25" customFormat="1" ht="109.5" hidden="1" customHeight="1" x14ac:dyDescent="0.35">
      <c r="A22" s="7" t="s">
        <v>69</v>
      </c>
      <c r="B22" s="48"/>
      <c r="C22" s="48"/>
      <c r="D22" s="48"/>
      <c r="E22" s="48"/>
      <c r="F22" s="48"/>
      <c r="G22" s="10">
        <f t="shared" si="6"/>
        <v>0</v>
      </c>
      <c r="H22" s="48"/>
      <c r="I22" s="48"/>
      <c r="J22" s="48"/>
      <c r="K22" s="48"/>
      <c r="L22" s="48"/>
      <c r="M22" s="48"/>
      <c r="N22" s="60"/>
    </row>
    <row r="23" spans="1:15" s="25" customFormat="1" ht="59.25" customHeight="1" x14ac:dyDescent="0.35">
      <c r="A23" s="77" t="s">
        <v>28</v>
      </c>
      <c r="B23" s="11">
        <f t="shared" ref="B23:G23" si="8">SUM(B24:B33)</f>
        <v>0</v>
      </c>
      <c r="C23" s="11">
        <f t="shared" si="8"/>
        <v>0</v>
      </c>
      <c r="D23" s="11">
        <f t="shared" si="8"/>
        <v>0</v>
      </c>
      <c r="E23" s="11">
        <f t="shared" si="8"/>
        <v>0</v>
      </c>
      <c r="F23" s="11">
        <f>SUM(F24:F33)</f>
        <v>-1300000</v>
      </c>
      <c r="G23" s="11">
        <f t="shared" si="8"/>
        <v>-1300000</v>
      </c>
      <c r="H23" s="11"/>
      <c r="I23" s="11"/>
      <c r="J23" s="11"/>
      <c r="K23" s="11"/>
      <c r="L23" s="11"/>
      <c r="M23" s="11"/>
      <c r="N23" s="76"/>
    </row>
    <row r="24" spans="1:15" s="25" customFormat="1" ht="113.25" hidden="1" x14ac:dyDescent="0.35">
      <c r="A24" s="7" t="s">
        <v>23</v>
      </c>
      <c r="B24" s="10"/>
      <c r="C24" s="49"/>
      <c r="D24" s="10"/>
      <c r="E24" s="10"/>
      <c r="F24" s="10"/>
      <c r="G24" s="10">
        <f>SUM(B24:F24)</f>
        <v>0</v>
      </c>
      <c r="H24" s="10"/>
      <c r="I24" s="10"/>
      <c r="J24" s="10"/>
      <c r="K24" s="10"/>
      <c r="L24" s="10"/>
      <c r="M24" s="10"/>
      <c r="N24" s="9" t="s">
        <v>100</v>
      </c>
    </row>
    <row r="25" spans="1:15" s="25" customFormat="1" ht="169.5" x14ac:dyDescent="0.35">
      <c r="A25" s="7" t="s">
        <v>22</v>
      </c>
      <c r="B25" s="49"/>
      <c r="C25" s="49"/>
      <c r="D25" s="10"/>
      <c r="E25" s="10"/>
      <c r="F25" s="10">
        <v>1200000</v>
      </c>
      <c r="G25" s="10">
        <f>SUM(B25:F25)</f>
        <v>1200000</v>
      </c>
      <c r="H25" s="10"/>
      <c r="I25" s="10"/>
      <c r="J25" s="10"/>
      <c r="K25" s="10"/>
      <c r="L25" s="10"/>
      <c r="M25" s="10"/>
      <c r="N25" s="9" t="s">
        <v>151</v>
      </c>
    </row>
    <row r="26" spans="1:15" s="25" customFormat="1" ht="113.25" hidden="1" x14ac:dyDescent="0.35">
      <c r="A26" s="7" t="s">
        <v>31</v>
      </c>
      <c r="B26" s="49"/>
      <c r="C26" s="49"/>
      <c r="D26" s="10"/>
      <c r="E26" s="10"/>
      <c r="F26" s="10"/>
      <c r="G26" s="10">
        <f t="shared" ref="G26:G32" si="9">SUM(B26:F26)</f>
        <v>0</v>
      </c>
      <c r="H26" s="10"/>
      <c r="I26" s="10"/>
      <c r="J26" s="10"/>
      <c r="K26" s="10"/>
      <c r="L26" s="10"/>
      <c r="M26" s="10"/>
      <c r="N26" s="9"/>
    </row>
    <row r="27" spans="1:15" s="25" customFormat="1" ht="85.5" hidden="1" customHeight="1" x14ac:dyDescent="0.35">
      <c r="A27" s="7" t="s">
        <v>32</v>
      </c>
      <c r="B27" s="49"/>
      <c r="C27" s="49"/>
      <c r="D27" s="10"/>
      <c r="E27" s="10"/>
      <c r="F27" s="10"/>
      <c r="G27" s="10">
        <f t="shared" si="9"/>
        <v>0</v>
      </c>
      <c r="H27" s="10"/>
      <c r="I27" s="10"/>
      <c r="J27" s="10"/>
      <c r="K27" s="10"/>
      <c r="L27" s="10"/>
      <c r="M27" s="10"/>
      <c r="N27" s="9"/>
    </row>
    <row r="28" spans="1:15" s="25" customFormat="1" ht="200.25" customHeight="1" x14ac:dyDescent="0.35">
      <c r="A28" s="59" t="s">
        <v>178</v>
      </c>
      <c r="B28" s="49"/>
      <c r="C28" s="49"/>
      <c r="D28" s="10"/>
      <c r="E28" s="10"/>
      <c r="F28" s="10">
        <v>-371631.54</v>
      </c>
      <c r="G28" s="10">
        <f t="shared" si="9"/>
        <v>-371631.54</v>
      </c>
      <c r="H28" s="10"/>
      <c r="I28" s="10"/>
      <c r="J28" s="10"/>
      <c r="K28" s="10"/>
      <c r="L28" s="10"/>
      <c r="M28" s="10"/>
      <c r="N28" s="9" t="s">
        <v>95</v>
      </c>
    </row>
    <row r="29" spans="1:15" s="25" customFormat="1" ht="144.75" hidden="1" customHeight="1" x14ac:dyDescent="0.35">
      <c r="A29" s="59" t="s">
        <v>96</v>
      </c>
      <c r="B29" s="49"/>
      <c r="C29" s="49"/>
      <c r="D29" s="10"/>
      <c r="E29" s="10"/>
      <c r="F29" s="10"/>
      <c r="G29" s="10">
        <f t="shared" si="9"/>
        <v>0</v>
      </c>
      <c r="H29" s="10"/>
      <c r="I29" s="10"/>
      <c r="J29" s="10"/>
      <c r="K29" s="10"/>
      <c r="L29" s="10"/>
      <c r="M29" s="10"/>
      <c r="N29" s="9" t="s">
        <v>97</v>
      </c>
    </row>
    <row r="30" spans="1:15" s="25" customFormat="1" ht="59.25" hidden="1" customHeight="1" x14ac:dyDescent="0.35">
      <c r="A30" s="59" t="s">
        <v>98</v>
      </c>
      <c r="B30" s="49"/>
      <c r="C30" s="49"/>
      <c r="D30" s="10"/>
      <c r="E30" s="10"/>
      <c r="F30" s="10"/>
      <c r="G30" s="10">
        <f t="shared" si="9"/>
        <v>0</v>
      </c>
      <c r="H30" s="10"/>
      <c r="I30" s="10"/>
      <c r="J30" s="10"/>
      <c r="K30" s="10"/>
      <c r="L30" s="10"/>
      <c r="M30" s="10"/>
      <c r="N30" s="9" t="s">
        <v>99</v>
      </c>
    </row>
    <row r="31" spans="1:15" s="25" customFormat="1" ht="63" customHeight="1" x14ac:dyDescent="0.35">
      <c r="A31" s="9" t="s">
        <v>126</v>
      </c>
      <c r="B31" s="49"/>
      <c r="C31" s="49"/>
      <c r="D31" s="10"/>
      <c r="E31" s="10"/>
      <c r="F31" s="10">
        <f>371631.54+300000</f>
        <v>671631.54</v>
      </c>
      <c r="G31" s="10">
        <f t="shared" si="9"/>
        <v>671631.54</v>
      </c>
      <c r="H31" s="10"/>
      <c r="I31" s="10"/>
      <c r="J31" s="10"/>
      <c r="K31" s="10"/>
      <c r="L31" s="10"/>
      <c r="M31" s="10"/>
      <c r="N31" s="9" t="s">
        <v>52</v>
      </c>
    </row>
    <row r="32" spans="1:15" s="25" customFormat="1" ht="174.75" customHeight="1" x14ac:dyDescent="0.35">
      <c r="A32" s="7" t="s">
        <v>150</v>
      </c>
      <c r="B32" s="74"/>
      <c r="C32" s="49"/>
      <c r="D32" s="10"/>
      <c r="E32" s="10"/>
      <c r="F32" s="10">
        <f>-1200000-1600000</f>
        <v>-2800000</v>
      </c>
      <c r="G32" s="10">
        <f t="shared" si="9"/>
        <v>-2800000</v>
      </c>
      <c r="H32" s="10"/>
      <c r="I32" s="10"/>
      <c r="J32" s="10"/>
      <c r="K32" s="10"/>
      <c r="L32" s="10"/>
      <c r="M32" s="10"/>
      <c r="N32" s="9" t="s">
        <v>53</v>
      </c>
    </row>
    <row r="33" spans="1:14" s="25" customFormat="1" ht="175.5" hidden="1" customHeight="1" x14ac:dyDescent="0.35">
      <c r="A33" s="7" t="s">
        <v>54</v>
      </c>
      <c r="B33" s="48"/>
      <c r="C33" s="48"/>
      <c r="D33" s="10"/>
      <c r="E33" s="10"/>
      <c r="F33" s="10"/>
      <c r="G33" s="10">
        <f>SUM(B33:F33)</f>
        <v>0</v>
      </c>
      <c r="H33" s="10"/>
      <c r="I33" s="10"/>
      <c r="J33" s="10"/>
      <c r="K33" s="10"/>
      <c r="L33" s="10"/>
      <c r="M33" s="10"/>
      <c r="N33" s="9" t="s">
        <v>53</v>
      </c>
    </row>
    <row r="34" spans="1:14" s="24" customFormat="1" x14ac:dyDescent="0.35">
      <c r="A34" s="5" t="s">
        <v>1</v>
      </c>
      <c r="B34" s="11">
        <f t="shared" ref="B34:G34" si="10">SUM(B35:B60)</f>
        <v>0</v>
      </c>
      <c r="C34" s="11">
        <f t="shared" si="10"/>
        <v>0</v>
      </c>
      <c r="D34" s="11">
        <f t="shared" si="10"/>
        <v>0</v>
      </c>
      <c r="E34" s="11">
        <f t="shared" si="10"/>
        <v>0</v>
      </c>
      <c r="F34" s="11">
        <f t="shared" si="10"/>
        <v>3502694</v>
      </c>
      <c r="G34" s="11">
        <f t="shared" si="10"/>
        <v>3502694</v>
      </c>
      <c r="H34" s="11"/>
      <c r="I34" s="11"/>
      <c r="J34" s="11"/>
      <c r="K34" s="11"/>
      <c r="L34" s="11"/>
      <c r="M34" s="11"/>
      <c r="N34" s="61">
        <f>SUM(N35:N60)</f>
        <v>0</v>
      </c>
    </row>
    <row r="35" spans="1:14" s="24" customFormat="1" ht="93.75" customHeight="1" x14ac:dyDescent="0.35">
      <c r="A35" s="45" t="s">
        <v>179</v>
      </c>
      <c r="B35" s="50"/>
      <c r="C35" s="48"/>
      <c r="D35" s="10"/>
      <c r="E35" s="10"/>
      <c r="F35" s="10">
        <f>199950+199950</f>
        <v>399900</v>
      </c>
      <c r="G35" s="10">
        <f>SUM(B35:F35)</f>
        <v>399900</v>
      </c>
      <c r="H35" s="10"/>
      <c r="I35" s="10"/>
      <c r="J35" s="10"/>
      <c r="K35" s="10"/>
      <c r="L35" s="10"/>
      <c r="M35" s="10"/>
      <c r="N35" s="60" t="s">
        <v>67</v>
      </c>
    </row>
    <row r="36" spans="1:14" s="24" customFormat="1" ht="93.75" customHeight="1" x14ac:dyDescent="0.35">
      <c r="A36" s="45" t="s">
        <v>180</v>
      </c>
      <c r="B36" s="50"/>
      <c r="C36" s="48"/>
      <c r="D36" s="10"/>
      <c r="E36" s="10"/>
      <c r="F36" s="10">
        <f>-(1700000+170200+829800)</f>
        <v>-2700000</v>
      </c>
      <c r="G36" s="10">
        <f t="shared" ref="G36:G42" si="11">SUM(B36:F36)</f>
        <v>-2700000</v>
      </c>
      <c r="H36" s="10"/>
      <c r="I36" s="10"/>
      <c r="J36" s="10"/>
      <c r="K36" s="10"/>
      <c r="L36" s="10"/>
      <c r="M36" s="10"/>
      <c r="N36" s="60" t="s">
        <v>67</v>
      </c>
    </row>
    <row r="37" spans="1:14" s="24" customFormat="1" ht="93.75" customHeight="1" x14ac:dyDescent="0.35">
      <c r="A37" s="45" t="s">
        <v>181</v>
      </c>
      <c r="B37" s="50"/>
      <c r="C37" s="48"/>
      <c r="D37" s="10"/>
      <c r="E37" s="10"/>
      <c r="F37" s="10">
        <f>-(312500+63900+27600+56800+33000)</f>
        <v>-493800</v>
      </c>
      <c r="G37" s="10">
        <f t="shared" si="11"/>
        <v>-493800</v>
      </c>
      <c r="H37" s="10"/>
      <c r="I37" s="10"/>
      <c r="J37" s="10"/>
      <c r="K37" s="10"/>
      <c r="L37" s="10"/>
      <c r="M37" s="10"/>
      <c r="N37" s="60" t="s">
        <v>67</v>
      </c>
    </row>
    <row r="38" spans="1:14" s="24" customFormat="1" ht="93.75" customHeight="1" x14ac:dyDescent="0.35">
      <c r="A38" s="45" t="s">
        <v>182</v>
      </c>
      <c r="B38" s="50"/>
      <c r="C38" s="48"/>
      <c r="D38" s="10"/>
      <c r="E38" s="10"/>
      <c r="F38" s="10">
        <f>-(23500+3800+16400+24800+12925+87705)</f>
        <v>-169130</v>
      </c>
      <c r="G38" s="10">
        <f t="shared" si="11"/>
        <v>-169130</v>
      </c>
      <c r="H38" s="10"/>
      <c r="I38" s="10"/>
      <c r="J38" s="10"/>
      <c r="K38" s="10"/>
      <c r="L38" s="10"/>
      <c r="M38" s="10"/>
      <c r="N38" s="60" t="s">
        <v>67</v>
      </c>
    </row>
    <row r="39" spans="1:14" s="24" customFormat="1" ht="93.75" customHeight="1" x14ac:dyDescent="0.35">
      <c r="A39" s="45" t="s">
        <v>159</v>
      </c>
      <c r="B39" s="50"/>
      <c r="C39" s="48"/>
      <c r="D39" s="10"/>
      <c r="E39" s="10"/>
      <c r="F39" s="10">
        <f>-(280700+57000+10400)</f>
        <v>-348100</v>
      </c>
      <c r="G39" s="10">
        <f t="shared" si="11"/>
        <v>-348100</v>
      </c>
      <c r="H39" s="10"/>
      <c r="I39" s="10"/>
      <c r="J39" s="10"/>
      <c r="K39" s="10"/>
      <c r="L39" s="10"/>
      <c r="M39" s="10"/>
      <c r="N39" s="60" t="s">
        <v>67</v>
      </c>
    </row>
    <row r="40" spans="1:14" s="24" customFormat="1" ht="93.75" customHeight="1" x14ac:dyDescent="0.35">
      <c r="A40" s="45" t="s">
        <v>160</v>
      </c>
      <c r="B40" s="50"/>
      <c r="C40" s="48"/>
      <c r="D40" s="10"/>
      <c r="E40" s="10"/>
      <c r="F40" s="10">
        <f>-(77000+129800+2291400)</f>
        <v>-2498200</v>
      </c>
      <c r="G40" s="10">
        <f t="shared" si="11"/>
        <v>-2498200</v>
      </c>
      <c r="H40" s="10"/>
      <c r="I40" s="10"/>
      <c r="J40" s="10"/>
      <c r="K40" s="10"/>
      <c r="L40" s="10"/>
      <c r="M40" s="10"/>
      <c r="N40" s="60" t="s">
        <v>67</v>
      </c>
    </row>
    <row r="41" spans="1:14" s="24" customFormat="1" ht="156.75" customHeight="1" x14ac:dyDescent="0.35">
      <c r="A41" s="45" t="s">
        <v>164</v>
      </c>
      <c r="B41" s="50"/>
      <c r="C41" s="48"/>
      <c r="D41" s="10"/>
      <c r="E41" s="10"/>
      <c r="F41" s="10">
        <f>4580600+1628630</f>
        <v>6209230</v>
      </c>
      <c r="G41" s="10">
        <f t="shared" si="11"/>
        <v>6209230</v>
      </c>
      <c r="H41" s="10"/>
      <c r="I41" s="10"/>
      <c r="J41" s="10"/>
      <c r="K41" s="10"/>
      <c r="L41" s="10"/>
      <c r="M41" s="10"/>
      <c r="N41" s="60" t="s">
        <v>170</v>
      </c>
    </row>
    <row r="42" spans="1:14" s="24" customFormat="1" ht="119.25" customHeight="1" x14ac:dyDescent="0.35">
      <c r="A42" s="45" t="s">
        <v>183</v>
      </c>
      <c r="B42" s="50"/>
      <c r="C42" s="48"/>
      <c r="D42" s="10"/>
      <c r="E42" s="10"/>
      <c r="F42" s="10">
        <f>3502694</f>
        <v>3502694</v>
      </c>
      <c r="G42" s="10">
        <f t="shared" si="11"/>
        <v>3502694</v>
      </c>
      <c r="H42" s="10"/>
      <c r="I42" s="10"/>
      <c r="J42" s="10"/>
      <c r="K42" s="10"/>
      <c r="L42" s="10"/>
      <c r="M42" s="10"/>
      <c r="N42" s="60" t="s">
        <v>170</v>
      </c>
    </row>
    <row r="43" spans="1:14" s="24" customFormat="1" ht="90" hidden="1" customHeight="1" x14ac:dyDescent="0.35">
      <c r="A43" s="64" t="s">
        <v>94</v>
      </c>
      <c r="B43" s="50"/>
      <c r="C43" s="48"/>
      <c r="D43" s="10"/>
      <c r="E43" s="10"/>
      <c r="F43" s="10"/>
      <c r="G43" s="10">
        <f t="shared" ref="G43:G60" si="12">SUM(B43:F43)</f>
        <v>0</v>
      </c>
      <c r="H43" s="10"/>
      <c r="I43" s="10"/>
      <c r="J43" s="10"/>
      <c r="K43" s="10"/>
      <c r="L43" s="10"/>
      <c r="M43" s="10"/>
      <c r="N43" s="60" t="s">
        <v>67</v>
      </c>
    </row>
    <row r="44" spans="1:14" s="24" customFormat="1" ht="90" customHeight="1" x14ac:dyDescent="0.35">
      <c r="A44" s="64" t="s">
        <v>162</v>
      </c>
      <c r="B44" s="50"/>
      <c r="C44" s="48"/>
      <c r="D44" s="10"/>
      <c r="E44" s="10"/>
      <c r="F44" s="10">
        <v>-119481</v>
      </c>
      <c r="G44" s="10">
        <f t="shared" si="12"/>
        <v>-119481</v>
      </c>
      <c r="H44" s="10"/>
      <c r="I44" s="10"/>
      <c r="J44" s="10"/>
      <c r="K44" s="10"/>
      <c r="L44" s="10"/>
      <c r="M44" s="10"/>
      <c r="N44" s="60" t="s">
        <v>163</v>
      </c>
    </row>
    <row r="45" spans="1:14" s="24" customFormat="1" ht="87.75" hidden="1" customHeight="1" x14ac:dyDescent="0.35">
      <c r="A45" s="15" t="s">
        <v>51</v>
      </c>
      <c r="B45" s="50"/>
      <c r="C45" s="48"/>
      <c r="D45" s="10"/>
      <c r="E45" s="10"/>
      <c r="F45" s="10"/>
      <c r="G45" s="10">
        <f t="shared" si="12"/>
        <v>0</v>
      </c>
      <c r="H45" s="10"/>
      <c r="I45" s="10"/>
      <c r="J45" s="10"/>
      <c r="K45" s="10"/>
      <c r="L45" s="10"/>
      <c r="M45" s="10"/>
      <c r="N45" s="60" t="s">
        <v>67</v>
      </c>
    </row>
    <row r="46" spans="1:14" s="24" customFormat="1" ht="79.5" customHeight="1" x14ac:dyDescent="0.35">
      <c r="A46" s="64" t="s">
        <v>155</v>
      </c>
      <c r="B46" s="50"/>
      <c r="C46" s="48"/>
      <c r="D46" s="10"/>
      <c r="E46" s="10"/>
      <c r="F46" s="10">
        <f>-(288547+111353)</f>
        <v>-399900</v>
      </c>
      <c r="G46" s="10">
        <f t="shared" si="12"/>
        <v>-399900</v>
      </c>
      <c r="H46" s="10"/>
      <c r="I46" s="10"/>
      <c r="J46" s="10"/>
      <c r="K46" s="10"/>
      <c r="L46" s="10"/>
      <c r="M46" s="10"/>
      <c r="N46" s="60" t="s">
        <v>67</v>
      </c>
    </row>
    <row r="47" spans="1:14" s="24" customFormat="1" ht="84.75" customHeight="1" x14ac:dyDescent="0.35">
      <c r="A47" s="15" t="s">
        <v>161</v>
      </c>
      <c r="B47" s="50"/>
      <c r="C47" s="48"/>
      <c r="D47" s="10"/>
      <c r="E47" s="10"/>
      <c r="F47" s="10">
        <v>119481</v>
      </c>
      <c r="G47" s="10">
        <f t="shared" si="12"/>
        <v>119481</v>
      </c>
      <c r="H47" s="10"/>
      <c r="I47" s="10"/>
      <c r="J47" s="10"/>
      <c r="K47" s="10"/>
      <c r="L47" s="10"/>
      <c r="M47" s="10"/>
      <c r="N47" s="9" t="s">
        <v>184</v>
      </c>
    </row>
    <row r="48" spans="1:14" s="24" customFormat="1" ht="44.25" hidden="1" customHeight="1" x14ac:dyDescent="0.35">
      <c r="A48" s="45" t="s">
        <v>110</v>
      </c>
      <c r="B48" s="50"/>
      <c r="C48" s="48"/>
      <c r="D48" s="10"/>
      <c r="E48" s="10"/>
      <c r="F48" s="10"/>
      <c r="G48" s="10">
        <f t="shared" si="12"/>
        <v>0</v>
      </c>
      <c r="H48" s="10"/>
      <c r="I48" s="10"/>
      <c r="J48" s="10"/>
      <c r="K48" s="10"/>
      <c r="L48" s="10"/>
      <c r="M48" s="10"/>
      <c r="N48" s="9" t="s">
        <v>111</v>
      </c>
    </row>
    <row r="49" spans="1:14" s="24" customFormat="1" ht="83.25" hidden="1" customHeight="1" x14ac:dyDescent="0.35">
      <c r="A49" s="64" t="s">
        <v>127</v>
      </c>
      <c r="B49" s="50"/>
      <c r="C49" s="48"/>
      <c r="D49" s="10"/>
      <c r="E49" s="10"/>
      <c r="F49" s="10"/>
      <c r="G49" s="10">
        <f t="shared" si="12"/>
        <v>0</v>
      </c>
      <c r="H49" s="10"/>
      <c r="I49" s="10"/>
      <c r="J49" s="10"/>
      <c r="K49" s="10"/>
      <c r="L49" s="10"/>
      <c r="M49" s="10"/>
      <c r="N49" s="60" t="s">
        <v>67</v>
      </c>
    </row>
    <row r="50" spans="1:14" s="24" customFormat="1" ht="83.25" customHeight="1" x14ac:dyDescent="0.35">
      <c r="A50" s="64" t="s">
        <v>156</v>
      </c>
      <c r="B50" s="50"/>
      <c r="C50" s="48"/>
      <c r="D50" s="10"/>
      <c r="E50" s="10"/>
      <c r="F50" s="10">
        <v>-50000</v>
      </c>
      <c r="G50" s="10">
        <f t="shared" si="12"/>
        <v>-50000</v>
      </c>
      <c r="H50" s="10"/>
      <c r="I50" s="10"/>
      <c r="J50" s="10"/>
      <c r="K50" s="10"/>
      <c r="L50" s="10"/>
      <c r="M50" s="10"/>
      <c r="N50" s="60" t="s">
        <v>67</v>
      </c>
    </row>
    <row r="51" spans="1:14" s="24" customFormat="1" ht="83.25" customHeight="1" x14ac:dyDescent="0.35">
      <c r="A51" s="64" t="s">
        <v>185</v>
      </c>
      <c r="B51" s="50"/>
      <c r="C51" s="48"/>
      <c r="D51" s="10"/>
      <c r="E51" s="10"/>
      <c r="F51" s="10">
        <v>50000</v>
      </c>
      <c r="G51" s="10">
        <f t="shared" si="12"/>
        <v>50000</v>
      </c>
      <c r="H51" s="10"/>
      <c r="I51" s="10"/>
      <c r="J51" s="10"/>
      <c r="K51" s="10"/>
      <c r="L51" s="10"/>
      <c r="M51" s="10"/>
      <c r="N51" s="60" t="s">
        <v>67</v>
      </c>
    </row>
    <row r="52" spans="1:14" s="24" customFormat="1" ht="83.25" customHeight="1" x14ac:dyDescent="0.35">
      <c r="A52" s="64" t="s">
        <v>186</v>
      </c>
      <c r="B52" s="50"/>
      <c r="C52" s="48"/>
      <c r="D52" s="10"/>
      <c r="E52" s="10"/>
      <c r="F52" s="10">
        <v>-9367</v>
      </c>
      <c r="G52" s="10">
        <f t="shared" si="12"/>
        <v>-9367</v>
      </c>
      <c r="H52" s="10"/>
      <c r="I52" s="10"/>
      <c r="J52" s="10"/>
      <c r="K52" s="10"/>
      <c r="L52" s="10"/>
      <c r="M52" s="10"/>
      <c r="N52" s="60" t="s">
        <v>67</v>
      </c>
    </row>
    <row r="53" spans="1:14" s="24" customFormat="1" ht="75" x14ac:dyDescent="0.35">
      <c r="A53" s="64" t="s">
        <v>157</v>
      </c>
      <c r="B53" s="50"/>
      <c r="C53" s="48"/>
      <c r="D53" s="10"/>
      <c r="E53" s="10"/>
      <c r="F53" s="10">
        <v>9367</v>
      </c>
      <c r="G53" s="10">
        <f t="shared" si="12"/>
        <v>9367</v>
      </c>
      <c r="H53" s="10"/>
      <c r="I53" s="10"/>
      <c r="J53" s="10"/>
      <c r="K53" s="10"/>
      <c r="L53" s="10"/>
      <c r="M53" s="10"/>
      <c r="N53" s="68" t="s">
        <v>158</v>
      </c>
    </row>
    <row r="54" spans="1:14" s="24" customFormat="1" ht="56.25" hidden="1" x14ac:dyDescent="0.35">
      <c r="A54" s="64" t="s">
        <v>73</v>
      </c>
      <c r="B54" s="50"/>
      <c r="C54" s="48"/>
      <c r="D54" s="10"/>
      <c r="E54" s="10"/>
      <c r="F54" s="10"/>
      <c r="G54" s="10">
        <f t="shared" si="12"/>
        <v>0</v>
      </c>
      <c r="H54" s="10"/>
      <c r="I54" s="10"/>
      <c r="J54" s="10"/>
      <c r="K54" s="10"/>
      <c r="L54" s="10"/>
      <c r="M54" s="10"/>
      <c r="N54" s="68" t="s">
        <v>74</v>
      </c>
    </row>
    <row r="55" spans="1:14" s="24" customFormat="1" ht="75" hidden="1" x14ac:dyDescent="0.35">
      <c r="A55" s="64" t="s">
        <v>75</v>
      </c>
      <c r="B55" s="50"/>
      <c r="C55" s="48"/>
      <c r="D55" s="10"/>
      <c r="E55" s="10"/>
      <c r="F55" s="10"/>
      <c r="G55" s="10">
        <f t="shared" si="12"/>
        <v>0</v>
      </c>
      <c r="H55" s="10"/>
      <c r="I55" s="10"/>
      <c r="J55" s="10"/>
      <c r="K55" s="10"/>
      <c r="L55" s="10"/>
      <c r="M55" s="10"/>
      <c r="N55" s="68" t="s">
        <v>91</v>
      </c>
    </row>
    <row r="56" spans="1:14" s="24" customFormat="1" ht="93.75" hidden="1" x14ac:dyDescent="0.35">
      <c r="A56" s="64" t="s">
        <v>76</v>
      </c>
      <c r="B56" s="50"/>
      <c r="C56" s="48"/>
      <c r="D56" s="10"/>
      <c r="E56" s="10"/>
      <c r="F56" s="10"/>
      <c r="G56" s="10">
        <f t="shared" si="12"/>
        <v>0</v>
      </c>
      <c r="H56" s="10"/>
      <c r="I56" s="10"/>
      <c r="J56" s="10"/>
      <c r="K56" s="10"/>
      <c r="L56" s="10"/>
      <c r="M56" s="10"/>
      <c r="N56" s="68" t="s">
        <v>77</v>
      </c>
    </row>
    <row r="57" spans="1:14" s="24" customFormat="1" ht="47.25" hidden="1" customHeight="1" x14ac:dyDescent="0.35">
      <c r="A57" s="64" t="s">
        <v>70</v>
      </c>
      <c r="B57" s="50"/>
      <c r="C57" s="48"/>
      <c r="D57" s="10"/>
      <c r="E57" s="10"/>
      <c r="F57" s="10"/>
      <c r="G57" s="10">
        <f t="shared" si="12"/>
        <v>0</v>
      </c>
      <c r="H57" s="10"/>
      <c r="I57" s="10"/>
      <c r="J57" s="10"/>
      <c r="K57" s="10"/>
      <c r="L57" s="10"/>
      <c r="M57" s="10"/>
      <c r="N57" s="68" t="s">
        <v>71</v>
      </c>
    </row>
    <row r="58" spans="1:14" s="24" customFormat="1" ht="56.25" hidden="1" x14ac:dyDescent="0.35">
      <c r="A58" s="64" t="s">
        <v>72</v>
      </c>
      <c r="B58" s="50"/>
      <c r="C58" s="48"/>
      <c r="D58" s="10"/>
      <c r="E58" s="10"/>
      <c r="F58" s="10"/>
      <c r="G58" s="10">
        <f t="shared" si="12"/>
        <v>0</v>
      </c>
      <c r="H58" s="10"/>
      <c r="I58" s="10"/>
      <c r="J58" s="10"/>
      <c r="K58" s="10"/>
      <c r="L58" s="10"/>
      <c r="M58" s="10"/>
      <c r="N58" s="96" t="s">
        <v>50</v>
      </c>
    </row>
    <row r="59" spans="1:14" s="24" customFormat="1" ht="75" hidden="1" x14ac:dyDescent="0.35">
      <c r="A59" s="64" t="s">
        <v>51</v>
      </c>
      <c r="B59" s="50"/>
      <c r="C59" s="48"/>
      <c r="D59" s="10"/>
      <c r="E59" s="10"/>
      <c r="F59" s="10"/>
      <c r="G59" s="10">
        <f t="shared" si="12"/>
        <v>0</v>
      </c>
      <c r="H59" s="10"/>
      <c r="I59" s="10"/>
      <c r="J59" s="10"/>
      <c r="K59" s="10"/>
      <c r="L59" s="10"/>
      <c r="M59" s="10"/>
      <c r="N59" s="97"/>
    </row>
    <row r="60" spans="1:14" s="24" customFormat="1" ht="156.75" hidden="1" customHeight="1" x14ac:dyDescent="0.35">
      <c r="A60" s="64" t="s">
        <v>34</v>
      </c>
      <c r="B60" s="50"/>
      <c r="C60" s="48"/>
      <c r="D60" s="10"/>
      <c r="E60" s="10"/>
      <c r="F60" s="10"/>
      <c r="G60" s="10">
        <f t="shared" si="12"/>
        <v>0</v>
      </c>
      <c r="H60" s="10"/>
      <c r="I60" s="10"/>
      <c r="J60" s="10"/>
      <c r="K60" s="10"/>
      <c r="L60" s="10"/>
      <c r="M60" s="10"/>
      <c r="N60" s="9" t="s">
        <v>47</v>
      </c>
    </row>
    <row r="61" spans="1:14" s="24" customFormat="1" x14ac:dyDescent="0.35">
      <c r="A61" s="4" t="s">
        <v>7</v>
      </c>
      <c r="B61" s="12">
        <f>SUM(B62:B72)</f>
        <v>0</v>
      </c>
      <c r="C61" s="12">
        <f t="shared" ref="C61:G61" si="13">SUM(C62:C72)</f>
        <v>0</v>
      </c>
      <c r="D61" s="12">
        <f t="shared" si="13"/>
        <v>0</v>
      </c>
      <c r="E61" s="12">
        <f t="shared" si="13"/>
        <v>0</v>
      </c>
      <c r="F61" s="12">
        <f t="shared" si="13"/>
        <v>1000000</v>
      </c>
      <c r="G61" s="12">
        <f t="shared" si="13"/>
        <v>1000000</v>
      </c>
      <c r="H61" s="12"/>
      <c r="I61" s="12"/>
      <c r="J61" s="12"/>
      <c r="K61" s="12"/>
      <c r="L61" s="12"/>
      <c r="M61" s="12"/>
      <c r="N61" s="9"/>
    </row>
    <row r="62" spans="1:14" s="24" customFormat="1" ht="187.5" hidden="1" x14ac:dyDescent="0.35">
      <c r="A62" s="45" t="s">
        <v>29</v>
      </c>
      <c r="B62" s="51"/>
      <c r="C62" s="51"/>
      <c r="D62" s="10"/>
      <c r="E62" s="10"/>
      <c r="F62" s="10"/>
      <c r="G62" s="10">
        <f t="shared" ref="G62:G72" si="14">SUM(B62:F62)</f>
        <v>0</v>
      </c>
      <c r="H62" s="12"/>
      <c r="I62" s="12"/>
      <c r="J62" s="12"/>
      <c r="K62" s="12"/>
      <c r="L62" s="12"/>
      <c r="M62" s="12"/>
      <c r="N62" s="9"/>
    </row>
    <row r="63" spans="1:14" s="24" customFormat="1" ht="187.5" hidden="1" x14ac:dyDescent="0.35">
      <c r="A63" s="45" t="s">
        <v>33</v>
      </c>
      <c r="B63" s="51"/>
      <c r="C63" s="51"/>
      <c r="D63" s="10"/>
      <c r="E63" s="10"/>
      <c r="F63" s="10"/>
      <c r="G63" s="10">
        <f t="shared" si="14"/>
        <v>0</v>
      </c>
      <c r="H63" s="12"/>
      <c r="I63" s="12"/>
      <c r="J63" s="12"/>
      <c r="K63" s="12"/>
      <c r="L63" s="12"/>
      <c r="M63" s="12"/>
      <c r="N63" s="9"/>
    </row>
    <row r="64" spans="1:14" s="24" customFormat="1" ht="78" hidden="1" customHeight="1" x14ac:dyDescent="0.35">
      <c r="A64" s="45" t="s">
        <v>30</v>
      </c>
      <c r="B64" s="51"/>
      <c r="C64" s="51"/>
      <c r="D64" s="10"/>
      <c r="E64" s="10"/>
      <c r="F64" s="10"/>
      <c r="G64" s="10">
        <f t="shared" si="14"/>
        <v>0</v>
      </c>
      <c r="H64" s="12"/>
      <c r="I64" s="12"/>
      <c r="J64" s="12"/>
      <c r="K64" s="12"/>
      <c r="L64" s="12"/>
      <c r="M64" s="12"/>
      <c r="N64" s="9"/>
    </row>
    <row r="65" spans="1:15" s="24" customFormat="1" ht="78" hidden="1" customHeight="1" x14ac:dyDescent="0.35">
      <c r="A65" s="55" t="s">
        <v>35</v>
      </c>
      <c r="B65" s="75"/>
      <c r="C65" s="51"/>
      <c r="D65" s="10"/>
      <c r="E65" s="10"/>
      <c r="F65" s="57"/>
      <c r="G65" s="10">
        <f t="shared" si="14"/>
        <v>0</v>
      </c>
      <c r="H65" s="12"/>
      <c r="I65" s="12"/>
      <c r="J65" s="12"/>
      <c r="K65" s="12"/>
      <c r="L65" s="12"/>
      <c r="M65" s="12"/>
      <c r="N65" s="98"/>
    </row>
    <row r="66" spans="1:15" s="24" customFormat="1" ht="78" hidden="1" customHeight="1" x14ac:dyDescent="0.35">
      <c r="A66" s="56" t="s">
        <v>36</v>
      </c>
      <c r="B66" s="51"/>
      <c r="C66" s="51"/>
      <c r="D66" s="10"/>
      <c r="E66" s="10"/>
      <c r="F66" s="57"/>
      <c r="G66" s="10">
        <f t="shared" si="14"/>
        <v>0</v>
      </c>
      <c r="H66" s="12"/>
      <c r="I66" s="12"/>
      <c r="J66" s="12"/>
      <c r="K66" s="12"/>
      <c r="L66" s="12"/>
      <c r="M66" s="12"/>
      <c r="N66" s="98"/>
    </row>
    <row r="67" spans="1:15" s="24" customFormat="1" ht="78" hidden="1" customHeight="1" x14ac:dyDescent="0.35">
      <c r="A67" s="45" t="s">
        <v>78</v>
      </c>
      <c r="B67" s="51"/>
      <c r="C67" s="51"/>
      <c r="D67" s="10"/>
      <c r="E67" s="10"/>
      <c r="F67" s="10"/>
      <c r="G67" s="10">
        <f t="shared" si="14"/>
        <v>0</v>
      </c>
      <c r="H67" s="12"/>
      <c r="I67" s="12"/>
      <c r="J67" s="12"/>
      <c r="K67" s="12"/>
      <c r="L67" s="12"/>
      <c r="M67" s="12"/>
      <c r="N67" s="96" t="s">
        <v>38</v>
      </c>
    </row>
    <row r="68" spans="1:15" s="24" customFormat="1" ht="78" hidden="1" customHeight="1" x14ac:dyDescent="0.35">
      <c r="A68" s="45" t="s">
        <v>79</v>
      </c>
      <c r="B68" s="51"/>
      <c r="C68" s="51"/>
      <c r="D68" s="10"/>
      <c r="E68" s="10"/>
      <c r="F68" s="10"/>
      <c r="G68" s="10">
        <f t="shared" si="14"/>
        <v>0</v>
      </c>
      <c r="H68" s="12"/>
      <c r="I68" s="12"/>
      <c r="J68" s="12"/>
      <c r="K68" s="12"/>
      <c r="L68" s="12"/>
      <c r="M68" s="12"/>
      <c r="N68" s="97"/>
    </row>
    <row r="69" spans="1:15" s="24" customFormat="1" ht="169.5" hidden="1" customHeight="1" x14ac:dyDescent="0.35">
      <c r="A69" s="45" t="s">
        <v>147</v>
      </c>
      <c r="B69" s="51"/>
      <c r="C69" s="51"/>
      <c r="D69" s="10"/>
      <c r="E69" s="10"/>
      <c r="F69" s="10"/>
      <c r="G69" s="10">
        <f t="shared" si="14"/>
        <v>0</v>
      </c>
      <c r="H69" s="12"/>
      <c r="I69" s="12"/>
      <c r="J69" s="12"/>
      <c r="K69" s="12"/>
      <c r="L69" s="12"/>
      <c r="M69" s="12"/>
      <c r="N69" s="89"/>
    </row>
    <row r="70" spans="1:15" s="24" customFormat="1" ht="78" customHeight="1" x14ac:dyDescent="0.35">
      <c r="A70" s="45" t="s">
        <v>128</v>
      </c>
      <c r="B70" s="51"/>
      <c r="C70" s="51"/>
      <c r="D70" s="10"/>
      <c r="E70" s="10"/>
      <c r="F70" s="10">
        <v>1000000</v>
      </c>
      <c r="G70" s="10">
        <f t="shared" si="14"/>
        <v>1000000</v>
      </c>
      <c r="H70" s="12"/>
      <c r="I70" s="12"/>
      <c r="J70" s="12"/>
      <c r="K70" s="12"/>
      <c r="L70" s="12"/>
      <c r="M70" s="12"/>
      <c r="N70" s="73" t="s">
        <v>187</v>
      </c>
    </row>
    <row r="71" spans="1:15" s="24" customFormat="1" ht="57" hidden="1" customHeight="1" x14ac:dyDescent="0.35">
      <c r="A71" s="45" t="s">
        <v>49</v>
      </c>
      <c r="B71" s="52"/>
      <c r="C71" s="52"/>
      <c r="D71" s="10"/>
      <c r="E71" s="10"/>
      <c r="F71" s="10"/>
      <c r="G71" s="10">
        <f t="shared" si="14"/>
        <v>0</v>
      </c>
      <c r="H71" s="12"/>
      <c r="I71" s="12"/>
      <c r="J71" s="12"/>
      <c r="K71" s="12"/>
      <c r="L71" s="12"/>
      <c r="M71" s="12"/>
      <c r="N71" s="9" t="s">
        <v>81</v>
      </c>
    </row>
    <row r="72" spans="1:15" s="24" customFormat="1" ht="75.75" hidden="1" customHeight="1" x14ac:dyDescent="0.35">
      <c r="A72" s="45" t="s">
        <v>80</v>
      </c>
      <c r="B72" s="52"/>
      <c r="C72" s="52"/>
      <c r="D72" s="10"/>
      <c r="E72" s="10"/>
      <c r="F72" s="10"/>
      <c r="G72" s="10">
        <f t="shared" si="14"/>
        <v>0</v>
      </c>
      <c r="H72" s="12"/>
      <c r="I72" s="12"/>
      <c r="J72" s="12"/>
      <c r="K72" s="12"/>
      <c r="L72" s="12"/>
      <c r="M72" s="12"/>
      <c r="N72" s="9" t="s">
        <v>82</v>
      </c>
    </row>
    <row r="73" spans="1:15" x14ac:dyDescent="0.35">
      <c r="A73" s="5" t="s">
        <v>2</v>
      </c>
      <c r="B73" s="11">
        <f>SUM(B74:B93)</f>
        <v>0</v>
      </c>
      <c r="C73" s="11">
        <f>SUM(C74:C93)</f>
        <v>0</v>
      </c>
      <c r="D73" s="11">
        <f>SUM(D74:D93)</f>
        <v>0</v>
      </c>
      <c r="E73" s="11">
        <f>SUM(E74:E93)</f>
        <v>0</v>
      </c>
      <c r="F73" s="11">
        <f>SUM(F74:F90)</f>
        <v>3201000</v>
      </c>
      <c r="G73" s="11">
        <f>SUM(G74:G90)</f>
        <v>3201000</v>
      </c>
      <c r="H73" s="11"/>
      <c r="I73" s="11"/>
      <c r="J73" s="11"/>
      <c r="K73" s="11"/>
      <c r="L73" s="11"/>
      <c r="M73" s="11"/>
      <c r="N73" s="62"/>
      <c r="O73" s="19"/>
    </row>
    <row r="74" spans="1:15" ht="227.25" customHeight="1" x14ac:dyDescent="0.35">
      <c r="A74" s="66" t="s">
        <v>90</v>
      </c>
      <c r="B74" s="48"/>
      <c r="C74" s="48"/>
      <c r="D74" s="10"/>
      <c r="E74" s="10"/>
      <c r="F74" s="10">
        <f>-186348+-284992+-3220+-500000+-380000</f>
        <v>-1354560</v>
      </c>
      <c r="G74" s="10">
        <f t="shared" ref="G74:G82" si="15">SUM(B74:F74)</f>
        <v>-1354560</v>
      </c>
      <c r="H74" s="10"/>
      <c r="I74" s="10"/>
      <c r="J74" s="10"/>
      <c r="K74" s="10"/>
      <c r="L74" s="10"/>
      <c r="M74" s="10"/>
      <c r="N74" s="62" t="s">
        <v>172</v>
      </c>
      <c r="O74" s="19"/>
    </row>
    <row r="75" spans="1:15" ht="131.25" hidden="1" x14ac:dyDescent="0.35">
      <c r="A75" s="67" t="s">
        <v>39</v>
      </c>
      <c r="B75" s="48"/>
      <c r="C75" s="48"/>
      <c r="D75" s="10"/>
      <c r="E75" s="10"/>
      <c r="F75" s="78"/>
      <c r="G75" s="10">
        <f t="shared" si="15"/>
        <v>0</v>
      </c>
      <c r="H75" s="10"/>
      <c r="I75" s="10"/>
      <c r="J75" s="10"/>
      <c r="K75" s="10"/>
      <c r="L75" s="10"/>
      <c r="M75" s="10"/>
      <c r="N75" s="62" t="s">
        <v>40</v>
      </c>
      <c r="O75" s="19"/>
    </row>
    <row r="76" spans="1:15" hidden="1" x14ac:dyDescent="0.35">
      <c r="A76" s="67"/>
      <c r="B76" s="48"/>
      <c r="C76" s="48"/>
      <c r="D76" s="10"/>
      <c r="E76" s="10"/>
      <c r="F76" s="78"/>
      <c r="G76" s="10"/>
      <c r="H76" s="10"/>
      <c r="I76" s="10"/>
      <c r="J76" s="10"/>
      <c r="K76" s="10"/>
      <c r="L76" s="10"/>
      <c r="M76" s="10"/>
      <c r="N76" s="62"/>
      <c r="O76" s="19"/>
    </row>
    <row r="77" spans="1:15" ht="47.25" hidden="1" x14ac:dyDescent="0.35">
      <c r="A77" s="79" t="s">
        <v>116</v>
      </c>
      <c r="B77" s="48"/>
      <c r="C77" s="48"/>
      <c r="D77" s="10"/>
      <c r="E77" s="10"/>
      <c r="F77" s="80"/>
      <c r="G77" s="10">
        <f t="shared" si="15"/>
        <v>0</v>
      </c>
      <c r="H77" s="10"/>
      <c r="I77" s="10"/>
      <c r="J77" s="10"/>
      <c r="K77" s="10"/>
      <c r="L77" s="10"/>
      <c r="M77" s="10"/>
      <c r="N77" s="62"/>
      <c r="O77" s="19"/>
    </row>
    <row r="78" spans="1:15" ht="47.25" hidden="1" x14ac:dyDescent="0.35">
      <c r="A78" s="81" t="s">
        <v>117</v>
      </c>
      <c r="B78" s="48"/>
      <c r="C78" s="48"/>
      <c r="D78" s="10"/>
      <c r="E78" s="10"/>
      <c r="F78" s="82"/>
      <c r="G78" s="10">
        <f t="shared" si="15"/>
        <v>0</v>
      </c>
      <c r="H78" s="10"/>
      <c r="I78" s="10"/>
      <c r="J78" s="10"/>
      <c r="K78" s="10"/>
      <c r="L78" s="10"/>
      <c r="M78" s="10"/>
      <c r="N78" s="62"/>
      <c r="O78" s="19"/>
    </row>
    <row r="79" spans="1:15" hidden="1" x14ac:dyDescent="0.35">
      <c r="A79" s="81" t="s">
        <v>129</v>
      </c>
      <c r="B79" s="48"/>
      <c r="C79" s="48"/>
      <c r="D79" s="10"/>
      <c r="E79" s="10"/>
      <c r="F79" s="82"/>
      <c r="G79" s="10">
        <f t="shared" si="15"/>
        <v>0</v>
      </c>
      <c r="H79" s="10"/>
      <c r="I79" s="10"/>
      <c r="J79" s="10"/>
      <c r="K79" s="10"/>
      <c r="L79" s="10"/>
      <c r="M79" s="10"/>
      <c r="N79" s="62"/>
      <c r="O79" s="19"/>
    </row>
    <row r="80" spans="1:15" ht="41.25" hidden="1" customHeight="1" x14ac:dyDescent="0.35">
      <c r="A80" s="81" t="s">
        <v>118</v>
      </c>
      <c r="B80" s="48"/>
      <c r="C80" s="48"/>
      <c r="D80" s="10"/>
      <c r="E80" s="10"/>
      <c r="F80" s="82"/>
      <c r="G80" s="10">
        <f t="shared" si="15"/>
        <v>0</v>
      </c>
      <c r="H80" s="10"/>
      <c r="I80" s="10"/>
      <c r="J80" s="10"/>
      <c r="K80" s="10"/>
      <c r="L80" s="10"/>
      <c r="M80" s="10"/>
      <c r="N80" s="62"/>
      <c r="O80" s="19"/>
    </row>
    <row r="81" spans="1:15" ht="225" hidden="1" x14ac:dyDescent="0.35">
      <c r="A81" s="67" t="s">
        <v>41</v>
      </c>
      <c r="B81" s="48"/>
      <c r="C81" s="48"/>
      <c r="D81" s="10"/>
      <c r="E81" s="10"/>
      <c r="F81" s="84"/>
      <c r="G81" s="10">
        <f t="shared" si="15"/>
        <v>0</v>
      </c>
      <c r="H81" s="10"/>
      <c r="I81" s="10"/>
      <c r="J81" s="10"/>
      <c r="K81" s="10"/>
      <c r="L81" s="10"/>
      <c r="M81" s="10"/>
      <c r="N81" s="62" t="s">
        <v>46</v>
      </c>
      <c r="O81" s="19"/>
    </row>
    <row r="82" spans="1:15" ht="133.5" hidden="1" customHeight="1" x14ac:dyDescent="0.35">
      <c r="A82" s="67" t="s">
        <v>42</v>
      </c>
      <c r="B82" s="48"/>
      <c r="C82" s="48"/>
      <c r="D82" s="10"/>
      <c r="E82" s="10"/>
      <c r="F82" s="83"/>
      <c r="G82" s="10">
        <f t="shared" si="15"/>
        <v>0</v>
      </c>
      <c r="H82" s="10"/>
      <c r="I82" s="10"/>
      <c r="J82" s="10"/>
      <c r="K82" s="10"/>
      <c r="L82" s="10"/>
      <c r="M82" s="10"/>
      <c r="N82" s="62" t="s">
        <v>43</v>
      </c>
      <c r="O82" s="19"/>
    </row>
    <row r="83" spans="1:15" ht="133.5" hidden="1" customHeight="1" x14ac:dyDescent="0.35">
      <c r="A83" s="3" t="s">
        <v>114</v>
      </c>
      <c r="B83" s="48"/>
      <c r="C83" s="48"/>
      <c r="D83" s="10"/>
      <c r="E83" s="10"/>
      <c r="F83" s="10"/>
      <c r="G83" s="10">
        <f t="shared" ref="G83:G99" si="16">SUM(B83:F83)</f>
        <v>0</v>
      </c>
      <c r="H83" s="10"/>
      <c r="I83" s="10"/>
      <c r="J83" s="10"/>
      <c r="K83" s="10"/>
      <c r="L83" s="10"/>
      <c r="M83" s="10"/>
      <c r="N83" s="62" t="s">
        <v>115</v>
      </c>
      <c r="O83" s="19"/>
    </row>
    <row r="84" spans="1:15" ht="211.5" customHeight="1" x14ac:dyDescent="0.35">
      <c r="A84" s="3" t="s">
        <v>165</v>
      </c>
      <c r="B84" s="48"/>
      <c r="C84" s="48"/>
      <c r="D84" s="10"/>
      <c r="E84" s="10"/>
      <c r="F84" s="10">
        <f>-45402+-55457</f>
        <v>-100859</v>
      </c>
      <c r="G84" s="10">
        <f t="shared" si="16"/>
        <v>-100859</v>
      </c>
      <c r="H84" s="10"/>
      <c r="I84" s="10"/>
      <c r="J84" s="10"/>
      <c r="K84" s="10"/>
      <c r="L84" s="10"/>
      <c r="M84" s="10"/>
      <c r="N84" s="62" t="s">
        <v>175</v>
      </c>
      <c r="O84" s="19"/>
    </row>
    <row r="85" spans="1:15" ht="218.25" hidden="1" customHeight="1" x14ac:dyDescent="0.35">
      <c r="A85" s="3" t="s">
        <v>89</v>
      </c>
      <c r="B85" s="48"/>
      <c r="C85" s="48"/>
      <c r="D85" s="10"/>
      <c r="E85" s="10"/>
      <c r="F85" s="10"/>
      <c r="G85" s="10">
        <f t="shared" si="16"/>
        <v>0</v>
      </c>
      <c r="H85" s="10"/>
      <c r="I85" s="10"/>
      <c r="J85" s="10"/>
      <c r="K85" s="10"/>
      <c r="L85" s="10"/>
      <c r="M85" s="10"/>
      <c r="N85" s="62" t="s">
        <v>92</v>
      </c>
      <c r="O85" s="19"/>
    </row>
    <row r="86" spans="1:15" ht="243.75" customHeight="1" x14ac:dyDescent="0.35">
      <c r="A86" s="3" t="s">
        <v>174</v>
      </c>
      <c r="B86" s="48"/>
      <c r="C86" s="48"/>
      <c r="D86" s="10"/>
      <c r="E86" s="10"/>
      <c r="F86" s="10">
        <v>3000000</v>
      </c>
      <c r="G86" s="10">
        <f t="shared" si="16"/>
        <v>3000000</v>
      </c>
      <c r="H86" s="10"/>
      <c r="I86" s="10"/>
      <c r="J86" s="10"/>
      <c r="K86" s="10"/>
      <c r="L86" s="10"/>
      <c r="M86" s="10"/>
      <c r="N86" s="62" t="s">
        <v>188</v>
      </c>
      <c r="O86" s="19"/>
    </row>
    <row r="87" spans="1:15" ht="81" customHeight="1" x14ac:dyDescent="0.35">
      <c r="A87" s="3" t="s">
        <v>166</v>
      </c>
      <c r="B87" s="48"/>
      <c r="C87" s="48"/>
      <c r="D87" s="10"/>
      <c r="E87" s="10"/>
      <c r="F87" s="48">
        <f>5796456+-132371+-167629</f>
        <v>5496456</v>
      </c>
      <c r="G87" s="10">
        <f t="shared" si="16"/>
        <v>5496456</v>
      </c>
      <c r="H87" s="10"/>
      <c r="I87" s="10"/>
      <c r="J87" s="10"/>
      <c r="K87" s="10"/>
      <c r="L87" s="10"/>
      <c r="M87" s="10"/>
      <c r="N87" s="62" t="s">
        <v>176</v>
      </c>
      <c r="O87" s="19"/>
    </row>
    <row r="88" spans="1:15" ht="105" hidden="1" customHeight="1" x14ac:dyDescent="0.35">
      <c r="A88" s="3" t="s">
        <v>112</v>
      </c>
      <c r="B88" s="48"/>
      <c r="C88" s="48"/>
      <c r="D88" s="10"/>
      <c r="E88" s="10"/>
      <c r="F88" s="10"/>
      <c r="G88" s="10">
        <f t="shared" si="16"/>
        <v>0</v>
      </c>
      <c r="H88" s="10"/>
      <c r="I88" s="10"/>
      <c r="J88" s="10"/>
      <c r="K88" s="10"/>
      <c r="L88" s="10"/>
      <c r="M88" s="10"/>
      <c r="N88" s="62" t="s">
        <v>113</v>
      </c>
      <c r="O88" s="19"/>
    </row>
    <row r="89" spans="1:15" ht="105" hidden="1" customHeight="1" x14ac:dyDescent="0.35">
      <c r="A89" s="3" t="s">
        <v>145</v>
      </c>
      <c r="B89" s="48"/>
      <c r="C89" s="48"/>
      <c r="D89" s="10"/>
      <c r="E89" s="10"/>
      <c r="F89" s="10"/>
      <c r="G89" s="10">
        <f t="shared" si="16"/>
        <v>0</v>
      </c>
      <c r="H89" s="10"/>
      <c r="I89" s="10"/>
      <c r="J89" s="10"/>
      <c r="K89" s="10"/>
      <c r="L89" s="10"/>
      <c r="M89" s="10"/>
      <c r="N89" s="62"/>
      <c r="O89" s="19"/>
    </row>
    <row r="90" spans="1:15" ht="204.75" customHeight="1" x14ac:dyDescent="0.35">
      <c r="A90" s="9" t="s">
        <v>167</v>
      </c>
      <c r="B90" s="48"/>
      <c r="C90" s="48"/>
      <c r="D90" s="10"/>
      <c r="E90" s="10"/>
      <c r="F90" s="16">
        <f>-59916+-509457+-3270664</f>
        <v>-3840037</v>
      </c>
      <c r="G90" s="16">
        <f t="shared" si="16"/>
        <v>-3840037</v>
      </c>
      <c r="H90" s="10"/>
      <c r="I90" s="10"/>
      <c r="J90" s="10"/>
      <c r="K90" s="10"/>
      <c r="L90" s="10"/>
      <c r="M90" s="10"/>
      <c r="N90" s="62" t="s">
        <v>172</v>
      </c>
      <c r="O90" s="19"/>
    </row>
    <row r="91" spans="1:15" ht="100.5" hidden="1" customHeight="1" x14ac:dyDescent="0.35">
      <c r="A91" s="9" t="s">
        <v>132</v>
      </c>
      <c r="B91" s="48"/>
      <c r="C91" s="48"/>
      <c r="D91" s="10"/>
      <c r="E91" s="10"/>
      <c r="F91" s="10"/>
      <c r="G91" s="10">
        <f t="shared" si="16"/>
        <v>0</v>
      </c>
      <c r="H91" s="10"/>
      <c r="I91" s="10"/>
      <c r="J91" s="10"/>
      <c r="K91" s="10"/>
      <c r="L91" s="10"/>
      <c r="M91" s="10"/>
      <c r="N91" s="62" t="s">
        <v>45</v>
      </c>
      <c r="O91" s="19"/>
    </row>
    <row r="92" spans="1:15" ht="100.5" hidden="1" customHeight="1" x14ac:dyDescent="0.35">
      <c r="A92" s="9" t="s">
        <v>133</v>
      </c>
      <c r="B92" s="48"/>
      <c r="C92" s="48"/>
      <c r="D92" s="10"/>
      <c r="E92" s="10"/>
      <c r="F92" s="10"/>
      <c r="G92" s="10">
        <f t="shared" si="16"/>
        <v>0</v>
      </c>
      <c r="H92" s="10"/>
      <c r="I92" s="10"/>
      <c r="J92" s="10"/>
      <c r="K92" s="10"/>
      <c r="L92" s="10"/>
      <c r="M92" s="10"/>
      <c r="N92" s="62" t="s">
        <v>45</v>
      </c>
      <c r="O92" s="19"/>
    </row>
    <row r="93" spans="1:15" ht="105" hidden="1" customHeight="1" x14ac:dyDescent="0.35">
      <c r="A93" s="9" t="s">
        <v>134</v>
      </c>
      <c r="B93" s="48"/>
      <c r="C93" s="48"/>
      <c r="D93" s="10"/>
      <c r="E93" s="10"/>
      <c r="F93" s="10"/>
      <c r="G93" s="10">
        <f t="shared" si="16"/>
        <v>0</v>
      </c>
      <c r="H93" s="10"/>
      <c r="I93" s="10"/>
      <c r="J93" s="10"/>
      <c r="K93" s="10"/>
      <c r="L93" s="10"/>
      <c r="M93" s="10"/>
      <c r="N93" s="62" t="s">
        <v>44</v>
      </c>
    </row>
    <row r="94" spans="1:15" ht="105" hidden="1" customHeight="1" x14ac:dyDescent="0.35">
      <c r="A94" s="9" t="s">
        <v>135</v>
      </c>
      <c r="B94" s="48"/>
      <c r="C94" s="48"/>
      <c r="D94" s="10"/>
      <c r="E94" s="10"/>
      <c r="F94" s="10"/>
      <c r="G94" s="10">
        <f t="shared" si="16"/>
        <v>0</v>
      </c>
      <c r="H94" s="10"/>
      <c r="I94" s="10"/>
      <c r="J94" s="10"/>
      <c r="K94" s="10"/>
      <c r="L94" s="10"/>
      <c r="M94" s="10"/>
      <c r="N94" s="62" t="s">
        <v>171</v>
      </c>
    </row>
    <row r="95" spans="1:15" ht="105" hidden="1" customHeight="1" x14ac:dyDescent="0.35">
      <c r="A95" s="9" t="s">
        <v>136</v>
      </c>
      <c r="B95" s="48"/>
      <c r="C95" s="48"/>
      <c r="D95" s="10"/>
      <c r="E95" s="10"/>
      <c r="F95" s="10"/>
      <c r="G95" s="10">
        <f t="shared" si="16"/>
        <v>0</v>
      </c>
      <c r="H95" s="10"/>
      <c r="I95" s="10"/>
      <c r="J95" s="10"/>
      <c r="K95" s="10"/>
      <c r="L95" s="10"/>
      <c r="M95" s="10"/>
      <c r="N95" s="62" t="s">
        <v>141</v>
      </c>
    </row>
    <row r="96" spans="1:15" ht="120.75" hidden="1" customHeight="1" x14ac:dyDescent="0.35">
      <c r="A96" s="9" t="s">
        <v>137</v>
      </c>
      <c r="B96" s="48"/>
      <c r="C96" s="48"/>
      <c r="D96" s="10"/>
      <c r="E96" s="10"/>
      <c r="F96" s="10"/>
      <c r="G96" s="10">
        <f t="shared" si="16"/>
        <v>0</v>
      </c>
      <c r="H96" s="10"/>
      <c r="I96" s="10"/>
      <c r="J96" s="10"/>
      <c r="K96" s="10"/>
      <c r="L96" s="10"/>
      <c r="M96" s="10"/>
      <c r="N96" s="62" t="s">
        <v>142</v>
      </c>
    </row>
    <row r="97" spans="1:14" ht="120.75" hidden="1" customHeight="1" x14ac:dyDescent="0.35">
      <c r="A97" s="9" t="s">
        <v>138</v>
      </c>
      <c r="B97" s="48"/>
      <c r="C97" s="48"/>
      <c r="D97" s="10"/>
      <c r="E97" s="10"/>
      <c r="F97" s="10"/>
      <c r="G97" s="10">
        <f t="shared" si="16"/>
        <v>0</v>
      </c>
      <c r="H97" s="10"/>
      <c r="I97" s="10"/>
      <c r="J97" s="10"/>
      <c r="K97" s="10"/>
      <c r="L97" s="10"/>
      <c r="M97" s="10"/>
      <c r="N97" s="62" t="s">
        <v>45</v>
      </c>
    </row>
    <row r="98" spans="1:14" ht="120.75" hidden="1" customHeight="1" x14ac:dyDescent="0.35">
      <c r="A98" s="9" t="s">
        <v>139</v>
      </c>
      <c r="B98" s="48"/>
      <c r="C98" s="48"/>
      <c r="D98" s="10"/>
      <c r="E98" s="10"/>
      <c r="F98" s="10"/>
      <c r="G98" s="10">
        <f t="shared" si="16"/>
        <v>0</v>
      </c>
      <c r="H98" s="10"/>
      <c r="I98" s="10"/>
      <c r="J98" s="10"/>
      <c r="K98" s="10"/>
      <c r="L98" s="10"/>
      <c r="M98" s="10"/>
      <c r="N98" s="62" t="s">
        <v>143</v>
      </c>
    </row>
    <row r="99" spans="1:14" ht="105" hidden="1" customHeight="1" x14ac:dyDescent="0.35">
      <c r="A99" s="9" t="s">
        <v>140</v>
      </c>
      <c r="B99" s="48"/>
      <c r="C99" s="48"/>
      <c r="D99" s="10"/>
      <c r="E99" s="10"/>
      <c r="F99" s="10"/>
      <c r="G99" s="10">
        <f t="shared" si="16"/>
        <v>0</v>
      </c>
      <c r="H99" s="10"/>
      <c r="I99" s="10"/>
      <c r="J99" s="10"/>
      <c r="K99" s="10"/>
      <c r="L99" s="10"/>
      <c r="M99" s="10"/>
      <c r="N99" s="62" t="s">
        <v>144</v>
      </c>
    </row>
    <row r="100" spans="1:14" s="26" customFormat="1" ht="34.5" customHeight="1" x14ac:dyDescent="0.35">
      <c r="A100" s="6" t="s">
        <v>5</v>
      </c>
      <c r="B100" s="11">
        <f t="shared" ref="B100:K100" si="17">SUM(B101:B124)</f>
        <v>0</v>
      </c>
      <c r="C100" s="11">
        <f t="shared" si="17"/>
        <v>0</v>
      </c>
      <c r="D100" s="11">
        <f t="shared" si="17"/>
        <v>0</v>
      </c>
      <c r="E100" s="11">
        <f t="shared" si="17"/>
        <v>0</v>
      </c>
      <c r="F100" s="11">
        <f>F102+F115</f>
        <v>-6443694</v>
      </c>
      <c r="G100" s="11">
        <f>F100</f>
        <v>-6443694</v>
      </c>
      <c r="H100" s="11">
        <f t="shared" si="17"/>
        <v>0</v>
      </c>
      <c r="I100" s="11">
        <f t="shared" si="17"/>
        <v>0</v>
      </c>
      <c r="J100" s="11">
        <f t="shared" si="17"/>
        <v>0</v>
      </c>
      <c r="K100" s="11">
        <f t="shared" si="17"/>
        <v>0</v>
      </c>
      <c r="L100" s="11"/>
      <c r="M100" s="11"/>
      <c r="N100" s="62"/>
    </row>
    <row r="101" spans="1:14" s="25" customFormat="1" ht="131.25" hidden="1" x14ac:dyDescent="0.35">
      <c r="A101" s="3" t="s">
        <v>55</v>
      </c>
      <c r="B101" s="10"/>
      <c r="C101" s="10"/>
      <c r="D101" s="10"/>
      <c r="E101" s="10"/>
      <c r="F101" s="10"/>
      <c r="G101" s="10">
        <f>SUM(B101:F101)</f>
        <v>0</v>
      </c>
      <c r="H101" s="10"/>
      <c r="I101" s="16"/>
      <c r="J101" s="16"/>
      <c r="K101" s="16"/>
      <c r="L101" s="16"/>
      <c r="M101" s="16"/>
      <c r="N101" s="9"/>
    </row>
    <row r="102" spans="1:14" s="25" customFormat="1" ht="93.75" x14ac:dyDescent="0.35">
      <c r="A102" s="88" t="s">
        <v>146</v>
      </c>
      <c r="B102" s="10"/>
      <c r="C102" s="10"/>
      <c r="D102" s="10"/>
      <c r="E102" s="10"/>
      <c r="F102" s="10">
        <v>-656236</v>
      </c>
      <c r="G102" s="10">
        <f>SUM(B102:F102)</f>
        <v>-656236</v>
      </c>
      <c r="H102" s="10"/>
      <c r="I102" s="16"/>
      <c r="J102" s="16"/>
      <c r="K102" s="16"/>
      <c r="L102" s="16"/>
      <c r="M102" s="16"/>
      <c r="N102" s="9" t="s">
        <v>173</v>
      </c>
    </row>
    <row r="103" spans="1:14" s="25" customFormat="1" ht="93.75" hidden="1" x14ac:dyDescent="0.35">
      <c r="A103" s="3" t="s">
        <v>103</v>
      </c>
      <c r="B103" s="10"/>
      <c r="C103" s="10"/>
      <c r="D103" s="10"/>
      <c r="E103" s="10"/>
      <c r="F103" s="10"/>
      <c r="G103" s="10">
        <f t="shared" ref="G103:G115" si="18">SUM(B103:F103)</f>
        <v>0</v>
      </c>
      <c r="H103" s="10"/>
      <c r="I103" s="16"/>
      <c r="J103" s="16"/>
      <c r="K103" s="16"/>
      <c r="L103" s="16"/>
      <c r="M103" s="16"/>
      <c r="N103" s="9"/>
    </row>
    <row r="104" spans="1:14" s="25" customFormat="1" ht="93.75" hidden="1" x14ac:dyDescent="0.35">
      <c r="A104" s="3" t="s">
        <v>56</v>
      </c>
      <c r="B104" s="10"/>
      <c r="C104" s="10"/>
      <c r="D104" s="10"/>
      <c r="E104" s="10"/>
      <c r="F104" s="10"/>
      <c r="G104" s="10">
        <f t="shared" si="18"/>
        <v>0</v>
      </c>
      <c r="H104" s="10"/>
      <c r="I104" s="16"/>
      <c r="J104" s="16"/>
      <c r="K104" s="16"/>
      <c r="L104" s="16"/>
      <c r="M104" s="16"/>
      <c r="N104" s="9"/>
    </row>
    <row r="105" spans="1:14" s="25" customFormat="1" ht="131.25" hidden="1" x14ac:dyDescent="0.35">
      <c r="A105" s="3" t="s">
        <v>120</v>
      </c>
      <c r="B105" s="10"/>
      <c r="C105" s="10"/>
      <c r="D105" s="10"/>
      <c r="E105" s="10"/>
      <c r="F105" s="10"/>
      <c r="G105" s="10">
        <f t="shared" si="18"/>
        <v>0</v>
      </c>
      <c r="H105" s="10"/>
      <c r="I105" s="16"/>
      <c r="J105" s="16"/>
      <c r="K105" s="16"/>
      <c r="L105" s="16"/>
      <c r="M105" s="16"/>
      <c r="N105" s="9"/>
    </row>
    <row r="106" spans="1:14" s="25" customFormat="1" ht="131.25" hidden="1" x14ac:dyDescent="0.35">
      <c r="A106" s="3" t="s">
        <v>121</v>
      </c>
      <c r="B106" s="10"/>
      <c r="C106" s="10"/>
      <c r="D106" s="10"/>
      <c r="E106" s="10"/>
      <c r="F106" s="10"/>
      <c r="G106" s="10">
        <f t="shared" si="18"/>
        <v>0</v>
      </c>
      <c r="H106" s="10"/>
      <c r="I106" s="16"/>
      <c r="J106" s="16"/>
      <c r="K106" s="16"/>
      <c r="L106" s="16"/>
      <c r="M106" s="16"/>
      <c r="N106" s="9"/>
    </row>
    <row r="107" spans="1:14" s="25" customFormat="1" ht="112.5" hidden="1" x14ac:dyDescent="0.35">
      <c r="A107" s="3" t="s">
        <v>122</v>
      </c>
      <c r="B107" s="10"/>
      <c r="C107" s="10"/>
      <c r="D107" s="10"/>
      <c r="E107" s="10"/>
      <c r="F107" s="10"/>
      <c r="G107" s="10">
        <f t="shared" si="18"/>
        <v>0</v>
      </c>
      <c r="H107" s="10"/>
      <c r="I107" s="16"/>
      <c r="J107" s="16"/>
      <c r="K107" s="16"/>
      <c r="L107" s="16"/>
      <c r="M107" s="16"/>
      <c r="N107" s="9"/>
    </row>
    <row r="108" spans="1:14" s="25" customFormat="1" ht="93.75" hidden="1" x14ac:dyDescent="0.35">
      <c r="A108" s="3" t="s">
        <v>57</v>
      </c>
      <c r="B108" s="10"/>
      <c r="C108" s="10"/>
      <c r="D108" s="10"/>
      <c r="E108" s="10"/>
      <c r="F108" s="10"/>
      <c r="G108" s="10">
        <f t="shared" si="18"/>
        <v>0</v>
      </c>
      <c r="H108" s="10"/>
      <c r="I108" s="16"/>
      <c r="J108" s="16"/>
      <c r="K108" s="16"/>
      <c r="L108" s="16"/>
      <c r="M108" s="16"/>
      <c r="N108" s="9"/>
    </row>
    <row r="109" spans="1:14" s="25" customFormat="1" ht="120" hidden="1" customHeight="1" x14ac:dyDescent="0.35">
      <c r="A109" s="3" t="s">
        <v>58</v>
      </c>
      <c r="B109" s="10"/>
      <c r="C109" s="10"/>
      <c r="D109" s="10"/>
      <c r="E109" s="10"/>
      <c r="F109" s="10"/>
      <c r="G109" s="10">
        <f t="shared" si="18"/>
        <v>0</v>
      </c>
      <c r="H109" s="10"/>
      <c r="I109" s="16"/>
      <c r="J109" s="16"/>
      <c r="K109" s="16"/>
      <c r="L109" s="16"/>
      <c r="M109" s="16"/>
      <c r="N109" s="9" t="s">
        <v>64</v>
      </c>
    </row>
    <row r="110" spans="1:14" s="25" customFormat="1" ht="93.75" hidden="1" x14ac:dyDescent="0.35">
      <c r="A110" s="65" t="s">
        <v>59</v>
      </c>
      <c r="B110" s="10"/>
      <c r="C110" s="10"/>
      <c r="D110" s="10"/>
      <c r="E110" s="10"/>
      <c r="F110" s="10"/>
      <c r="G110" s="10">
        <f t="shared" si="18"/>
        <v>0</v>
      </c>
      <c r="H110" s="10"/>
      <c r="I110" s="16"/>
      <c r="J110" s="16"/>
      <c r="K110" s="16"/>
      <c r="L110" s="16"/>
      <c r="M110" s="16"/>
      <c r="N110" s="9" t="s">
        <v>64</v>
      </c>
    </row>
    <row r="111" spans="1:14" s="25" customFormat="1" ht="120" hidden="1" customHeight="1" x14ac:dyDescent="0.35">
      <c r="A111" s="65" t="s">
        <v>60</v>
      </c>
      <c r="B111" s="10"/>
      <c r="C111" s="10"/>
      <c r="D111" s="10"/>
      <c r="E111" s="10"/>
      <c r="F111" s="10"/>
      <c r="G111" s="10">
        <f t="shared" si="18"/>
        <v>0</v>
      </c>
      <c r="H111" s="10"/>
      <c r="I111" s="16"/>
      <c r="J111" s="16"/>
      <c r="K111" s="16"/>
      <c r="L111" s="16"/>
      <c r="M111" s="16"/>
      <c r="N111" s="9" t="s">
        <v>65</v>
      </c>
    </row>
    <row r="112" spans="1:14" s="25" customFormat="1" ht="135.75" hidden="1" customHeight="1" x14ac:dyDescent="0.35">
      <c r="A112" s="65" t="s">
        <v>61</v>
      </c>
      <c r="B112" s="10"/>
      <c r="C112" s="10"/>
      <c r="D112" s="10"/>
      <c r="E112" s="10"/>
      <c r="F112" s="10"/>
      <c r="G112" s="10">
        <f t="shared" si="18"/>
        <v>0</v>
      </c>
      <c r="H112" s="10"/>
      <c r="I112" s="16"/>
      <c r="J112" s="16"/>
      <c r="K112" s="16"/>
      <c r="L112" s="16"/>
      <c r="M112" s="16"/>
      <c r="N112" s="9" t="s">
        <v>65</v>
      </c>
    </row>
    <row r="113" spans="1:14" s="25" customFormat="1" ht="120" hidden="1" customHeight="1" x14ac:dyDescent="0.35">
      <c r="A113" s="65" t="s">
        <v>62</v>
      </c>
      <c r="B113" s="10"/>
      <c r="C113" s="10"/>
      <c r="D113" s="10"/>
      <c r="E113" s="10"/>
      <c r="F113" s="10"/>
      <c r="G113" s="10">
        <f t="shared" si="18"/>
        <v>0</v>
      </c>
      <c r="H113" s="10"/>
      <c r="I113" s="16"/>
      <c r="J113" s="16"/>
      <c r="K113" s="16"/>
      <c r="L113" s="16"/>
      <c r="M113" s="16"/>
      <c r="N113" s="9" t="s">
        <v>65</v>
      </c>
    </row>
    <row r="114" spans="1:14" s="25" customFormat="1" ht="120" hidden="1" customHeight="1" x14ac:dyDescent="0.35">
      <c r="A114" s="65" t="s">
        <v>63</v>
      </c>
      <c r="B114" s="10"/>
      <c r="C114" s="10"/>
      <c r="D114" s="10"/>
      <c r="E114" s="10"/>
      <c r="F114" s="10"/>
      <c r="G114" s="10">
        <f t="shared" si="18"/>
        <v>0</v>
      </c>
      <c r="H114" s="10"/>
      <c r="I114" s="16"/>
      <c r="J114" s="16"/>
      <c r="K114" s="16"/>
      <c r="L114" s="16"/>
      <c r="M114" s="16"/>
      <c r="N114" s="9" t="s">
        <v>65</v>
      </c>
    </row>
    <row r="115" spans="1:14" s="25" customFormat="1" ht="119.25" customHeight="1" x14ac:dyDescent="0.35">
      <c r="A115" s="3" t="s">
        <v>168</v>
      </c>
      <c r="B115" s="10"/>
      <c r="C115" s="10"/>
      <c r="D115" s="10"/>
      <c r="E115" s="10"/>
      <c r="F115" s="10">
        <v>-5787458</v>
      </c>
      <c r="G115" s="10">
        <f t="shared" si="18"/>
        <v>-5787458</v>
      </c>
      <c r="H115" s="10"/>
      <c r="I115" s="16"/>
      <c r="J115" s="16"/>
      <c r="K115" s="16"/>
      <c r="L115" s="16"/>
      <c r="M115" s="16"/>
      <c r="N115" s="9" t="s">
        <v>173</v>
      </c>
    </row>
    <row r="116" spans="1:14" s="25" customFormat="1" ht="93.75" hidden="1" x14ac:dyDescent="0.35">
      <c r="A116" s="3" t="s">
        <v>119</v>
      </c>
      <c r="B116" s="10"/>
      <c r="C116" s="10"/>
      <c r="D116" s="10"/>
      <c r="E116" s="10"/>
      <c r="F116" s="10"/>
      <c r="G116" s="10">
        <f t="shared" ref="G116:G124" si="19">SUM(B116:F116)</f>
        <v>0</v>
      </c>
      <c r="H116" s="10"/>
      <c r="I116" s="16"/>
      <c r="J116" s="16"/>
      <c r="K116" s="16"/>
      <c r="L116" s="16"/>
      <c r="M116" s="16"/>
      <c r="N116" s="9"/>
    </row>
    <row r="117" spans="1:14" s="25" customFormat="1" ht="93.75" hidden="1" x14ac:dyDescent="0.35">
      <c r="A117" s="3" t="s">
        <v>102</v>
      </c>
      <c r="B117" s="10"/>
      <c r="C117" s="10"/>
      <c r="D117" s="10"/>
      <c r="E117" s="10"/>
      <c r="F117" s="10"/>
      <c r="G117" s="10">
        <f t="shared" si="19"/>
        <v>0</v>
      </c>
      <c r="H117" s="10"/>
      <c r="I117" s="16"/>
      <c r="J117" s="16"/>
      <c r="K117" s="16"/>
      <c r="L117" s="16"/>
      <c r="M117" s="16"/>
      <c r="N117" s="9"/>
    </row>
    <row r="118" spans="1:14" s="25" customFormat="1" ht="66.75" hidden="1" customHeight="1" x14ac:dyDescent="0.35">
      <c r="A118" s="69" t="s">
        <v>83</v>
      </c>
      <c r="B118" s="10"/>
      <c r="C118" s="10"/>
      <c r="D118" s="10"/>
      <c r="E118" s="10"/>
      <c r="F118" s="70"/>
      <c r="G118" s="10">
        <f t="shared" si="19"/>
        <v>0</v>
      </c>
      <c r="H118" s="10"/>
      <c r="I118" s="16"/>
      <c r="J118" s="16"/>
      <c r="K118" s="16"/>
      <c r="L118" s="16"/>
      <c r="M118" s="16"/>
      <c r="N118" s="9"/>
    </row>
    <row r="119" spans="1:14" s="25" customFormat="1" ht="78.75" hidden="1" customHeight="1" x14ac:dyDescent="0.35">
      <c r="A119" s="69" t="s">
        <v>84</v>
      </c>
      <c r="B119" s="10"/>
      <c r="C119" s="10"/>
      <c r="D119" s="10"/>
      <c r="E119" s="10"/>
      <c r="F119" s="70"/>
      <c r="G119" s="10">
        <f t="shared" si="19"/>
        <v>0</v>
      </c>
      <c r="H119" s="10"/>
      <c r="I119" s="16"/>
      <c r="J119" s="16"/>
      <c r="K119" s="16"/>
      <c r="L119" s="16"/>
      <c r="M119" s="16"/>
      <c r="N119" s="9"/>
    </row>
    <row r="120" spans="1:14" s="25" customFormat="1" ht="65.25" hidden="1" customHeight="1" x14ac:dyDescent="0.35">
      <c r="A120" s="69" t="s">
        <v>85</v>
      </c>
      <c r="B120" s="10"/>
      <c r="C120" s="10"/>
      <c r="D120" s="10"/>
      <c r="E120" s="10"/>
      <c r="F120" s="70"/>
      <c r="G120" s="10">
        <f t="shared" si="19"/>
        <v>0</v>
      </c>
      <c r="H120" s="10"/>
      <c r="I120" s="16"/>
      <c r="J120" s="16"/>
      <c r="K120" s="16"/>
      <c r="L120" s="16"/>
      <c r="M120" s="16"/>
      <c r="N120" s="9"/>
    </row>
    <row r="121" spans="1:14" s="25" customFormat="1" ht="60" hidden="1" customHeight="1" x14ac:dyDescent="0.35">
      <c r="A121" s="71" t="s">
        <v>86</v>
      </c>
      <c r="B121" s="10"/>
      <c r="C121" s="10"/>
      <c r="D121" s="10"/>
      <c r="E121" s="10"/>
      <c r="F121" s="10"/>
      <c r="G121" s="10">
        <f t="shared" si="19"/>
        <v>0</v>
      </c>
      <c r="H121" s="10"/>
      <c r="I121" s="16"/>
      <c r="J121" s="16"/>
      <c r="K121" s="16"/>
      <c r="L121" s="16"/>
      <c r="M121" s="16"/>
      <c r="N121" s="9"/>
    </row>
    <row r="122" spans="1:14" s="25" customFormat="1" ht="54" hidden="1" customHeight="1" x14ac:dyDescent="0.35">
      <c r="A122" s="71" t="s">
        <v>87</v>
      </c>
      <c r="B122" s="10"/>
      <c r="C122" s="10"/>
      <c r="D122" s="10"/>
      <c r="E122" s="10"/>
      <c r="F122" s="10"/>
      <c r="G122" s="10">
        <f t="shared" si="19"/>
        <v>0</v>
      </c>
      <c r="H122" s="10"/>
      <c r="I122" s="16"/>
      <c r="J122" s="16"/>
      <c r="K122" s="16"/>
      <c r="L122" s="16"/>
      <c r="M122" s="16"/>
      <c r="N122" s="9"/>
    </row>
    <row r="123" spans="1:14" s="25" customFormat="1" ht="54" hidden="1" customHeight="1" x14ac:dyDescent="0.35">
      <c r="A123" s="72" t="s">
        <v>101</v>
      </c>
      <c r="B123" s="10"/>
      <c r="C123" s="10"/>
      <c r="D123" s="10"/>
      <c r="E123" s="10"/>
      <c r="F123" s="10"/>
      <c r="G123" s="10">
        <f t="shared" si="19"/>
        <v>0</v>
      </c>
      <c r="H123" s="10"/>
      <c r="I123" s="16"/>
      <c r="J123" s="16"/>
      <c r="K123" s="16"/>
      <c r="L123" s="16"/>
      <c r="M123" s="16"/>
      <c r="N123" s="9"/>
    </row>
    <row r="124" spans="1:14" s="25" customFormat="1" ht="39.75" hidden="1" customHeight="1" x14ac:dyDescent="0.35">
      <c r="A124" s="3" t="s">
        <v>88</v>
      </c>
      <c r="B124" s="10"/>
      <c r="C124" s="10"/>
      <c r="D124" s="10"/>
      <c r="E124" s="10"/>
      <c r="F124" s="10"/>
      <c r="G124" s="10">
        <f t="shared" si="19"/>
        <v>0</v>
      </c>
      <c r="H124" s="10"/>
      <c r="I124" s="16"/>
      <c r="J124" s="16"/>
      <c r="K124" s="16"/>
      <c r="L124" s="16"/>
      <c r="M124" s="16"/>
      <c r="N124" s="9"/>
    </row>
    <row r="125" spans="1:14" ht="22.5" hidden="1" customHeight="1" x14ac:dyDescent="0.35">
      <c r="A125" s="6" t="s">
        <v>12</v>
      </c>
      <c r="B125" s="12">
        <f t="shared" ref="B125:E125" si="20">SUM(B126)</f>
        <v>0</v>
      </c>
      <c r="C125" s="12">
        <f t="shared" si="20"/>
        <v>0</v>
      </c>
      <c r="D125" s="12">
        <f t="shared" si="20"/>
        <v>0</v>
      </c>
      <c r="E125" s="12">
        <f t="shared" si="20"/>
        <v>0</v>
      </c>
      <c r="F125" s="12"/>
      <c r="G125" s="10">
        <f t="shared" ref="G125:G131" si="21">B125+C125+F125</f>
        <v>0</v>
      </c>
      <c r="H125" s="12"/>
      <c r="I125" s="12"/>
      <c r="J125" s="12"/>
      <c r="K125" s="12"/>
      <c r="L125" s="12"/>
      <c r="M125" s="12"/>
      <c r="N125" s="62"/>
    </row>
    <row r="126" spans="1:14" ht="97.5" hidden="1" customHeight="1" x14ac:dyDescent="0.35">
      <c r="A126" s="3" t="s">
        <v>21</v>
      </c>
      <c r="B126" s="10"/>
      <c r="C126" s="3"/>
      <c r="D126" s="10"/>
      <c r="E126" s="10"/>
      <c r="F126" s="10"/>
      <c r="G126" s="10">
        <f t="shared" si="21"/>
        <v>0</v>
      </c>
      <c r="H126" s="10"/>
      <c r="I126" s="10"/>
      <c r="J126" s="10"/>
      <c r="K126" s="10"/>
      <c r="L126" s="10"/>
      <c r="M126" s="10"/>
      <c r="N126" s="62"/>
    </row>
    <row r="127" spans="1:14" s="24" customFormat="1" ht="42.75" hidden="1" customHeight="1" x14ac:dyDescent="0.35">
      <c r="A127" s="6" t="s">
        <v>6</v>
      </c>
      <c r="B127" s="12">
        <f>SUM(B128:B131)</f>
        <v>0</v>
      </c>
      <c r="C127" s="12">
        <f t="shared" ref="C127:G127" si="22">SUM(C128:C131)</f>
        <v>0</v>
      </c>
      <c r="D127" s="12">
        <f t="shared" si="22"/>
        <v>0</v>
      </c>
      <c r="E127" s="12">
        <f t="shared" si="22"/>
        <v>0</v>
      </c>
      <c r="F127" s="12">
        <f t="shared" si="22"/>
        <v>0</v>
      </c>
      <c r="G127" s="12">
        <f t="shared" si="22"/>
        <v>0</v>
      </c>
      <c r="H127" s="12"/>
      <c r="I127" s="12"/>
      <c r="J127" s="12"/>
      <c r="K127" s="12"/>
      <c r="L127" s="12"/>
      <c r="M127" s="12"/>
      <c r="N127" s="9"/>
    </row>
    <row r="128" spans="1:14" s="24" customFormat="1" ht="185.25" hidden="1" customHeight="1" x14ac:dyDescent="0.35">
      <c r="A128" s="3" t="s">
        <v>130</v>
      </c>
      <c r="B128" s="10"/>
      <c r="C128" s="3"/>
      <c r="D128" s="10"/>
      <c r="E128" s="10"/>
      <c r="F128" s="10"/>
      <c r="G128" s="10">
        <f t="shared" si="21"/>
        <v>0</v>
      </c>
      <c r="H128" s="10"/>
      <c r="I128" s="10"/>
      <c r="J128" s="10"/>
      <c r="K128" s="10"/>
      <c r="L128" s="10"/>
      <c r="M128" s="10"/>
      <c r="N128" s="60" t="s">
        <v>67</v>
      </c>
    </row>
    <row r="129" spans="1:16" s="24" customFormat="1" ht="185.25" hidden="1" customHeight="1" x14ac:dyDescent="0.35">
      <c r="A129" s="85" t="s">
        <v>123</v>
      </c>
      <c r="B129" s="10"/>
      <c r="C129" s="3"/>
      <c r="D129" s="10"/>
      <c r="E129" s="10"/>
      <c r="F129" s="10"/>
      <c r="G129" s="10">
        <f t="shared" si="21"/>
        <v>0</v>
      </c>
      <c r="H129" s="10"/>
      <c r="I129" s="10"/>
      <c r="J129" s="10"/>
      <c r="K129" s="10"/>
      <c r="L129" s="10"/>
      <c r="M129" s="10"/>
      <c r="N129" s="9" t="s">
        <v>131</v>
      </c>
    </row>
    <row r="130" spans="1:16" s="24" customFormat="1" ht="185.25" hidden="1" customHeight="1" x14ac:dyDescent="0.35">
      <c r="A130" s="86" t="s">
        <v>124</v>
      </c>
      <c r="B130" s="10"/>
      <c r="C130" s="3"/>
      <c r="D130" s="10"/>
      <c r="E130" s="10"/>
      <c r="F130" s="10"/>
      <c r="G130" s="10">
        <f t="shared" si="21"/>
        <v>0</v>
      </c>
      <c r="H130" s="10"/>
      <c r="I130" s="10"/>
      <c r="J130" s="10"/>
      <c r="K130" s="10"/>
      <c r="L130" s="10"/>
      <c r="M130" s="10"/>
      <c r="N130" s="60" t="s">
        <v>67</v>
      </c>
    </row>
    <row r="131" spans="1:16" s="24" customFormat="1" ht="163.5" hidden="1" customHeight="1" x14ac:dyDescent="0.35">
      <c r="A131" s="87" t="s">
        <v>125</v>
      </c>
      <c r="B131" s="10"/>
      <c r="C131" s="3"/>
      <c r="D131" s="10"/>
      <c r="E131" s="10"/>
      <c r="F131" s="10"/>
      <c r="G131" s="10">
        <f t="shared" si="21"/>
        <v>0</v>
      </c>
      <c r="H131" s="10"/>
      <c r="I131" s="10"/>
      <c r="J131" s="10"/>
      <c r="K131" s="10"/>
      <c r="L131" s="10"/>
      <c r="M131" s="10"/>
      <c r="N131" s="60" t="s">
        <v>67</v>
      </c>
    </row>
    <row r="132" spans="1:16" s="26" customFormat="1" ht="35.25" customHeight="1" x14ac:dyDescent="0.35">
      <c r="A132" s="34" t="s">
        <v>3</v>
      </c>
      <c r="B132" s="35">
        <f t="shared" ref="B132:G132" si="23">B127+B125+B100+B73+B61+B34+B23+B18+B12</f>
        <v>0</v>
      </c>
      <c r="C132" s="35">
        <f t="shared" si="23"/>
        <v>0</v>
      </c>
      <c r="D132" s="35">
        <f t="shared" si="23"/>
        <v>0</v>
      </c>
      <c r="E132" s="35">
        <f t="shared" si="23"/>
        <v>0</v>
      </c>
      <c r="F132" s="35">
        <f t="shared" si="23"/>
        <v>0</v>
      </c>
      <c r="G132" s="35">
        <f t="shared" si="23"/>
        <v>0</v>
      </c>
      <c r="H132" s="35"/>
      <c r="I132" s="35"/>
      <c r="J132" s="35"/>
      <c r="K132" s="35"/>
      <c r="L132" s="35"/>
      <c r="M132" s="35"/>
      <c r="N132" s="63"/>
      <c r="O132" s="27"/>
      <c r="P132" s="27"/>
    </row>
    <row r="133" spans="1:16" s="26" customFormat="1" x14ac:dyDescent="0.35">
      <c r="A133" s="37"/>
      <c r="B133" s="38"/>
      <c r="C133" s="38"/>
      <c r="D133" s="39"/>
      <c r="E133" s="39"/>
      <c r="F133" s="39"/>
      <c r="G133" s="39"/>
      <c r="H133" s="39"/>
      <c r="I133" s="39"/>
      <c r="J133" s="39"/>
      <c r="K133" s="39"/>
      <c r="L133" s="39"/>
      <c r="M133" s="39"/>
      <c r="N133" s="40"/>
      <c r="O133" s="27"/>
    </row>
    <row r="134" spans="1:16" ht="17.25" customHeight="1" x14ac:dyDescent="0.35">
      <c r="A134" s="91" t="s">
        <v>93</v>
      </c>
      <c r="B134" s="92"/>
      <c r="C134" s="92"/>
      <c r="D134" s="92"/>
      <c r="E134" s="92"/>
      <c r="F134" s="92"/>
      <c r="G134" s="92"/>
      <c r="H134" s="36"/>
      <c r="I134" s="36"/>
      <c r="J134" s="36"/>
      <c r="K134" s="36"/>
      <c r="L134" s="36"/>
      <c r="M134" s="36"/>
      <c r="N134" s="41"/>
      <c r="P134" s="19"/>
    </row>
    <row r="135" spans="1:16" x14ac:dyDescent="0.35">
      <c r="A135" s="42"/>
      <c r="B135" s="43"/>
      <c r="C135" s="43"/>
      <c r="D135" s="43"/>
      <c r="E135" s="43"/>
      <c r="F135" s="43"/>
      <c r="G135" s="43"/>
      <c r="H135" s="43"/>
      <c r="I135" s="43"/>
      <c r="J135" s="43"/>
      <c r="K135" s="43"/>
      <c r="L135" s="43"/>
      <c r="M135" s="43"/>
      <c r="N135" s="44"/>
      <c r="P135" s="19"/>
    </row>
    <row r="136" spans="1:16" ht="51" customHeight="1" x14ac:dyDescent="0.35"/>
    <row r="137" spans="1:16" x14ac:dyDescent="0.35">
      <c r="D137" s="19"/>
      <c r="P137" s="19"/>
    </row>
    <row r="138" spans="1:16" x14ac:dyDescent="0.35">
      <c r="G138" s="19"/>
      <c r="H138" s="19"/>
      <c r="I138" s="19"/>
      <c r="J138" s="19"/>
      <c r="K138" s="19"/>
      <c r="L138" s="19"/>
      <c r="M138" s="19"/>
    </row>
  </sheetData>
  <mergeCells count="14">
    <mergeCell ref="N67:N68"/>
    <mergeCell ref="N65:N66"/>
    <mergeCell ref="A7:F7"/>
    <mergeCell ref="A8:F8"/>
    <mergeCell ref="A9:F9"/>
    <mergeCell ref="N58:N59"/>
    <mergeCell ref="A134:G134"/>
    <mergeCell ref="H1:I1"/>
    <mergeCell ref="A2:G2"/>
    <mergeCell ref="A3:F3"/>
    <mergeCell ref="A4:F4"/>
    <mergeCell ref="A5:F5"/>
    <mergeCell ref="A6:F6"/>
    <mergeCell ref="A10:F10"/>
  </mergeCells>
  <pageMargins left="0.70866141732283472" right="0.70866141732283472" top="0.74803149606299213" bottom="0.78740157480314965" header="0.31496062992125984" footer="0.31496062992125984"/>
  <pageSetup paperSize="9" scale="55" fitToHeight="5" orientation="portrait" r:id="rId1"/>
  <rowBreaks count="1" manualBreakCount="1">
    <brk id="4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 (2)</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2019-12-12T08:47:41Z</cp:lastPrinted>
  <dcterms:created xsi:type="dcterms:W3CDTF">2016-08-18T11:09:24Z</dcterms:created>
  <dcterms:modified xsi:type="dcterms:W3CDTF">2019-12-12T08:48:00Z</dcterms:modified>
</cp:coreProperties>
</file>