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disk  d\Budzet 2020\Виконання за 12 м. 2020 року\рішення сесії\"/>
    </mc:Choice>
  </mc:AlternateContent>
  <xr:revisionPtr revIDLastSave="0" documentId="13_ncr:1_{21D86CE3-6EC2-48F8-A498-A1AB5638FCD5}" xr6:coauthVersionLast="46" xr6:coauthVersionMax="46" xr10:uidLastSave="{00000000-0000-0000-0000-000000000000}"/>
  <bookViews>
    <workbookView xWindow="-120" yWindow="-120" windowWidth="24240" windowHeight="13140" tabRatio="500" xr2:uid="{00000000-000D-0000-FFFF-FFFF00000000}"/>
  </bookViews>
  <sheets>
    <sheet name="І доходи" sheetId="6" r:id="rId1"/>
    <sheet name="ІІ Видатки" sheetId="2" r:id="rId2"/>
  </sheets>
  <externalReferences>
    <externalReference r:id="rId3"/>
  </externalReferences>
  <definedNames>
    <definedName name="_xlnm._FilterDatabase" localSheetId="0" hidden="1">'І доходи'!$A$5:$K$135</definedName>
    <definedName name="Data" localSheetId="0">'І доходи'!$A$13:$AA$135</definedName>
    <definedName name="Data">#REF!</definedName>
    <definedName name="Date" localSheetId="0">'І доходи'!#REF!</definedName>
    <definedName name="Date">#REF!</definedName>
    <definedName name="Date1" localSheetId="0">'І доходи'!#REF!</definedName>
    <definedName name="Date1">#REF!</definedName>
    <definedName name="EXCEL_VER">12</definedName>
    <definedName name="PRINT_DATE">"17.01.2019 08:45:19"</definedName>
    <definedName name="PRINTER">"Eксель_Імпорт (XlRpt)  ДержКазначейство ЦА, Копичко Олександр"</definedName>
    <definedName name="REP_CREATOR">"user"</definedName>
    <definedName name="SignB" localSheetId="0">'І доходи'!#REF!</definedName>
    <definedName name="SignB">#REF!</definedName>
    <definedName name="SignD" localSheetId="0">'І доходи'!#REF!</definedName>
    <definedName name="SignD">#REF!</definedName>
    <definedName name="_xlnm.Print_Titles" localSheetId="0">'І доходи'!$10:$12</definedName>
    <definedName name="_xlnm.Print_Titles" localSheetId="1">'ІІ Видатки'!$3:$5</definedName>
    <definedName name="йцу4">'[1]І доходи'!#REF!</definedName>
    <definedName name="_xlnm.Print_Area" localSheetId="0">'І доходи'!$A$1:$N$130</definedName>
    <definedName name="_xlnm.Print_Area" localSheetId="1">'ІІ Видатки'!$A$1:$O$103</definedName>
  </definedNames>
  <calcPr calcId="181029"/>
</workbook>
</file>

<file path=xl/calcChain.xml><?xml version="1.0" encoding="utf-8"?>
<calcChain xmlns="http://schemas.openxmlformats.org/spreadsheetml/2006/main">
  <c r="L126" i="6" l="1"/>
  <c r="N126" i="6" s="1"/>
  <c r="K126" i="6"/>
  <c r="M126" i="6" s="1"/>
  <c r="J126" i="6"/>
  <c r="F126" i="6"/>
  <c r="E126" i="6"/>
  <c r="L125" i="6"/>
  <c r="K125" i="6"/>
  <c r="J125" i="6"/>
  <c r="F125" i="6"/>
  <c r="E125" i="6"/>
  <c r="L124" i="6"/>
  <c r="N124" i="6" s="1"/>
  <c r="K124" i="6"/>
  <c r="M124" i="6" s="1"/>
  <c r="J124" i="6"/>
  <c r="F124" i="6"/>
  <c r="E124" i="6"/>
  <c r="L123" i="6"/>
  <c r="K123" i="6"/>
  <c r="J123" i="6"/>
  <c r="F123" i="6"/>
  <c r="E123" i="6"/>
  <c r="L122" i="6"/>
  <c r="N122" i="6" s="1"/>
  <c r="K122" i="6"/>
  <c r="M122" i="6" s="1"/>
  <c r="J122" i="6"/>
  <c r="F122" i="6"/>
  <c r="E122" i="6"/>
  <c r="L121" i="6"/>
  <c r="K121" i="6"/>
  <c r="J121" i="6"/>
  <c r="F121" i="6"/>
  <c r="E121" i="6"/>
  <c r="L120" i="6"/>
  <c r="N120" i="6" s="1"/>
  <c r="K120" i="6"/>
  <c r="M120" i="6" s="1"/>
  <c r="J120" i="6"/>
  <c r="F120" i="6"/>
  <c r="E120" i="6"/>
  <c r="L119" i="6"/>
  <c r="K119" i="6"/>
  <c r="J119" i="6"/>
  <c r="F119" i="6"/>
  <c r="E119" i="6"/>
  <c r="L118" i="6"/>
  <c r="N118" i="6" s="1"/>
  <c r="K118" i="6"/>
  <c r="M118" i="6" s="1"/>
  <c r="J118" i="6"/>
  <c r="F118" i="6"/>
  <c r="E118" i="6"/>
  <c r="L117" i="6"/>
  <c r="K117" i="6"/>
  <c r="F117" i="6"/>
  <c r="L116" i="6"/>
  <c r="N116" i="6" s="1"/>
  <c r="K116" i="6"/>
  <c r="M116" i="6" s="1"/>
  <c r="F116" i="6"/>
  <c r="E116" i="6"/>
  <c r="L115" i="6"/>
  <c r="K115" i="6"/>
  <c r="M115" i="6" s="1"/>
  <c r="F115" i="6"/>
  <c r="E115" i="6"/>
  <c r="L114" i="6"/>
  <c r="N114" i="6" s="1"/>
  <c r="K114" i="6"/>
  <c r="M114" i="6" s="1"/>
  <c r="F114" i="6"/>
  <c r="E114" i="6"/>
  <c r="K113" i="6"/>
  <c r="H113" i="6"/>
  <c r="G113" i="6"/>
  <c r="F113" i="6"/>
  <c r="D113" i="6"/>
  <c r="C113" i="6"/>
  <c r="L112" i="6"/>
  <c r="K112" i="6"/>
  <c r="J112" i="6"/>
  <c r="F112" i="6"/>
  <c r="E112" i="6"/>
  <c r="L111" i="6"/>
  <c r="N111" i="6" s="1"/>
  <c r="K111" i="6"/>
  <c r="M111" i="6" s="1"/>
  <c r="J111" i="6"/>
  <c r="F111" i="6"/>
  <c r="E111" i="6"/>
  <c r="L110" i="6"/>
  <c r="H110" i="6"/>
  <c r="G110" i="6"/>
  <c r="G109" i="6" s="1"/>
  <c r="D110" i="6"/>
  <c r="C110" i="6"/>
  <c r="D109" i="6"/>
  <c r="G108" i="6"/>
  <c r="L106" i="6"/>
  <c r="K106" i="6"/>
  <c r="M106" i="6" s="1"/>
  <c r="J106" i="6"/>
  <c r="I106" i="6"/>
  <c r="F106" i="6"/>
  <c r="J105" i="6"/>
  <c r="H105" i="6"/>
  <c r="I105" i="6" s="1"/>
  <c r="G105" i="6"/>
  <c r="D105" i="6"/>
  <c r="C105" i="6"/>
  <c r="K105" i="6" s="1"/>
  <c r="L104" i="6"/>
  <c r="K104" i="6"/>
  <c r="M104" i="6" s="1"/>
  <c r="J104" i="6"/>
  <c r="I104" i="6"/>
  <c r="F104" i="6"/>
  <c r="J103" i="6"/>
  <c r="H103" i="6"/>
  <c r="G103" i="6"/>
  <c r="D103" i="6"/>
  <c r="C103" i="6"/>
  <c r="G102" i="6"/>
  <c r="D102" i="6"/>
  <c r="L101" i="6"/>
  <c r="K101" i="6"/>
  <c r="J101" i="6"/>
  <c r="I101" i="6"/>
  <c r="F101" i="6"/>
  <c r="K100" i="6"/>
  <c r="H100" i="6"/>
  <c r="J100" i="6" s="1"/>
  <c r="G100" i="6"/>
  <c r="G99" i="6" s="1"/>
  <c r="D100" i="6"/>
  <c r="C100" i="6"/>
  <c r="L98" i="6"/>
  <c r="N98" i="6" s="1"/>
  <c r="K98" i="6"/>
  <c r="J98" i="6"/>
  <c r="F98" i="6"/>
  <c r="N97" i="6"/>
  <c r="L97" i="6"/>
  <c r="M97" i="6" s="1"/>
  <c r="K97" i="6"/>
  <c r="J97" i="6"/>
  <c r="I97" i="6"/>
  <c r="F97" i="6"/>
  <c r="H96" i="6"/>
  <c r="G96" i="6"/>
  <c r="K96" i="6" s="1"/>
  <c r="D96" i="6"/>
  <c r="C96" i="6"/>
  <c r="L95" i="6"/>
  <c r="K95" i="6"/>
  <c r="J95" i="6"/>
  <c r="I95" i="6"/>
  <c r="F95" i="6"/>
  <c r="L94" i="6"/>
  <c r="N94" i="6" s="1"/>
  <c r="K94" i="6"/>
  <c r="J94" i="6"/>
  <c r="F94" i="6"/>
  <c r="L93" i="6"/>
  <c r="K93" i="6"/>
  <c r="N93" i="6" s="1"/>
  <c r="J93" i="6"/>
  <c r="F93" i="6"/>
  <c r="L92" i="6"/>
  <c r="K92" i="6"/>
  <c r="M92" i="6" s="1"/>
  <c r="J92" i="6"/>
  <c r="F92" i="6"/>
  <c r="E92" i="6"/>
  <c r="L91" i="6"/>
  <c r="H91" i="6"/>
  <c r="G91" i="6"/>
  <c r="J91" i="6" s="1"/>
  <c r="D91" i="6"/>
  <c r="F91" i="6" s="1"/>
  <c r="C91" i="6"/>
  <c r="H90" i="6"/>
  <c r="G90" i="6"/>
  <c r="I90" i="6" s="1"/>
  <c r="D90" i="6"/>
  <c r="C90" i="6"/>
  <c r="K90" i="6" s="1"/>
  <c r="L89" i="6"/>
  <c r="M89" i="6" s="1"/>
  <c r="K89" i="6"/>
  <c r="J89" i="6"/>
  <c r="F89" i="6"/>
  <c r="E89" i="6"/>
  <c r="L88" i="6"/>
  <c r="N88" i="6" s="1"/>
  <c r="K88" i="6"/>
  <c r="J88" i="6"/>
  <c r="F88" i="6"/>
  <c r="L87" i="6"/>
  <c r="M87" i="6" s="1"/>
  <c r="K87" i="6"/>
  <c r="J87" i="6"/>
  <c r="F87" i="6"/>
  <c r="E87" i="6"/>
  <c r="K86" i="6"/>
  <c r="H86" i="6"/>
  <c r="J86" i="6" s="1"/>
  <c r="G86" i="6"/>
  <c r="D86" i="6"/>
  <c r="C86" i="6"/>
  <c r="N85" i="6"/>
  <c r="L85" i="6"/>
  <c r="M85" i="6" s="1"/>
  <c r="K85" i="6"/>
  <c r="J85" i="6"/>
  <c r="F85" i="6"/>
  <c r="E85" i="6"/>
  <c r="K84" i="6"/>
  <c r="H84" i="6"/>
  <c r="J84" i="6" s="1"/>
  <c r="G84" i="6"/>
  <c r="F84" i="6"/>
  <c r="D84" i="6"/>
  <c r="C84" i="6"/>
  <c r="L83" i="6"/>
  <c r="M83" i="6" s="1"/>
  <c r="K83" i="6"/>
  <c r="J83" i="6"/>
  <c r="F83" i="6"/>
  <c r="E83" i="6"/>
  <c r="L82" i="6"/>
  <c r="N82" i="6" s="1"/>
  <c r="K82" i="6"/>
  <c r="M82" i="6" s="1"/>
  <c r="J82" i="6"/>
  <c r="F82" i="6"/>
  <c r="E82" i="6"/>
  <c r="L81" i="6"/>
  <c r="M81" i="6" s="1"/>
  <c r="K81" i="6"/>
  <c r="J81" i="6"/>
  <c r="F81" i="6"/>
  <c r="E81" i="6"/>
  <c r="L80" i="6"/>
  <c r="N80" i="6" s="1"/>
  <c r="K80" i="6"/>
  <c r="M80" i="6" s="1"/>
  <c r="J80" i="6"/>
  <c r="F80" i="6"/>
  <c r="E80" i="6"/>
  <c r="L79" i="6"/>
  <c r="H79" i="6"/>
  <c r="G79" i="6"/>
  <c r="G78" i="6" s="1"/>
  <c r="D79" i="6"/>
  <c r="C79" i="6"/>
  <c r="N77" i="6"/>
  <c r="L77" i="6"/>
  <c r="M77" i="6" s="1"/>
  <c r="K77" i="6"/>
  <c r="J77" i="6"/>
  <c r="F77" i="6"/>
  <c r="L76" i="6"/>
  <c r="M76" i="6" s="1"/>
  <c r="K76" i="6"/>
  <c r="J76" i="6"/>
  <c r="F76" i="6"/>
  <c r="E76" i="6"/>
  <c r="L75" i="6"/>
  <c r="N75" i="6" s="1"/>
  <c r="K75" i="6"/>
  <c r="M75" i="6" s="1"/>
  <c r="J75" i="6"/>
  <c r="F75" i="6"/>
  <c r="E75" i="6"/>
  <c r="L74" i="6"/>
  <c r="M74" i="6" s="1"/>
  <c r="K74" i="6"/>
  <c r="J74" i="6"/>
  <c r="F74" i="6"/>
  <c r="E74" i="6"/>
  <c r="L73" i="6"/>
  <c r="N73" i="6" s="1"/>
  <c r="K73" i="6"/>
  <c r="F73" i="6"/>
  <c r="K72" i="6"/>
  <c r="H72" i="6"/>
  <c r="J72" i="6" s="1"/>
  <c r="G72" i="6"/>
  <c r="F72" i="6"/>
  <c r="D72" i="6"/>
  <c r="C72" i="6"/>
  <c r="L71" i="6"/>
  <c r="M71" i="6" s="1"/>
  <c r="K71" i="6"/>
  <c r="J71" i="6"/>
  <c r="F71" i="6"/>
  <c r="E71" i="6"/>
  <c r="L70" i="6"/>
  <c r="N70" i="6" s="1"/>
  <c r="K70" i="6"/>
  <c r="M70" i="6" s="1"/>
  <c r="J70" i="6"/>
  <c r="F70" i="6"/>
  <c r="E70" i="6"/>
  <c r="L69" i="6"/>
  <c r="H69" i="6"/>
  <c r="G69" i="6"/>
  <c r="G68" i="6" s="1"/>
  <c r="D69" i="6"/>
  <c r="C69" i="6"/>
  <c r="D68" i="6"/>
  <c r="L66" i="6"/>
  <c r="K66" i="6"/>
  <c r="N66" i="6" s="1"/>
  <c r="J66" i="6"/>
  <c r="F66" i="6"/>
  <c r="L65" i="6"/>
  <c r="N65" i="6" s="1"/>
  <c r="K65" i="6"/>
  <c r="M65" i="6" s="1"/>
  <c r="J65" i="6"/>
  <c r="I65" i="6"/>
  <c r="F65" i="6"/>
  <c r="L64" i="6"/>
  <c r="M64" i="6" s="1"/>
  <c r="K64" i="6"/>
  <c r="J64" i="6"/>
  <c r="I64" i="6"/>
  <c r="F64" i="6"/>
  <c r="L63" i="6"/>
  <c r="N63" i="6" s="1"/>
  <c r="K63" i="6"/>
  <c r="M63" i="6" s="1"/>
  <c r="J63" i="6"/>
  <c r="I63" i="6"/>
  <c r="F63" i="6"/>
  <c r="H62" i="6"/>
  <c r="G62" i="6"/>
  <c r="D62" i="6"/>
  <c r="C62" i="6"/>
  <c r="G61" i="6"/>
  <c r="D61" i="6"/>
  <c r="N60" i="6"/>
  <c r="L60" i="6"/>
  <c r="M60" i="6" s="1"/>
  <c r="K60" i="6"/>
  <c r="J60" i="6"/>
  <c r="F60" i="6"/>
  <c r="E60" i="6"/>
  <c r="L59" i="6"/>
  <c r="K59" i="6"/>
  <c r="M59" i="6" s="1"/>
  <c r="J59" i="6"/>
  <c r="F59" i="6"/>
  <c r="E59" i="6"/>
  <c r="N58" i="6"/>
  <c r="L58" i="6"/>
  <c r="M58" i="6" s="1"/>
  <c r="K58" i="6"/>
  <c r="J58" i="6"/>
  <c r="F58" i="6"/>
  <c r="E58" i="6"/>
  <c r="L57" i="6"/>
  <c r="N57" i="6" s="1"/>
  <c r="K57" i="6"/>
  <c r="J57" i="6"/>
  <c r="F57" i="6"/>
  <c r="L56" i="6"/>
  <c r="H56" i="6"/>
  <c r="G56" i="6"/>
  <c r="J56" i="6" s="1"/>
  <c r="D56" i="6"/>
  <c r="F56" i="6" s="1"/>
  <c r="C56" i="6"/>
  <c r="L55" i="6"/>
  <c r="N55" i="6" s="1"/>
  <c r="K55" i="6"/>
  <c r="J55" i="6"/>
  <c r="F55" i="6"/>
  <c r="N54" i="6"/>
  <c r="L54" i="6"/>
  <c r="M54" i="6" s="1"/>
  <c r="K54" i="6"/>
  <c r="J54" i="6"/>
  <c r="F54" i="6"/>
  <c r="E54" i="6"/>
  <c r="L53" i="6"/>
  <c r="K53" i="6"/>
  <c r="M53" i="6" s="1"/>
  <c r="J53" i="6"/>
  <c r="F53" i="6"/>
  <c r="E53" i="6"/>
  <c r="L52" i="6"/>
  <c r="H52" i="6"/>
  <c r="G52" i="6"/>
  <c r="J52" i="6" s="1"/>
  <c r="D52" i="6"/>
  <c r="F52" i="6" s="1"/>
  <c r="C52" i="6"/>
  <c r="L51" i="6"/>
  <c r="K51" i="6"/>
  <c r="M51" i="6" s="1"/>
  <c r="J51" i="6"/>
  <c r="F51" i="6"/>
  <c r="E51" i="6"/>
  <c r="N50" i="6"/>
  <c r="L50" i="6"/>
  <c r="M50" i="6" s="1"/>
  <c r="K50" i="6"/>
  <c r="J50" i="6"/>
  <c r="F50" i="6"/>
  <c r="E50" i="6"/>
  <c r="L49" i="6"/>
  <c r="K49" i="6"/>
  <c r="M49" i="6" s="1"/>
  <c r="J49" i="6"/>
  <c r="F49" i="6"/>
  <c r="E49" i="6"/>
  <c r="N48" i="6"/>
  <c r="L48" i="6"/>
  <c r="M48" i="6" s="1"/>
  <c r="K48" i="6"/>
  <c r="J48" i="6"/>
  <c r="F48" i="6"/>
  <c r="E48" i="6"/>
  <c r="L47" i="6"/>
  <c r="K47" i="6"/>
  <c r="M47" i="6" s="1"/>
  <c r="J47" i="6"/>
  <c r="F47" i="6"/>
  <c r="E47" i="6"/>
  <c r="N46" i="6"/>
  <c r="L46" i="6"/>
  <c r="M46" i="6" s="1"/>
  <c r="K46" i="6"/>
  <c r="J46" i="6"/>
  <c r="F46" i="6"/>
  <c r="E46" i="6"/>
  <c r="L45" i="6"/>
  <c r="K45" i="6"/>
  <c r="M45" i="6" s="1"/>
  <c r="J45" i="6"/>
  <c r="F45" i="6"/>
  <c r="E45" i="6"/>
  <c r="N44" i="6"/>
  <c r="L44" i="6"/>
  <c r="M44" i="6" s="1"/>
  <c r="K44" i="6"/>
  <c r="J44" i="6"/>
  <c r="F44" i="6"/>
  <c r="E44" i="6"/>
  <c r="L43" i="6"/>
  <c r="K43" i="6"/>
  <c r="M43" i="6" s="1"/>
  <c r="J43" i="6"/>
  <c r="F43" i="6"/>
  <c r="E43" i="6"/>
  <c r="N42" i="6"/>
  <c r="L42" i="6"/>
  <c r="M42" i="6" s="1"/>
  <c r="K42" i="6"/>
  <c r="J42" i="6"/>
  <c r="F42" i="6"/>
  <c r="E42" i="6"/>
  <c r="K41" i="6"/>
  <c r="H41" i="6"/>
  <c r="G41" i="6"/>
  <c r="F41" i="6"/>
  <c r="D41" i="6"/>
  <c r="C41" i="6"/>
  <c r="G40" i="6"/>
  <c r="C40" i="6"/>
  <c r="K40" i="6" s="1"/>
  <c r="L39" i="6"/>
  <c r="N39" i="6" s="1"/>
  <c r="K39" i="6"/>
  <c r="M39" i="6" s="1"/>
  <c r="J39" i="6"/>
  <c r="F39" i="6"/>
  <c r="E39" i="6"/>
  <c r="L38" i="6"/>
  <c r="M38" i="6" s="1"/>
  <c r="K38" i="6"/>
  <c r="J38" i="6"/>
  <c r="F38" i="6"/>
  <c r="E38" i="6"/>
  <c r="K37" i="6"/>
  <c r="H37" i="6"/>
  <c r="J37" i="6" s="1"/>
  <c r="G37" i="6"/>
  <c r="D37" i="6"/>
  <c r="C37" i="6"/>
  <c r="N36" i="6"/>
  <c r="L36" i="6"/>
  <c r="M36" i="6" s="1"/>
  <c r="K36" i="6"/>
  <c r="J36" i="6"/>
  <c r="F36" i="6"/>
  <c r="E36" i="6"/>
  <c r="K35" i="6"/>
  <c r="H35" i="6"/>
  <c r="G35" i="6"/>
  <c r="F35" i="6"/>
  <c r="D35" i="6"/>
  <c r="C35" i="6"/>
  <c r="G34" i="6"/>
  <c r="C34" i="6"/>
  <c r="K34" i="6" s="1"/>
  <c r="L33" i="6"/>
  <c r="N33" i="6" s="1"/>
  <c r="K33" i="6"/>
  <c r="J33" i="6"/>
  <c r="F33" i="6"/>
  <c r="L32" i="6"/>
  <c r="K32" i="6"/>
  <c r="N32" i="6" s="1"/>
  <c r="F32" i="6"/>
  <c r="L31" i="6"/>
  <c r="M31" i="6" s="1"/>
  <c r="K31" i="6"/>
  <c r="F31" i="6"/>
  <c r="E31" i="6"/>
  <c r="H30" i="6"/>
  <c r="G30" i="6"/>
  <c r="J30" i="6" s="1"/>
  <c r="D30" i="6"/>
  <c r="F30" i="6" s="1"/>
  <c r="C30" i="6"/>
  <c r="K30" i="6" s="1"/>
  <c r="L29" i="6"/>
  <c r="K29" i="6"/>
  <c r="N29" i="6" s="1"/>
  <c r="J29" i="6"/>
  <c r="F29" i="6"/>
  <c r="H28" i="6"/>
  <c r="G28" i="6"/>
  <c r="J28" i="6" s="1"/>
  <c r="D28" i="6"/>
  <c r="F28" i="6" s="1"/>
  <c r="C28" i="6"/>
  <c r="K28" i="6" s="1"/>
  <c r="L27" i="6"/>
  <c r="M27" i="6" s="1"/>
  <c r="K27" i="6"/>
  <c r="F27" i="6"/>
  <c r="E27" i="6"/>
  <c r="D26" i="6"/>
  <c r="E26" i="6" s="1"/>
  <c r="C26" i="6"/>
  <c r="K26" i="6" s="1"/>
  <c r="H25" i="6"/>
  <c r="G25" i="6"/>
  <c r="J25" i="6" s="1"/>
  <c r="C25" i="6"/>
  <c r="K25" i="6" s="1"/>
  <c r="L24" i="6"/>
  <c r="N24" i="6" s="1"/>
  <c r="K24" i="6"/>
  <c r="M24" i="6" s="1"/>
  <c r="J24" i="6"/>
  <c r="I24" i="6"/>
  <c r="F24" i="6"/>
  <c r="E24" i="6"/>
  <c r="L23" i="6"/>
  <c r="N23" i="6" s="1"/>
  <c r="K23" i="6"/>
  <c r="M23" i="6" s="1"/>
  <c r="J23" i="6"/>
  <c r="I23" i="6"/>
  <c r="F23" i="6"/>
  <c r="E23" i="6"/>
  <c r="H22" i="6"/>
  <c r="J22" i="6" s="1"/>
  <c r="G22" i="6"/>
  <c r="I22" i="6" s="1"/>
  <c r="D22" i="6"/>
  <c r="L22" i="6" s="1"/>
  <c r="C22" i="6"/>
  <c r="K22" i="6" s="1"/>
  <c r="L21" i="6"/>
  <c r="N21" i="6" s="1"/>
  <c r="K21" i="6"/>
  <c r="M21" i="6" s="1"/>
  <c r="J21" i="6"/>
  <c r="F21" i="6"/>
  <c r="E21" i="6"/>
  <c r="L20" i="6"/>
  <c r="H20" i="6"/>
  <c r="G20" i="6"/>
  <c r="J20" i="6" s="1"/>
  <c r="D20" i="6"/>
  <c r="F20" i="6" s="1"/>
  <c r="C20" i="6"/>
  <c r="K20" i="6" s="1"/>
  <c r="L19" i="6"/>
  <c r="N19" i="6" s="1"/>
  <c r="K19" i="6"/>
  <c r="M19" i="6" s="1"/>
  <c r="J19" i="6"/>
  <c r="F19" i="6"/>
  <c r="E19" i="6"/>
  <c r="L18" i="6"/>
  <c r="M18" i="6" s="1"/>
  <c r="K18" i="6"/>
  <c r="J18" i="6"/>
  <c r="F18" i="6"/>
  <c r="E18" i="6"/>
  <c r="L17" i="6"/>
  <c r="N17" i="6" s="1"/>
  <c r="K17" i="6"/>
  <c r="M17" i="6" s="1"/>
  <c r="J17" i="6"/>
  <c r="F17" i="6"/>
  <c r="E17" i="6"/>
  <c r="L16" i="6"/>
  <c r="M16" i="6" s="1"/>
  <c r="K16" i="6"/>
  <c r="J16" i="6"/>
  <c r="F16" i="6"/>
  <c r="E16" i="6"/>
  <c r="K15" i="6"/>
  <c r="H15" i="6"/>
  <c r="J15" i="6" s="1"/>
  <c r="G15" i="6"/>
  <c r="D15" i="6"/>
  <c r="L15" i="6" s="1"/>
  <c r="C15" i="6"/>
  <c r="G14" i="6"/>
  <c r="C14" i="6"/>
  <c r="K14" i="6" s="1"/>
  <c r="G13" i="6"/>
  <c r="N15" i="6" l="1"/>
  <c r="M15" i="6"/>
  <c r="M20" i="6"/>
  <c r="N22" i="6"/>
  <c r="M22" i="6"/>
  <c r="G107" i="6"/>
  <c r="G127" i="6" s="1"/>
  <c r="F15" i="6"/>
  <c r="N16" i="6"/>
  <c r="N18" i="6"/>
  <c r="E20" i="6"/>
  <c r="N20" i="6"/>
  <c r="E22" i="6"/>
  <c r="F26" i="6"/>
  <c r="L26" i="6"/>
  <c r="N27" i="6"/>
  <c r="L28" i="6"/>
  <c r="N28" i="6" s="1"/>
  <c r="J35" i="6"/>
  <c r="H34" i="6"/>
  <c r="J34" i="6" s="1"/>
  <c r="L37" i="6"/>
  <c r="E37" i="6"/>
  <c r="J41" i="6"/>
  <c r="H40" i="6"/>
  <c r="J40" i="6" s="1"/>
  <c r="K62" i="6"/>
  <c r="C61" i="6"/>
  <c r="F62" i="6"/>
  <c r="I62" i="6"/>
  <c r="H61" i="6"/>
  <c r="L62" i="6"/>
  <c r="K69" i="6"/>
  <c r="C68" i="6"/>
  <c r="E69" i="6"/>
  <c r="M69" i="6"/>
  <c r="K79" i="6"/>
  <c r="C78" i="6"/>
  <c r="K78" i="6" s="1"/>
  <c r="E79" i="6"/>
  <c r="M79" i="6"/>
  <c r="L86" i="6"/>
  <c r="E86" i="6"/>
  <c r="I96" i="6"/>
  <c r="L100" i="6"/>
  <c r="F100" i="6"/>
  <c r="D99" i="6"/>
  <c r="M101" i="6"/>
  <c r="N101" i="6"/>
  <c r="M112" i="6"/>
  <c r="N112" i="6"/>
  <c r="D14" i="6"/>
  <c r="H14" i="6"/>
  <c r="E15" i="6"/>
  <c r="F22" i="6"/>
  <c r="D25" i="6"/>
  <c r="L30" i="6"/>
  <c r="N31" i="6"/>
  <c r="L35" i="6"/>
  <c r="E35" i="6"/>
  <c r="D34" i="6"/>
  <c r="F37" i="6"/>
  <c r="N38" i="6"/>
  <c r="L41" i="6"/>
  <c r="E41" i="6"/>
  <c r="D40" i="6"/>
  <c r="N43" i="6"/>
  <c r="N45" i="6"/>
  <c r="N47" i="6"/>
  <c r="N49" i="6"/>
  <c r="N51" i="6"/>
  <c r="K52" i="6"/>
  <c r="N52" i="6" s="1"/>
  <c r="E52" i="6"/>
  <c r="M52" i="6"/>
  <c r="N53" i="6"/>
  <c r="K56" i="6"/>
  <c r="N56" i="6" s="1"/>
  <c r="E56" i="6"/>
  <c r="M56" i="6"/>
  <c r="N59" i="6"/>
  <c r="L61" i="6"/>
  <c r="F61" i="6"/>
  <c r="J62" i="6"/>
  <c r="N64" i="6"/>
  <c r="E68" i="6"/>
  <c r="H68" i="6"/>
  <c r="F69" i="6"/>
  <c r="G67" i="6"/>
  <c r="J69" i="6"/>
  <c r="N69" i="6"/>
  <c r="N71" i="6"/>
  <c r="L72" i="6"/>
  <c r="E72" i="6"/>
  <c r="N74" i="6"/>
  <c r="N76" i="6"/>
  <c r="D78" i="6"/>
  <c r="H78" i="6"/>
  <c r="J78" i="6" s="1"/>
  <c r="F79" i="6"/>
  <c r="J79" i="6"/>
  <c r="N79" i="6"/>
  <c r="N81" i="6"/>
  <c r="N83" i="6"/>
  <c r="L84" i="6"/>
  <c r="E84" i="6"/>
  <c r="F86" i="6"/>
  <c r="N87" i="6"/>
  <c r="N89" i="6"/>
  <c r="L90" i="6"/>
  <c r="F90" i="6"/>
  <c r="E90" i="6"/>
  <c r="M95" i="6"/>
  <c r="N95" i="6"/>
  <c r="K110" i="6"/>
  <c r="M110" i="6" s="1"/>
  <c r="C109" i="6"/>
  <c r="E110" i="6"/>
  <c r="J113" i="6"/>
  <c r="H109" i="6"/>
  <c r="M117" i="6"/>
  <c r="N117" i="6"/>
  <c r="M119" i="6"/>
  <c r="N119" i="6"/>
  <c r="M121" i="6"/>
  <c r="N121" i="6"/>
  <c r="M123" i="6"/>
  <c r="N123" i="6"/>
  <c r="M125" i="6"/>
  <c r="N125" i="6"/>
  <c r="J90" i="6"/>
  <c r="K91" i="6"/>
  <c r="N91" i="6" s="1"/>
  <c r="E91" i="6"/>
  <c r="M91" i="6"/>
  <c r="N92" i="6"/>
  <c r="L96" i="6"/>
  <c r="F96" i="6"/>
  <c r="J96" i="6"/>
  <c r="I100" i="6"/>
  <c r="K103" i="6"/>
  <c r="C102" i="6"/>
  <c r="F103" i="6"/>
  <c r="I103" i="6"/>
  <c r="H102" i="6"/>
  <c r="L103" i="6"/>
  <c r="N104" i="6"/>
  <c r="F105" i="6"/>
  <c r="L105" i="6"/>
  <c r="N106" i="6"/>
  <c r="L109" i="6"/>
  <c r="E109" i="6"/>
  <c r="D108" i="6"/>
  <c r="F110" i="6"/>
  <c r="J110" i="6"/>
  <c r="L113" i="6"/>
  <c r="E113" i="6"/>
  <c r="N115" i="6"/>
  <c r="N109" i="6" l="1"/>
  <c r="M105" i="6"/>
  <c r="N105" i="6"/>
  <c r="J102" i="6"/>
  <c r="H99" i="6"/>
  <c r="I102" i="6"/>
  <c r="N96" i="6"/>
  <c r="M96" i="6"/>
  <c r="J109" i="6"/>
  <c r="H108" i="6"/>
  <c r="J108" i="6" s="1"/>
  <c r="L102" i="6"/>
  <c r="N84" i="6"/>
  <c r="M84" i="6"/>
  <c r="F34" i="6"/>
  <c r="E34" i="6"/>
  <c r="L34" i="6"/>
  <c r="N35" i="6"/>
  <c r="M35" i="6"/>
  <c r="M30" i="6"/>
  <c r="N30" i="6"/>
  <c r="H13" i="6"/>
  <c r="J14" i="6"/>
  <c r="N110" i="6"/>
  <c r="L99" i="6"/>
  <c r="N100" i="6"/>
  <c r="M100" i="6"/>
  <c r="C67" i="6"/>
  <c r="K67" i="6" s="1"/>
  <c r="K68" i="6"/>
  <c r="F68" i="6"/>
  <c r="M62" i="6"/>
  <c r="N62" i="6"/>
  <c r="K61" i="6"/>
  <c r="C13" i="6"/>
  <c r="M26" i="6"/>
  <c r="N26" i="6"/>
  <c r="N113" i="6"/>
  <c r="M113" i="6"/>
  <c r="M103" i="6"/>
  <c r="N103" i="6"/>
  <c r="K102" i="6"/>
  <c r="C99" i="6"/>
  <c r="K99" i="6" s="1"/>
  <c r="C108" i="6"/>
  <c r="K108" i="6" s="1"/>
  <c r="F109" i="6"/>
  <c r="K109" i="6"/>
  <c r="M109" i="6" s="1"/>
  <c r="F102" i="6"/>
  <c r="N90" i="6"/>
  <c r="M90" i="6"/>
  <c r="L78" i="6"/>
  <c r="E78" i="6"/>
  <c r="D67" i="6"/>
  <c r="F78" i="6"/>
  <c r="N72" i="6"/>
  <c r="M72" i="6"/>
  <c r="J68" i="6"/>
  <c r="H67" i="6"/>
  <c r="L68" i="6"/>
  <c r="N61" i="6"/>
  <c r="M61" i="6"/>
  <c r="F40" i="6"/>
  <c r="E40" i="6"/>
  <c r="L40" i="6"/>
  <c r="N41" i="6"/>
  <c r="M41" i="6"/>
  <c r="F25" i="6"/>
  <c r="L25" i="6"/>
  <c r="E25" i="6"/>
  <c r="F14" i="6"/>
  <c r="D13" i="6"/>
  <c r="L14" i="6"/>
  <c r="E14" i="6"/>
  <c r="N86" i="6"/>
  <c r="M86" i="6"/>
  <c r="J61" i="6"/>
  <c r="I61" i="6"/>
  <c r="N37" i="6"/>
  <c r="M37" i="6"/>
  <c r="M14" i="6" l="1"/>
  <c r="N14" i="6"/>
  <c r="M25" i="6"/>
  <c r="N25" i="6"/>
  <c r="M40" i="6"/>
  <c r="N40" i="6"/>
  <c r="I67" i="6"/>
  <c r="J67" i="6"/>
  <c r="C107" i="6"/>
  <c r="K13" i="6"/>
  <c r="M99" i="6"/>
  <c r="N99" i="6"/>
  <c r="M34" i="6"/>
  <c r="N34" i="6"/>
  <c r="L108" i="6"/>
  <c r="D107" i="6"/>
  <c r="L13" i="6"/>
  <c r="F13" i="6"/>
  <c r="E13" i="6"/>
  <c r="N68" i="6"/>
  <c r="M68" i="6"/>
  <c r="E67" i="6"/>
  <c r="L67" i="6"/>
  <c r="F67" i="6"/>
  <c r="N78" i="6"/>
  <c r="M78" i="6"/>
  <c r="F99" i="6"/>
  <c r="H107" i="6"/>
  <c r="J13" i="6"/>
  <c r="I13" i="6"/>
  <c r="N102" i="6"/>
  <c r="M102" i="6"/>
  <c r="I99" i="6"/>
  <c r="J99" i="6"/>
  <c r="E108" i="6"/>
  <c r="F108" i="6"/>
  <c r="H127" i="6" l="1"/>
  <c r="J107" i="6"/>
  <c r="I107" i="6"/>
  <c r="D127" i="6"/>
  <c r="L107" i="6"/>
  <c r="F107" i="6"/>
  <c r="E107" i="6"/>
  <c r="M67" i="6"/>
  <c r="N67" i="6"/>
  <c r="N13" i="6"/>
  <c r="M13" i="6"/>
  <c r="M108" i="6"/>
  <c r="N108" i="6"/>
  <c r="K107" i="6"/>
  <c r="C127" i="6"/>
  <c r="K127" i="6" s="1"/>
  <c r="L127" i="6" l="1"/>
  <c r="F127" i="6"/>
  <c r="E127" i="6"/>
  <c r="N107" i="6"/>
  <c r="M107" i="6"/>
  <c r="J127" i="6"/>
  <c r="I127" i="6"/>
  <c r="N127" i="6" l="1"/>
  <c r="M127" i="6"/>
  <c r="L95" i="2" l="1"/>
  <c r="M95" i="2"/>
  <c r="O95" i="2"/>
  <c r="L96" i="2"/>
  <c r="M96" i="2"/>
  <c r="O96" i="2" s="1"/>
  <c r="L97" i="2"/>
  <c r="M97" i="2"/>
  <c r="O97" i="2" s="1"/>
  <c r="L94" i="2"/>
  <c r="M94" i="2"/>
  <c r="N94" i="2" s="1"/>
  <c r="L90" i="2"/>
  <c r="M90" i="2"/>
  <c r="O90" i="2" s="1"/>
  <c r="L64" i="2"/>
  <c r="M64" i="2"/>
  <c r="M56" i="2"/>
  <c r="M54" i="2"/>
  <c r="L52" i="2"/>
  <c r="M52" i="2"/>
  <c r="O52" i="2"/>
  <c r="K30" i="2"/>
  <c r="M17" i="2"/>
  <c r="K10" i="2"/>
  <c r="J10" i="2"/>
  <c r="J15" i="2"/>
  <c r="J17" i="2"/>
  <c r="K17" i="2"/>
  <c r="E52" i="2"/>
  <c r="F52" i="2"/>
  <c r="E54" i="2"/>
  <c r="F54" i="2"/>
  <c r="J54" i="2"/>
  <c r="K54" i="2"/>
  <c r="J59" i="2"/>
  <c r="E65" i="2"/>
  <c r="J64" i="2"/>
  <c r="K64" i="2"/>
  <c r="M69" i="2"/>
  <c r="M70" i="2"/>
  <c r="J67" i="2"/>
  <c r="J69" i="2"/>
  <c r="J70" i="2"/>
  <c r="J71" i="2"/>
  <c r="G84" i="2"/>
  <c r="H84" i="2"/>
  <c r="D84" i="2"/>
  <c r="J90" i="2"/>
  <c r="E93" i="2"/>
  <c r="F93" i="2"/>
  <c r="E95" i="2"/>
  <c r="F95" i="2"/>
  <c r="E96" i="2"/>
  <c r="F96" i="2"/>
  <c r="K94" i="2"/>
  <c r="K95" i="2"/>
  <c r="K96" i="2"/>
  <c r="K97" i="2"/>
  <c r="L40" i="2"/>
  <c r="L39" i="2"/>
  <c r="L38" i="2"/>
  <c r="L37" i="2"/>
  <c r="L93" i="2"/>
  <c r="L91" i="2"/>
  <c r="L89" i="2"/>
  <c r="L88" i="2"/>
  <c r="L87" i="2"/>
  <c r="L86" i="2"/>
  <c r="L85" i="2"/>
  <c r="L83" i="2"/>
  <c r="L82" i="2"/>
  <c r="L81" i="2"/>
  <c r="L80" i="2"/>
  <c r="L79" i="2"/>
  <c r="L78" i="2"/>
  <c r="L77" i="2"/>
  <c r="L76" i="2"/>
  <c r="L74" i="2"/>
  <c r="L73" i="2"/>
  <c r="L72" i="2"/>
  <c r="L71" i="2"/>
  <c r="L70" i="2"/>
  <c r="O70" i="2" s="1"/>
  <c r="L69" i="2"/>
  <c r="O69" i="2" s="1"/>
  <c r="L68" i="2"/>
  <c r="L67" i="2"/>
  <c r="L66" i="2"/>
  <c r="L65" i="2"/>
  <c r="L62" i="2"/>
  <c r="L61" i="2"/>
  <c r="L59" i="2"/>
  <c r="L58" i="2"/>
  <c r="L54" i="2"/>
  <c r="N54" i="2" s="1"/>
  <c r="L50" i="2"/>
  <c r="L49" i="2"/>
  <c r="L48" i="2"/>
  <c r="L47" i="2"/>
  <c r="L46" i="2"/>
  <c r="L45" i="2"/>
  <c r="L44" i="2"/>
  <c r="L43" i="2"/>
  <c r="L42" i="2"/>
  <c r="L35" i="2"/>
  <c r="L33" i="2"/>
  <c r="L32" i="2"/>
  <c r="L31" i="2"/>
  <c r="L30" i="2"/>
  <c r="L29" i="2"/>
  <c r="L27" i="2"/>
  <c r="L25" i="2"/>
  <c r="L24" i="2"/>
  <c r="L21" i="2"/>
  <c r="L19" i="2"/>
  <c r="L18" i="2"/>
  <c r="L17" i="2"/>
  <c r="O17" i="2" s="1"/>
  <c r="L16" i="2"/>
  <c r="L15" i="2"/>
  <c r="L14" i="2"/>
  <c r="L13" i="2"/>
  <c r="L12" i="2"/>
  <c r="L11" i="2"/>
  <c r="L10" i="2"/>
  <c r="L9" i="2"/>
  <c r="L8" i="2"/>
  <c r="H63" i="2"/>
  <c r="H60" i="2" s="1"/>
  <c r="K69" i="2"/>
  <c r="H57" i="2"/>
  <c r="L57" i="2" s="1"/>
  <c r="H53" i="2"/>
  <c r="L53" i="2" s="1"/>
  <c r="H34" i="2"/>
  <c r="L34" i="2" s="1"/>
  <c r="H26" i="2"/>
  <c r="L26" i="2" s="1"/>
  <c r="H23" i="2"/>
  <c r="L23" i="2" s="1"/>
  <c r="H22" i="2"/>
  <c r="L22" i="2" s="1"/>
  <c r="H7" i="2"/>
  <c r="L7" i="2" s="1"/>
  <c r="H28" i="2"/>
  <c r="L28" i="2" s="1"/>
  <c r="H56" i="2"/>
  <c r="K56" i="2" s="1"/>
  <c r="H55" i="2"/>
  <c r="L55" i="2" s="1"/>
  <c r="K90" i="2"/>
  <c r="K71" i="2"/>
  <c r="K70" i="2"/>
  <c r="I51" i="2"/>
  <c r="G41" i="2"/>
  <c r="C6" i="2"/>
  <c r="F9" i="2"/>
  <c r="F10" i="2"/>
  <c r="F11" i="2"/>
  <c r="F12" i="2"/>
  <c r="E9" i="2"/>
  <c r="E10" i="2"/>
  <c r="E11" i="2"/>
  <c r="E12" i="2"/>
  <c r="L63" i="2" l="1"/>
  <c r="N64" i="2"/>
  <c r="N69" i="2"/>
  <c r="N52" i="2"/>
  <c r="O54" i="2"/>
  <c r="O64" i="2"/>
  <c r="N90" i="2"/>
  <c r="O94" i="2"/>
  <c r="N97" i="2"/>
  <c r="N95" i="2"/>
  <c r="N70" i="2"/>
  <c r="N17" i="2"/>
  <c r="N96" i="2"/>
  <c r="L56" i="2"/>
  <c r="O56" i="2" s="1"/>
  <c r="J56" i="2"/>
  <c r="N56" i="2" l="1"/>
  <c r="J40" i="2"/>
  <c r="M9" i="2"/>
  <c r="M10" i="2"/>
  <c r="M11" i="2"/>
  <c r="M12" i="2"/>
  <c r="K8" i="2"/>
  <c r="J8" i="2"/>
  <c r="J28" i="2"/>
  <c r="H75" i="2"/>
  <c r="M50" i="2"/>
  <c r="K50" i="2"/>
  <c r="J50" i="2"/>
  <c r="H41" i="2"/>
  <c r="I41" i="2"/>
  <c r="I75" i="2"/>
  <c r="G75" i="2"/>
  <c r="J83" i="2"/>
  <c r="K83" i="2"/>
  <c r="M83" i="2"/>
  <c r="I84" i="2"/>
  <c r="O11" i="2" l="1"/>
  <c r="O9" i="2"/>
  <c r="O83" i="2"/>
  <c r="O12" i="2"/>
  <c r="O50" i="2"/>
  <c r="J25" i="2"/>
  <c r="N10" i="2"/>
  <c r="N11" i="2"/>
  <c r="O10" i="2"/>
  <c r="N9" i="2"/>
  <c r="N83" i="2"/>
  <c r="N12" i="2"/>
  <c r="N50" i="2"/>
  <c r="M62" i="2"/>
  <c r="M71" i="2"/>
  <c r="E71" i="2"/>
  <c r="F71" i="2"/>
  <c r="O71" i="2" l="1"/>
  <c r="N62" i="2"/>
  <c r="N71" i="2"/>
  <c r="O62" i="2"/>
  <c r="D60" i="2" l="1"/>
  <c r="F62" i="2"/>
  <c r="E62" i="2"/>
  <c r="K28" i="2" l="1"/>
  <c r="M28" i="2"/>
  <c r="M30" i="2"/>
  <c r="E30" i="2"/>
  <c r="F30" i="2"/>
  <c r="E35" i="2"/>
  <c r="F35" i="2"/>
  <c r="K35" i="2"/>
  <c r="M35" i="2"/>
  <c r="J77" i="2"/>
  <c r="K77" i="2"/>
  <c r="M77" i="2"/>
  <c r="J13" i="2"/>
  <c r="J48" i="2"/>
  <c r="E21" i="2"/>
  <c r="F21" i="2"/>
  <c r="K21" i="2"/>
  <c r="M21" i="2"/>
  <c r="K91" i="2"/>
  <c r="M91" i="2"/>
  <c r="J91" i="2"/>
  <c r="C20" i="2"/>
  <c r="D20" i="2"/>
  <c r="C51" i="2"/>
  <c r="D51" i="2"/>
  <c r="N21" i="2" l="1"/>
  <c r="N77" i="2"/>
  <c r="O21" i="2"/>
  <c r="O77" i="2"/>
  <c r="O30" i="2"/>
  <c r="N28" i="2"/>
  <c r="N91" i="2"/>
  <c r="N35" i="2"/>
  <c r="H51" i="2"/>
  <c r="L51" i="2" s="1"/>
  <c r="O35" i="2"/>
  <c r="O91" i="2"/>
  <c r="N30" i="2"/>
  <c r="O28" i="2"/>
  <c r="M93" i="2"/>
  <c r="M89" i="2"/>
  <c r="M88" i="2"/>
  <c r="M87" i="2"/>
  <c r="M86" i="2"/>
  <c r="M85" i="2"/>
  <c r="M82" i="2"/>
  <c r="M81" i="2"/>
  <c r="M80" i="2"/>
  <c r="M79" i="2"/>
  <c r="M78" i="2"/>
  <c r="M76" i="2"/>
  <c r="M74" i="2"/>
  <c r="M73" i="2"/>
  <c r="M72" i="2"/>
  <c r="M68" i="2"/>
  <c r="M67" i="2"/>
  <c r="M66" i="2"/>
  <c r="M65" i="2"/>
  <c r="M63" i="2"/>
  <c r="M61" i="2"/>
  <c r="M59" i="2"/>
  <c r="M58" i="2"/>
  <c r="M57" i="2"/>
  <c r="M55" i="2"/>
  <c r="M53" i="2"/>
  <c r="M49" i="2"/>
  <c r="M48" i="2"/>
  <c r="M47" i="2"/>
  <c r="M46" i="2"/>
  <c r="M45" i="2"/>
  <c r="M44" i="2"/>
  <c r="M43" i="2"/>
  <c r="M42" i="2"/>
  <c r="M40" i="2"/>
  <c r="M39" i="2"/>
  <c r="M38" i="2"/>
  <c r="M37" i="2"/>
  <c r="M34" i="2"/>
  <c r="M33" i="2"/>
  <c r="M32" i="2"/>
  <c r="M31" i="2"/>
  <c r="M29" i="2"/>
  <c r="M27" i="2"/>
  <c r="M26" i="2"/>
  <c r="M25" i="2"/>
  <c r="M24" i="2"/>
  <c r="M23" i="2"/>
  <c r="M22" i="2"/>
  <c r="M19" i="2"/>
  <c r="M18" i="2"/>
  <c r="M16" i="2"/>
  <c r="M15" i="2"/>
  <c r="M14" i="2"/>
  <c r="M13" i="2"/>
  <c r="M8" i="2"/>
  <c r="M7" i="2"/>
  <c r="I60" i="2"/>
  <c r="F97" i="2"/>
  <c r="F87" i="2"/>
  <c r="F86" i="2"/>
  <c r="F85" i="2"/>
  <c r="F76" i="2"/>
  <c r="F74" i="2"/>
  <c r="F73" i="2"/>
  <c r="F72" i="2"/>
  <c r="F68" i="2"/>
  <c r="F67" i="2"/>
  <c r="F66" i="2"/>
  <c r="F65" i="2"/>
  <c r="F63" i="2"/>
  <c r="F61" i="2"/>
  <c r="F59" i="2"/>
  <c r="F58" i="2"/>
  <c r="F57" i="2"/>
  <c r="F55" i="2"/>
  <c r="F53" i="2"/>
  <c r="F49" i="2"/>
  <c r="F48" i="2"/>
  <c r="F47" i="2"/>
  <c r="F46" i="2"/>
  <c r="F45" i="2"/>
  <c r="F44" i="2"/>
  <c r="F43" i="2"/>
  <c r="F42" i="2"/>
  <c r="F40" i="2"/>
  <c r="F39" i="2"/>
  <c r="F38" i="2"/>
  <c r="F37" i="2"/>
  <c r="F34" i="2"/>
  <c r="F33" i="2"/>
  <c r="F32" i="2"/>
  <c r="F31" i="2"/>
  <c r="F28" i="2"/>
  <c r="F29" i="2"/>
  <c r="F27" i="2"/>
  <c r="F26" i="2"/>
  <c r="F25" i="2"/>
  <c r="F24" i="2"/>
  <c r="F23" i="2"/>
  <c r="F22" i="2"/>
  <c r="F19" i="2"/>
  <c r="F18" i="2"/>
  <c r="F16" i="2"/>
  <c r="F15" i="2"/>
  <c r="F14" i="2"/>
  <c r="F13" i="2"/>
  <c r="F8" i="2"/>
  <c r="F7" i="2"/>
  <c r="E97" i="2"/>
  <c r="E87" i="2"/>
  <c r="E86" i="2"/>
  <c r="E85" i="2"/>
  <c r="E76" i="2"/>
  <c r="E68" i="2"/>
  <c r="E67" i="2"/>
  <c r="E66" i="2"/>
  <c r="E63" i="2"/>
  <c r="E61" i="2"/>
  <c r="E59" i="2"/>
  <c r="E58" i="2"/>
  <c r="E55" i="2"/>
  <c r="E53" i="2"/>
  <c r="E49" i="2"/>
  <c r="E48" i="2"/>
  <c r="E47" i="2"/>
  <c r="E46" i="2"/>
  <c r="E45" i="2"/>
  <c r="E44" i="2"/>
  <c r="E43" i="2"/>
  <c r="E42" i="2"/>
  <c r="E40" i="2"/>
  <c r="E39" i="2"/>
  <c r="E38" i="2"/>
  <c r="E37" i="2"/>
  <c r="E34" i="2"/>
  <c r="E33" i="2"/>
  <c r="E32" i="2"/>
  <c r="E29" i="2"/>
  <c r="E28" i="2"/>
  <c r="E27" i="2"/>
  <c r="E26" i="2"/>
  <c r="E25" i="2"/>
  <c r="E24" i="2"/>
  <c r="E23" i="2"/>
  <c r="E22" i="2"/>
  <c r="E19" i="2"/>
  <c r="E18" i="2"/>
  <c r="E15" i="2"/>
  <c r="E14" i="2"/>
  <c r="E8" i="2"/>
  <c r="E7" i="2"/>
  <c r="C36" i="2"/>
  <c r="C41" i="2"/>
  <c r="L41" i="2" s="1"/>
  <c r="C60" i="2"/>
  <c r="D92" i="2"/>
  <c r="D75" i="2"/>
  <c r="E51" i="2"/>
  <c r="D41" i="2"/>
  <c r="D36" i="2"/>
  <c r="E20" i="2"/>
  <c r="D6" i="2"/>
  <c r="F6" i="2" s="1"/>
  <c r="E60" i="2" l="1"/>
  <c r="L60" i="2"/>
  <c r="M75" i="2"/>
  <c r="E41" i="2"/>
  <c r="E6" i="2"/>
  <c r="E36" i="2"/>
  <c r="F60" i="2"/>
  <c r="F41" i="2"/>
  <c r="F20" i="2"/>
  <c r="M60" i="2"/>
  <c r="F51" i="2"/>
  <c r="F36" i="2"/>
  <c r="D98" i="2"/>
  <c r="K93" i="2" l="1"/>
  <c r="I92" i="2"/>
  <c r="H92" i="2"/>
  <c r="G92" i="2"/>
  <c r="C92" i="2"/>
  <c r="L92" i="2" s="1"/>
  <c r="K89" i="2"/>
  <c r="J89" i="2"/>
  <c r="K88" i="2"/>
  <c r="J88" i="2"/>
  <c r="O87" i="2"/>
  <c r="K87" i="2"/>
  <c r="K86" i="2"/>
  <c r="O85" i="2"/>
  <c r="K85" i="2"/>
  <c r="J85" i="2"/>
  <c r="M84" i="2"/>
  <c r="C84" i="2"/>
  <c r="K82" i="2"/>
  <c r="J82" i="2"/>
  <c r="K81" i="2"/>
  <c r="J81" i="2"/>
  <c r="K80" i="2"/>
  <c r="J80" i="2"/>
  <c r="K79" i="2"/>
  <c r="J79" i="2"/>
  <c r="K78" i="2"/>
  <c r="J78" i="2"/>
  <c r="K76" i="2"/>
  <c r="J76" i="2"/>
  <c r="J75" i="2"/>
  <c r="C75" i="2"/>
  <c r="L75" i="2" s="1"/>
  <c r="K74" i="2"/>
  <c r="J74" i="2"/>
  <c r="K73" i="2"/>
  <c r="K72" i="2"/>
  <c r="K68" i="2"/>
  <c r="K67" i="2"/>
  <c r="K66" i="2"/>
  <c r="K65" i="2"/>
  <c r="J65" i="2"/>
  <c r="K63" i="2"/>
  <c r="J63" i="2"/>
  <c r="K61" i="2"/>
  <c r="J61" i="2"/>
  <c r="G60" i="2"/>
  <c r="K59" i="2"/>
  <c r="K58" i="2"/>
  <c r="K57" i="2"/>
  <c r="J57" i="2"/>
  <c r="K55" i="2"/>
  <c r="J55" i="2"/>
  <c r="K53" i="2"/>
  <c r="J53" i="2"/>
  <c r="M51" i="2"/>
  <c r="G51" i="2"/>
  <c r="K49" i="2"/>
  <c r="K48" i="2"/>
  <c r="K47" i="2"/>
  <c r="K46" i="2"/>
  <c r="K45" i="2"/>
  <c r="K44" i="2"/>
  <c r="K43" i="2"/>
  <c r="K42" i="2"/>
  <c r="J42" i="2"/>
  <c r="M41" i="2"/>
  <c r="K40" i="2"/>
  <c r="K39" i="2"/>
  <c r="K38" i="2"/>
  <c r="K37" i="2"/>
  <c r="J37" i="2"/>
  <c r="I36" i="2"/>
  <c r="M36" i="2" s="1"/>
  <c r="H36" i="2"/>
  <c r="L36" i="2" s="1"/>
  <c r="G36" i="2"/>
  <c r="O34" i="2"/>
  <c r="K34" i="2"/>
  <c r="J34" i="2"/>
  <c r="O33" i="2"/>
  <c r="K33" i="2"/>
  <c r="K32" i="2"/>
  <c r="O31" i="2"/>
  <c r="K31" i="2"/>
  <c r="K29" i="2"/>
  <c r="K26" i="2"/>
  <c r="J26" i="2"/>
  <c r="K25" i="2"/>
  <c r="K24" i="2"/>
  <c r="J24" i="2"/>
  <c r="K23" i="2"/>
  <c r="J23" i="2"/>
  <c r="K22" i="2"/>
  <c r="J22" i="2"/>
  <c r="I20" i="2"/>
  <c r="M20" i="2" s="1"/>
  <c r="H20" i="2"/>
  <c r="L20" i="2" s="1"/>
  <c r="G20" i="2"/>
  <c r="K19" i="2"/>
  <c r="J19" i="2"/>
  <c r="K18" i="2"/>
  <c r="K16" i="2"/>
  <c r="K15" i="2"/>
  <c r="K14" i="2"/>
  <c r="J14" i="2"/>
  <c r="K13" i="2"/>
  <c r="K7" i="2"/>
  <c r="J7" i="2"/>
  <c r="I6" i="2"/>
  <c r="M6" i="2" s="1"/>
  <c r="H6" i="2"/>
  <c r="L6" i="2" s="1"/>
  <c r="G6" i="2"/>
  <c r="F84" i="2" l="1"/>
  <c r="L84" i="2"/>
  <c r="H98" i="2"/>
  <c r="M92" i="2"/>
  <c r="M98" i="2" s="1"/>
  <c r="I98" i="2"/>
  <c r="O75" i="2"/>
  <c r="O89" i="2"/>
  <c r="E84" i="2"/>
  <c r="N73" i="2"/>
  <c r="N74" i="2"/>
  <c r="F75" i="2"/>
  <c r="E75" i="2"/>
  <c r="O78" i="2"/>
  <c r="N84" i="2"/>
  <c r="F92" i="2"/>
  <c r="E92" i="2"/>
  <c r="O93" i="2"/>
  <c r="N29" i="2"/>
  <c r="N32" i="2"/>
  <c r="J6" i="2"/>
  <c r="N7" i="2"/>
  <c r="O8" i="2"/>
  <c r="N13" i="2"/>
  <c r="N14" i="2"/>
  <c r="O15" i="2"/>
  <c r="N16" i="2"/>
  <c r="O18" i="2"/>
  <c r="O19" i="2"/>
  <c r="O22" i="2"/>
  <c r="O59" i="2"/>
  <c r="N61" i="2"/>
  <c r="O63" i="2"/>
  <c r="N65" i="2"/>
  <c r="O66" i="2"/>
  <c r="N67" i="2"/>
  <c r="N68" i="2"/>
  <c r="N72" i="2"/>
  <c r="K75" i="2"/>
  <c r="O76" i="2"/>
  <c r="N78" i="2"/>
  <c r="O79" i="2"/>
  <c r="N80" i="2"/>
  <c r="O81" i="2"/>
  <c r="N82" i="2"/>
  <c r="J84" i="2"/>
  <c r="N85" i="2"/>
  <c r="O86" i="2"/>
  <c r="O88" i="2"/>
  <c r="O53" i="2"/>
  <c r="O55" i="2"/>
  <c r="N57" i="2"/>
  <c r="N58" i="2"/>
  <c r="O23" i="2"/>
  <c r="O6" i="2"/>
  <c r="N36" i="2"/>
  <c r="N37" i="2"/>
  <c r="O38" i="2"/>
  <c r="N39" i="2"/>
  <c r="N76" i="2"/>
  <c r="N79" i="2"/>
  <c r="O80" i="2"/>
  <c r="N81" i="2"/>
  <c r="O82" i="2"/>
  <c r="K84" i="2"/>
  <c r="N86" i="2"/>
  <c r="N88" i="2"/>
  <c r="O24" i="2"/>
  <c r="N25" i="2"/>
  <c r="N26" i="2"/>
  <c r="N27" i="2"/>
  <c r="N87" i="2"/>
  <c r="N89" i="2"/>
  <c r="N93" i="2"/>
  <c r="O40" i="2"/>
  <c r="N42" i="2"/>
  <c r="O43" i="2"/>
  <c r="N44" i="2"/>
  <c r="O45" i="2"/>
  <c r="N46" i="2"/>
  <c r="O47" i="2"/>
  <c r="N48" i="2"/>
  <c r="O49" i="2"/>
  <c r="K6" i="2"/>
  <c r="O7" i="2"/>
  <c r="N8" i="2"/>
  <c r="O13" i="2"/>
  <c r="O14" i="2"/>
  <c r="N15" i="2"/>
  <c r="O16" i="2"/>
  <c r="N18" i="2"/>
  <c r="N19" i="2"/>
  <c r="J20" i="2"/>
  <c r="N22" i="2"/>
  <c r="N23" i="2"/>
  <c r="N24" i="2"/>
  <c r="O25" i="2"/>
  <c r="O26" i="2"/>
  <c r="O27" i="2"/>
  <c r="O29" i="2"/>
  <c r="O32" i="2"/>
  <c r="N33" i="2"/>
  <c r="N34" i="2"/>
  <c r="K36" i="2"/>
  <c r="O37" i="2"/>
  <c r="N38" i="2"/>
  <c r="O39" i="2"/>
  <c r="N40" i="2"/>
  <c r="K41" i="2"/>
  <c r="O42" i="2"/>
  <c r="N43" i="2"/>
  <c r="O44" i="2"/>
  <c r="N45" i="2"/>
  <c r="O46" i="2"/>
  <c r="N47" i="2"/>
  <c r="O48" i="2"/>
  <c r="N49" i="2"/>
  <c r="C98" i="2"/>
  <c r="K20" i="2"/>
  <c r="J36" i="2"/>
  <c r="J41" i="2"/>
  <c r="G98" i="2"/>
  <c r="J51" i="2"/>
  <c r="N53" i="2"/>
  <c r="N55" i="2"/>
  <c r="O57" i="2"/>
  <c r="O58" i="2"/>
  <c r="N59" i="2"/>
  <c r="K60" i="2"/>
  <c r="O61" i="2"/>
  <c r="N63" i="2"/>
  <c r="O65" i="2"/>
  <c r="N66" i="2"/>
  <c r="O67" i="2"/>
  <c r="O68" i="2"/>
  <c r="O72" i="2"/>
  <c r="O73" i="2"/>
  <c r="O74" i="2"/>
  <c r="K92" i="2"/>
  <c r="K51" i="2"/>
  <c r="J60" i="2"/>
  <c r="J92" i="2"/>
  <c r="L98" i="2" l="1"/>
  <c r="N75" i="2"/>
  <c r="N41" i="2"/>
  <c r="O84" i="2"/>
  <c r="F98" i="2"/>
  <c r="E98" i="2"/>
  <c r="O20" i="2"/>
  <c r="O92" i="2"/>
  <c r="N60" i="2"/>
  <c r="J98" i="2"/>
  <c r="N6" i="2"/>
  <c r="O51" i="2"/>
  <c r="O60" i="2"/>
  <c r="N20" i="2"/>
  <c r="N92" i="2"/>
  <c r="N51" i="2"/>
  <c r="K98" i="2"/>
  <c r="O36" i="2"/>
  <c r="O41" i="2"/>
  <c r="O98" i="2" l="1"/>
  <c r="N98" i="2"/>
</calcChain>
</file>

<file path=xl/sharedStrings.xml><?xml version="1.0" encoding="utf-8"?>
<sst xmlns="http://schemas.openxmlformats.org/spreadsheetml/2006/main" count="350" uniqueCount="307">
  <si>
    <t>Загальний фонд</t>
  </si>
  <si>
    <t>Спеціальний фонд</t>
  </si>
  <si>
    <t>Податкові надходження:</t>
  </si>
  <si>
    <t>Податки на доходи, податки на прибуток, податки на збільшення ринкової вартості</t>
  </si>
  <si>
    <t>Податок 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</si>
  <si>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</si>
  <si>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</si>
  <si>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</si>
  <si>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</si>
  <si>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</si>
  <si>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</si>
  <si>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</si>
  <si>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</si>
  <si>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</si>
  <si>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</si>
  <si>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</si>
  <si>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</si>
  <si>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</si>
  <si>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</si>
  <si>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</si>
  <si>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</si>
  <si>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</si>
  <si>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</si>
  <si>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</si>
  <si>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</si>
  <si>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</si>
  <si>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</si>
  <si>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</si>
  <si>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</si>
  <si>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</si>
  <si>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</si>
  <si>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</si>
  <si>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</si>
  <si>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</si>
  <si>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</si>
  <si>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</si>
  <si>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</si>
  <si>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</si>
  <si>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</si>
  <si>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</si>
  <si>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</si>
  <si>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</si>
  <si>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</si>
  <si>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</si>
  <si>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</si>
  <si>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</si>
  <si>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</si>
  <si>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</si>
  <si>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</si>
  <si>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</si>
  <si>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</si>
  <si>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</si>
  <si>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</si>
  <si>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</si>
  <si>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</si>
  <si>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</si>
  <si>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</si>
  <si>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</si>
  <si>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</si>
  <si>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</si>
  <si>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</si>
  <si>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</si>
  <si>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</si>
  <si>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</si>
  <si>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</si>
  <si>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</si>
  <si>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</si>
  <si>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</si>
  <si>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</si>
  <si>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</si>
  <si>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</si>
  <si>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</si>
  <si>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</si>
  <si>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</si>
  <si>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</si>
  <si>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</si>
  <si>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</si>
  <si>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</si>
  <si>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</si>
  <si>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</si>
  <si>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</si>
  <si>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</si>
  <si>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</si>
  <si>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</si>
  <si>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</si>
  <si>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</si>
  <si>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</si>
  <si>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</si>
  <si>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</si>
  <si>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</si>
  <si>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</si>
  <si>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</si>
  <si>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</si>
  <si>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</si>
  <si>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(грн.)</t>
  </si>
  <si>
    <t>Найменування згідно з Класифікацією доходів бюджету</t>
  </si>
  <si>
    <t xml:space="preserve">Код </t>
  </si>
  <si>
    <t xml:space="preserve">Виконання </t>
  </si>
  <si>
    <t>%</t>
  </si>
  <si>
    <t>відхиленння</t>
  </si>
  <si>
    <t>Звіт</t>
  </si>
  <si>
    <t>Всього доходів без урахування міжбюджетних трансфертів</t>
  </si>
  <si>
    <t>Всього доходів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</si>
  <si>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</si>
  <si>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І. Доходи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</si>
  <si>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</si>
  <si>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ІІ. Видатки</t>
  </si>
  <si>
    <t>Код головного розпорядника коштів/КПКВ</t>
  </si>
  <si>
    <t>Назва головного розпорядника коштів                                                                    Назва підрозділу бюджетної класифікації</t>
  </si>
  <si>
    <t>Разом по фондах</t>
  </si>
  <si>
    <t>Виконання</t>
  </si>
  <si>
    <t>відхилення</t>
  </si>
  <si>
    <t>02</t>
  </si>
  <si>
    <t>Виконавчий комітет Мукачівської міської ради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</si>
  <si>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</si>
  <si>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</si>
  <si>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</si>
  <si>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</si>
  <si>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</si>
  <si>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</si>
  <si>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</si>
  <si>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</si>
  <si>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</si>
  <si>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</si>
  <si>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Заходи з енергозбереження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</si>
  <si>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</si>
  <si>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</si>
  <si>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</si>
  <si>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</si>
  <si>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06</t>
  </si>
  <si>
    <t>0611010</t>
  </si>
  <si>
    <t>Надання дошкільної освіти</t>
  </si>
  <si>
    <t>0611020</t>
  </si>
  <si>
    <t>0611090</t>
  </si>
  <si>
    <t>0611150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</si>
  <si>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</si>
  <si>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</si>
  <si>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</si>
  <si>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</si>
  <si>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Компенсаційні виплати на пільговий проїзд автомобільним транспортом окремим категоріям громадян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</si>
  <si>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</si>
  <si>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</si>
  <si>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</si>
  <si>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</si>
  <si>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</si>
  <si>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Проведення навчально-тренувальних зборів і змагань з олімпійських видів спорту</t>
  </si>
  <si>
    <t>0615012</t>
  </si>
  <si>
    <t>Проведення навчально-тренувальних зборів і змагань з неолімпійських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</si>
  <si>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</si>
  <si>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</si>
  <si>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</si>
  <si>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0712010</t>
  </si>
  <si>
    <t>Багатопрофільна стаціонарна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</si>
  <si>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</si>
  <si>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</si>
  <si>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</si>
  <si>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Централізовані заходи з лікування хворих на цукровий та нецукровий діабет</t>
  </si>
  <si>
    <t>0712152</t>
  </si>
  <si>
    <t>Інші програми та заходи у сфері охорони здоров`я</t>
  </si>
  <si>
    <t>08</t>
  </si>
  <si>
    <t>0810160</t>
  </si>
  <si>
    <t>0813033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</si>
  <si>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</si>
  <si>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</si>
  <si>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</si>
  <si>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</si>
  <si>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</si>
  <si>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</si>
  <si>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0813210</t>
  </si>
  <si>
    <t>0813242</t>
  </si>
  <si>
    <t>10</t>
  </si>
  <si>
    <t>1011100</t>
  </si>
  <si>
    <t>1014010</t>
  </si>
  <si>
    <t>Фінансова підтримка театрів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</si>
  <si>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</si>
  <si>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</si>
  <si>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</si>
  <si>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</si>
  <si>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</si>
  <si>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</si>
  <si>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</si>
  <si>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</si>
  <si>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12</t>
  </si>
  <si>
    <t>1210160</t>
  </si>
  <si>
    <t>1216013</t>
  </si>
  <si>
    <t>Забезпечення діяльності водопровідно-каналізаційного господарства</t>
  </si>
  <si>
    <t>1216030</t>
  </si>
  <si>
    <t>Організація благоустрою населених пунктів</t>
  </si>
  <si>
    <t>1216071</t>
  </si>
  <si>
    <t>1216090</t>
  </si>
  <si>
    <t>Інша діяльність у сфері житлово-комунального господарства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</si>
  <si>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</si>
  <si>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</si>
  <si>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</si>
  <si>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1217693</t>
  </si>
  <si>
    <t>15</t>
  </si>
  <si>
    <t>1510160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</si>
  <si>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</si>
  <si>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</si>
  <si>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</si>
  <si>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</si>
  <si>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1517324</t>
  </si>
  <si>
    <t>Будівництво установ та закладів культури</t>
  </si>
  <si>
    <t>1517325</t>
  </si>
  <si>
    <t>Будівництво споруд, установ та закладів фізичної культури і спорту</t>
  </si>
  <si>
    <t>1517330</t>
  </si>
  <si>
    <t>31</t>
  </si>
  <si>
    <t>3110160</t>
  </si>
  <si>
    <t>3110180</t>
  </si>
  <si>
    <t>3117130</t>
  </si>
  <si>
    <t>Здійснення заходів із землеустрою</t>
  </si>
  <si>
    <t>3117350</t>
  </si>
  <si>
    <t>Розроблення схем планування та забудови територій (містобудівної документації)</t>
  </si>
  <si>
    <t>3117650</t>
  </si>
  <si>
    <t>Проведення експертної грошової оцінки земельної ділянки чи права на неї</t>
  </si>
  <si>
    <t>37</t>
  </si>
  <si>
    <t>3710160</t>
  </si>
  <si>
    <t>3718700</t>
  </si>
  <si>
    <t>Резервний фонд</t>
  </si>
  <si>
    <t>3719110</t>
  </si>
  <si>
    <t>Реверсна дотація </t>
  </si>
  <si>
    <t xml:space="preserve"> </t>
  </si>
  <si>
    <t xml:space="preserve">Усього </t>
  </si>
  <si>
    <t>0611170</t>
  </si>
  <si>
    <t>Забезпечення діяльності інклюзивно-ресурсних центрів</t>
  </si>
  <si>
    <t>Рентна плата за користування надрами для видобування корисних копалин загальнодержавного значення </t>
  </si>
  <si>
    <t>Субвенція з місцевого бюджету на здійснення переданих видатків у сфері освіти за рахунок коштів освітньої субвенції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</si>
  <si>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</si>
  <si>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</si>
  <si>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0613133</t>
  </si>
  <si>
    <t>Інші заходи та заклади молодіжної політики</t>
  </si>
  <si>
    <t>0610160</t>
  </si>
  <si>
    <t>0813032</t>
  </si>
  <si>
    <t>Надання пільг окремим категоріям громадян з оплати послуг зв`язку</t>
  </si>
  <si>
    <t>1010160</t>
  </si>
  <si>
    <t>Надання спеціальної освіти мистецькими школами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</si>
  <si>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</si>
  <si>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</si>
  <si>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</si>
  <si>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Управління освіти, молоді та спотру Мукачівської міської ради</t>
  </si>
  <si>
    <t>Відділ охорони здоров`я  Мукачівської міської ради</t>
  </si>
  <si>
    <t>Управління праці та соціального захисту населення  Мукачівської міської ради</t>
  </si>
  <si>
    <t>Відділ культури Мукачівської міської ради</t>
  </si>
  <si>
    <t>Управління міського господарства Мукачівської міської ради</t>
  </si>
  <si>
    <t>Відділ капітального будівництва Мукачівської міської ради</t>
  </si>
  <si>
    <t>Управління комунальної влавності та архітектури  Мукачівської міської ради</t>
  </si>
  <si>
    <t>Фінансове управління  Мукачівської міської ради</t>
  </si>
  <si>
    <t>затверджено розписом на 2020 р. з урахуванням  змін</t>
  </si>
  <si>
    <t>затверджено розписом на 2020 рік з урахуванням  змін</t>
  </si>
  <si>
    <t>кошторисні призначення за 2020 рік з урахуванням змін</t>
  </si>
  <si>
    <t>Уточнений план за 2020 рік (спецфонд - кошторисні призначення)</t>
  </si>
  <si>
    <t>Будівництво1 інших об`єктів комунальної власності</t>
  </si>
  <si>
    <t>1515045</t>
  </si>
  <si>
    <t>Будівництво мультифункціональних майданчиків для занять ігровими видами спорту</t>
  </si>
  <si>
    <t>3118311</t>
  </si>
  <si>
    <t>Охорона та раціональне використання природних ресурсів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</si>
  <si>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</si>
  <si>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</si>
  <si>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Рентна плата за користування надрами для видобування корисних копалин місцевого значення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</si>
  <si>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</si>
  <si>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 </t>
  </si>
  <si>
    <t>Затверджено на 2020 рік з урахуванням змін</t>
  </si>
  <si>
    <t xml:space="preserve"> про виконання  бюджету Мукачівської міської об'єднаної територіальної громади</t>
  </si>
  <si>
    <t>1213210</t>
  </si>
  <si>
    <t>0212010</t>
  </si>
  <si>
    <t>0212111</t>
  </si>
  <si>
    <t>0212144</t>
  </si>
  <si>
    <t>0212152</t>
  </si>
  <si>
    <t>1217130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</si>
  <si>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</si>
  <si>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1517369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</si>
  <si>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</si>
  <si>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41050900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</si>
  <si>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</si>
  <si>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</si>
  <si>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</si>
  <si>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0210191</t>
  </si>
  <si>
    <t>Проведення місцевих виборів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</si>
  <si>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</si>
  <si>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3718600</t>
  </si>
  <si>
    <t>Обслуговування місцевого боргу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</si>
  <si>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</si>
  <si>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</si>
  <si>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</si>
  <si>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</si>
  <si>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1014040</t>
  </si>
  <si>
    <t>Забезпечення діяльності музеїв i виставок</t>
  </si>
  <si>
    <t>1216015</t>
  </si>
  <si>
    <t>Забезпечення надійної та безперебійної експлуатації ліфтів</t>
  </si>
  <si>
    <t>1217330</t>
  </si>
  <si>
    <t>1218340</t>
  </si>
  <si>
    <t>Природоохоронні заходи за рахунок цільових фондів</t>
  </si>
  <si>
    <t>3117691</t>
  </si>
  <si>
    <t>1217310</t>
  </si>
  <si>
    <t>Будівництво об`єктів житлово-комунального господарства</t>
  </si>
  <si>
    <t>3717691</t>
  </si>
  <si>
    <t xml:space="preserve"> за 2020 рік</t>
  </si>
  <si>
    <t>Фактичні надходження за     2020 рік</t>
  </si>
  <si>
    <t>Фактичні надходження за 2020 рік</t>
  </si>
  <si>
    <t>Збір за провадження деяких видів підприємницької діяльності, що справлявся до 1 січня 2015 року </t>
  </si>
  <si>
    <t>Збір за забруднення навколишнього природного середовища  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</si>
  <si>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 V-2, за рахунок відповідної субвенції з державного бюджету</t>
  </si>
  <si>
    <t>виконано за 
2020 рік</t>
  </si>
  <si>
    <t>виконано за 
 2020 рік</t>
  </si>
  <si>
    <t>Секретар міської ради</t>
  </si>
  <si>
    <t>Я. Чубирко</t>
  </si>
  <si>
    <t>Додаток 
до  рішення  5-ої сесії   Мукачівської міської ради 8-го  скликання
"Про затвердження звіту  про виконання бюджету Мукачівської міської об’єднаної територіальної громади за 2020 рік"
від 25 лютого 2021  р. 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</si>
</sst>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8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52">
    <xf numFmtId="0" fontId="0" fillId="0" borderId="0"/>
    <xf numFmtId="0" fontId="7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7" borderId="0" applyNumberFormat="0" applyBorder="0" applyAlignment="0" applyProtection="0"/>
    <xf numFmtId="0" fontId="16" fillId="14" borderId="12" applyNumberFormat="0" applyAlignment="0" applyProtection="0"/>
    <xf numFmtId="0" fontId="16" fillId="13" borderId="12" applyNumberFormat="0" applyAlignment="0" applyProtection="0"/>
    <xf numFmtId="0" fontId="17" fillId="39" borderId="13" applyNumberFormat="0" applyAlignment="0" applyProtection="0"/>
    <xf numFmtId="0" fontId="17" fillId="40" borderId="13" applyNumberFormat="0" applyAlignment="0" applyProtection="0"/>
    <xf numFmtId="0" fontId="17" fillId="39" borderId="13" applyNumberFormat="0" applyAlignment="0" applyProtection="0"/>
    <xf numFmtId="0" fontId="18" fillId="39" borderId="12" applyNumberFormat="0" applyAlignment="0" applyProtection="0"/>
    <xf numFmtId="0" fontId="18" fillId="40" borderId="12" applyNumberFormat="0" applyAlignment="0" applyProtection="0"/>
    <xf numFmtId="0" fontId="18" fillId="39" borderId="12" applyNumberFormat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9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42" borderId="18" applyNumberFormat="0" applyAlignment="0" applyProtection="0"/>
    <xf numFmtId="0" fontId="21" fillId="41" borderId="18" applyNumberFormat="0" applyAlignment="0" applyProtection="0"/>
    <xf numFmtId="0" fontId="13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7" fillId="0" borderId="0"/>
    <xf numFmtId="0" fontId="9" fillId="0" borderId="0"/>
    <xf numFmtId="0" fontId="28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5" borderId="19" applyNumberFormat="0" applyAlignment="0" applyProtection="0"/>
    <xf numFmtId="0" fontId="10" fillId="46" borderId="19" applyNumberFormat="0" applyFont="0" applyAlignment="0" applyProtection="0"/>
    <xf numFmtId="0" fontId="7" fillId="45" borderId="19" applyNumberFormat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5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3" fillId="0" borderId="0"/>
    <xf numFmtId="0" fontId="2" fillId="0" borderId="0"/>
    <xf numFmtId="9" fontId="10" fillId="0" borderId="0" applyFont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117">
    <xf numFmtId="0" fontId="0" fillId="0" borderId="0" xfId="0"/>
    <xf numFmtId="0" fontId="29" fillId="2" borderId="0" xfId="3" applyFont="1" applyFill="1"/>
    <xf numFmtId="0" fontId="30" fillId="2" borderId="0" xfId="3" applyFont="1" applyFill="1"/>
    <xf numFmtId="0" fontId="29" fillId="2" borderId="0" xfId="3" applyFont="1" applyFill="1" applyAlignment="1">
      <alignment horizontal="right"/>
    </xf>
    <xf numFmtId="0" fontId="30" fillId="2" borderId="10" xfId="3" applyFont="1" applyFill="1" applyBorder="1" applyAlignment="1">
      <alignment horizontal="center" vertical="center"/>
    </xf>
    <xf numFmtId="0" fontId="30" fillId="2" borderId="21" xfId="3" applyFont="1" applyFill="1" applyBorder="1" applyAlignment="1">
      <alignment horizontal="center" vertical="center"/>
    </xf>
    <xf numFmtId="0" fontId="30" fillId="2" borderId="5" xfId="3" quotePrefix="1" applyFont="1" applyFill="1" applyBorder="1" applyAlignment="1">
      <alignment horizontal="center" vertical="center" wrapText="1"/>
    </xf>
    <xf numFmtId="0" fontId="30" fillId="2" borderId="1" xfId="3" applyFont="1" applyFill="1" applyBorder="1" applyAlignment="1">
      <alignment horizontal="left" vertical="center" wrapText="1"/>
    </xf>
    <xf numFmtId="0" fontId="29" fillId="2" borderId="5" xfId="5" quotePrefix="1" applyFont="1" applyFill="1" applyBorder="1" applyAlignment="1">
      <alignment horizontal="center" vertical="center" wrapText="1"/>
    </xf>
    <xf numFmtId="0" fontId="29" fillId="2" borderId="1" xfId="5" applyFont="1" applyFill="1" applyBorder="1" applyAlignment="1">
      <alignment horizontal="left" vertical="center" wrapText="1"/>
    </xf>
    <xf numFmtId="0" fontId="29" fillId="2" borderId="1" xfId="141" quotePrefix="1" applyFont="1" applyFill="1" applyBorder="1" applyAlignment="1">
      <alignment horizontal="center" vertical="center" wrapText="1"/>
    </xf>
    <xf numFmtId="0" fontId="29" fillId="2" borderId="1" xfId="141" applyFont="1" applyFill="1" applyBorder="1" applyAlignment="1">
      <alignment horizontal="left" vertical="center" wrapText="1"/>
    </xf>
    <xf numFmtId="0" fontId="29" fillId="2" borderId="1" xfId="141" applyFont="1" applyFill="1" applyBorder="1" applyAlignment="1">
      <alignment vertical="center" wrapText="1"/>
    </xf>
    <xf numFmtId="0" fontId="30" fillId="2" borderId="7" xfId="3" quotePrefix="1" applyFont="1" applyFill="1" applyBorder="1" applyAlignment="1">
      <alignment horizontal="center" vertical="center" wrapText="1"/>
    </xf>
    <xf numFmtId="0" fontId="30" fillId="2" borderId="8" xfId="3" applyFont="1" applyFill="1" applyBorder="1" applyAlignment="1">
      <alignment horizontal="left" vertical="center" wrapText="1"/>
    </xf>
    <xf numFmtId="0" fontId="29" fillId="2" borderId="0" xfId="3" applyFont="1" applyFill="1" applyAlignment="1">
      <alignment horizontal="left"/>
    </xf>
    <xf numFmtId="4" fontId="29" fillId="2" borderId="0" xfId="3" applyNumberFormat="1" applyFont="1" applyFill="1"/>
    <xf numFmtId="0" fontId="31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 wrapText="1"/>
    </xf>
    <xf numFmtId="0" fontId="32" fillId="2" borderId="0" xfId="0" applyFont="1" applyFill="1" applyAlignment="1">
      <alignment horizontal="center"/>
    </xf>
    <xf numFmtId="3" fontId="32" fillId="2" borderId="0" xfId="0" applyNumberFormat="1" applyFont="1" applyFill="1" applyAlignment="1">
      <alignment horizontal="center"/>
    </xf>
    <xf numFmtId="0" fontId="33" fillId="2" borderId="0" xfId="0" applyFont="1" applyFill="1"/>
    <xf numFmtId="3" fontId="34" fillId="2" borderId="0" xfId="0" applyNumberFormat="1" applyFont="1" applyFill="1" applyAlignment="1">
      <alignment horizontal="center"/>
    </xf>
    <xf numFmtId="0" fontId="33" fillId="2" borderId="0" xfId="2" applyFont="1" applyFill="1" applyAlignment="1">
      <alignment horizontal="center"/>
    </xf>
    <xf numFmtId="0" fontId="33" fillId="2" borderId="0" xfId="2" applyFont="1" applyFill="1"/>
    <xf numFmtId="0" fontId="31" fillId="0" borderId="0" xfId="0" applyFont="1" applyAlignment="1">
      <alignment horizontal="justify"/>
    </xf>
    <xf numFmtId="0" fontId="31" fillId="0" borderId="0" xfId="0" applyFont="1"/>
    <xf numFmtId="0" fontId="31" fillId="0" borderId="0" xfId="0" applyFont="1" applyAlignment="1" applyProtection="1">
      <alignment horizontal="right"/>
      <protection locked="0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164" fontId="32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1" fillId="0" borderId="1" xfId="0" applyNumberFormat="1" applyFont="1" applyBorder="1" applyAlignment="1">
      <alignment horizontal="right"/>
    </xf>
    <xf numFmtId="4" fontId="31" fillId="0" borderId="1" xfId="0" applyNumberFormat="1" applyFont="1" applyBorder="1" applyAlignment="1">
      <alignment horizontal="right"/>
    </xf>
    <xf numFmtId="164" fontId="31" fillId="0" borderId="1" xfId="0" applyNumberFormat="1" applyFont="1" applyBorder="1"/>
    <xf numFmtId="164" fontId="32" fillId="2" borderId="1" xfId="0" applyNumberFormat="1" applyFont="1" applyFill="1" applyBorder="1" applyAlignment="1">
      <alignment horizontal="right"/>
    </xf>
    <xf numFmtId="164" fontId="31" fillId="2" borderId="1" xfId="0" applyNumberFormat="1" applyFont="1" applyFill="1" applyBorder="1" applyAlignment="1">
      <alignment horizontal="right"/>
    </xf>
    <xf numFmtId="4" fontId="31" fillId="0" borderId="1" xfId="0" applyNumberFormat="1" applyFont="1" applyBorder="1"/>
    <xf numFmtId="4" fontId="36" fillId="0" borderId="1" xfId="0" applyNumberFormat="1" applyFont="1" applyBorder="1"/>
    <xf numFmtId="4" fontId="31" fillId="2" borderId="1" xfId="0" applyNumberFormat="1" applyFont="1" applyFill="1" applyBorder="1"/>
    <xf numFmtId="0" fontId="31" fillId="2" borderId="0" xfId="0" applyFont="1" applyFill="1"/>
    <xf numFmtId="0" fontId="31" fillId="0" borderId="1" xfId="0" applyFont="1" applyBorder="1" applyAlignment="1">
      <alignment vertical="center" wrapText="1"/>
    </xf>
    <xf numFmtId="2" fontId="31" fillId="0" borderId="0" xfId="0" applyNumberFormat="1" applyFont="1" applyAlignment="1">
      <alignment horizontal="center"/>
    </xf>
    <xf numFmtId="2" fontId="31" fillId="2" borderId="0" xfId="0" applyNumberFormat="1" applyFont="1" applyFill="1" applyAlignment="1">
      <alignment horizontal="center"/>
    </xf>
    <xf numFmtId="4" fontId="31" fillId="0" borderId="0" xfId="0" applyNumberFormat="1" applyFont="1" applyAlignment="1">
      <alignment horizontal="center"/>
    </xf>
    <xf numFmtId="4" fontId="31" fillId="2" borderId="0" xfId="0" applyNumberFormat="1" applyFont="1" applyFill="1" applyAlignment="1">
      <alignment horizontal="center"/>
    </xf>
    <xf numFmtId="9" fontId="30" fillId="2" borderId="1" xfId="143" applyFont="1" applyFill="1" applyBorder="1" applyAlignment="1">
      <alignment horizontal="right" vertical="center"/>
    </xf>
    <xf numFmtId="9" fontId="29" fillId="2" borderId="1" xfId="143" applyFont="1" applyFill="1" applyBorder="1" applyAlignment="1">
      <alignment horizontal="right" vertical="center"/>
    </xf>
    <xf numFmtId="9" fontId="30" fillId="2" borderId="8" xfId="143" applyFont="1" applyFill="1" applyBorder="1" applyAlignment="1">
      <alignment horizontal="right" vertical="center"/>
    </xf>
    <xf numFmtId="0" fontId="29" fillId="0" borderId="1" xfId="0" applyFont="1" applyBorder="1" applyAlignment="1">
      <alignment vertical="center" wrapText="1"/>
    </xf>
    <xf numFmtId="0" fontId="29" fillId="0" borderId="1" xfId="0" quotePrefix="1" applyFont="1" applyBorder="1" applyAlignment="1">
      <alignment horizontal="center" vertical="center" wrapText="1"/>
    </xf>
    <xf numFmtId="4" fontId="30" fillId="2" borderId="1" xfId="3" applyNumberFormat="1" applyFont="1" applyFill="1" applyBorder="1" applyAlignment="1">
      <alignment horizontal="right" vertical="center"/>
    </xf>
    <xf numFmtId="4" fontId="29" fillId="0" borderId="1" xfId="144" applyNumberFormat="1" applyFont="1" applyBorder="1" applyAlignment="1">
      <alignment vertical="center" wrapText="1"/>
    </xf>
    <xf numFmtId="4" fontId="29" fillId="2" borderId="1" xfId="3" applyNumberFormat="1" applyFont="1" applyFill="1" applyBorder="1" applyAlignment="1">
      <alignment horizontal="right" vertical="center" wrapText="1"/>
    </xf>
    <xf numFmtId="4" fontId="29" fillId="2" borderId="1" xfId="141" applyNumberFormat="1" applyFont="1" applyFill="1" applyBorder="1" applyAlignment="1">
      <alignment vertical="center" wrapText="1"/>
    </xf>
    <xf numFmtId="4" fontId="30" fillId="2" borderId="8" xfId="3" applyNumberFormat="1" applyFont="1" applyFill="1" applyBorder="1" applyAlignment="1">
      <alignment horizontal="right" vertical="center"/>
    </xf>
    <xf numFmtId="4" fontId="29" fillId="0" borderId="1" xfId="0" applyNumberFormat="1" applyFont="1" applyBorder="1" applyAlignment="1">
      <alignment vertical="center" wrapText="1"/>
    </xf>
    <xf numFmtId="4" fontId="30" fillId="2" borderId="1" xfId="3" applyNumberFormat="1" applyFont="1" applyFill="1" applyBorder="1" applyAlignment="1">
      <alignment horizontal="right" vertical="center" wrapText="1"/>
    </xf>
    <xf numFmtId="4" fontId="29" fillId="2" borderId="1" xfId="5" applyNumberFormat="1" applyFont="1" applyFill="1" applyBorder="1" applyAlignment="1">
      <alignment horizontal="right" vertical="center" wrapText="1"/>
    </xf>
    <xf numFmtId="4" fontId="29" fillId="2" borderId="1" xfId="139" applyNumberFormat="1" applyFont="1" applyFill="1" applyBorder="1" applyAlignment="1">
      <alignment vertical="center" wrapText="1"/>
    </xf>
    <xf numFmtId="4" fontId="29" fillId="2" borderId="1" xfId="144" applyNumberFormat="1" applyFont="1" applyFill="1" applyBorder="1" applyAlignment="1">
      <alignment vertical="center" wrapText="1"/>
    </xf>
    <xf numFmtId="4" fontId="30" fillId="2" borderId="8" xfId="3" applyNumberFormat="1" applyFont="1" applyFill="1" applyBorder="1" applyAlignment="1">
      <alignment horizontal="right" vertical="center" wrapText="1"/>
    </xf>
    <xf numFmtId="4" fontId="29" fillId="2" borderId="1" xfId="3" applyNumberFormat="1" applyFont="1" applyFill="1" applyBorder="1" applyAlignment="1">
      <alignment horizontal="right" vertical="center"/>
    </xf>
    <xf numFmtId="0" fontId="29" fillId="2" borderId="1" xfId="144" quotePrefix="1" applyFont="1" applyFill="1" applyBorder="1" applyAlignment="1">
      <alignment horizontal="center" vertical="center" wrapText="1"/>
    </xf>
    <xf numFmtId="0" fontId="29" fillId="2" borderId="1" xfId="144" applyFont="1" applyFill="1" applyBorder="1" applyAlignment="1">
      <alignment vertical="center" wrapText="1"/>
    </xf>
    <xf numFmtId="49" fontId="32" fillId="0" borderId="1" xfId="0" applyNumberFormat="1" applyFont="1" applyBorder="1" applyAlignment="1" applyProtection="1">
      <alignment horizontal="center" vertical="center" wrapText="1"/>
      <protection locked="0"/>
    </xf>
    <xf numFmtId="0" fontId="33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2" fillId="2" borderId="0" xfId="0" applyFont="1" applyFill="1" applyAlignment="1" applyProtection="1">
      <alignment horizontal="center"/>
      <protection locked="0"/>
    </xf>
    <xf numFmtId="4" fontId="30" fillId="2" borderId="6" xfId="3" applyNumberFormat="1" applyFont="1" applyFill="1" applyBorder="1" applyAlignment="1">
      <alignment horizontal="right" vertical="center"/>
    </xf>
    <xf numFmtId="4" fontId="29" fillId="2" borderId="6" xfId="3" applyNumberFormat="1" applyFont="1" applyFill="1" applyBorder="1" applyAlignment="1">
      <alignment horizontal="right" vertical="center"/>
    </xf>
    <xf numFmtId="4" fontId="30" fillId="2" borderId="9" xfId="3" applyNumberFormat="1" applyFont="1" applyFill="1" applyBorder="1" applyAlignment="1">
      <alignment horizontal="right" vertical="center"/>
    </xf>
    <xf numFmtId="4" fontId="29" fillId="2" borderId="1" xfId="142" applyNumberFormat="1" applyFont="1" applyFill="1" applyBorder="1" applyAlignment="1">
      <alignment vertical="center" wrapText="1"/>
    </xf>
    <xf numFmtId="4" fontId="29" fillId="2" borderId="1" xfId="137" applyNumberFormat="1" applyFont="1" applyFill="1" applyBorder="1" applyAlignment="1">
      <alignment vertical="center" wrapText="1"/>
    </xf>
    <xf numFmtId="4" fontId="29" fillId="2" borderId="10" xfId="3" applyNumberFormat="1" applyFont="1" applyFill="1" applyBorder="1" applyAlignment="1">
      <alignment horizontal="right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 wrapText="1"/>
    </xf>
    <xf numFmtId="4" fontId="32" fillId="0" borderId="1" xfId="0" applyNumberFormat="1" applyFont="1" applyBorder="1"/>
    <xf numFmtId="4" fontId="32" fillId="2" borderId="1" xfId="0" applyNumberFormat="1" applyFont="1" applyFill="1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left" wrapText="1"/>
    </xf>
    <xf numFmtId="4" fontId="31" fillId="0" borderId="1" xfId="0" applyNumberFormat="1" applyFont="1" applyBorder="1" applyAlignment="1">
      <alignment wrapText="1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wrapText="1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4" fontId="32" fillId="0" borderId="1" xfId="0" applyNumberFormat="1" applyFont="1" applyBorder="1" applyAlignment="1">
      <alignment wrapText="1"/>
    </xf>
    <xf numFmtId="0" fontId="36" fillId="2" borderId="1" xfId="151" quotePrefix="1" applyFont="1" applyFill="1" applyBorder="1" applyAlignment="1">
      <alignment horizontal="center" wrapText="1"/>
    </xf>
    <xf numFmtId="0" fontId="36" fillId="2" borderId="1" xfId="151" applyFont="1" applyFill="1" applyBorder="1" applyAlignment="1">
      <alignment wrapText="1"/>
    </xf>
    <xf numFmtId="0" fontId="31" fillId="0" borderId="1" xfId="0" quotePrefix="1" applyFont="1" applyBorder="1" applyAlignment="1">
      <alignment horizontal="center" wrapText="1"/>
    </xf>
    <xf numFmtId="0" fontId="29" fillId="0" borderId="0" xfId="0" applyFont="1" applyAlignment="1">
      <alignment wrapText="1"/>
    </xf>
    <xf numFmtId="3" fontId="29" fillId="0" borderId="0" xfId="0" applyNumberFormat="1" applyFont="1"/>
    <xf numFmtId="0" fontId="29" fillId="0" borderId="0" xfId="0" applyFont="1"/>
    <xf numFmtId="0" fontId="9" fillId="0" borderId="0" xfId="3"/>
    <xf numFmtId="0" fontId="31" fillId="0" borderId="0" xfId="0" applyFont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3" fontId="31" fillId="2" borderId="0" xfId="0" applyNumberFormat="1" applyFont="1" applyFill="1" applyAlignment="1">
      <alignment horizontal="center"/>
    </xf>
    <xf numFmtId="0" fontId="32" fillId="2" borderId="0" xfId="0" applyFont="1" applyFill="1" applyAlignment="1" applyProtection="1">
      <alignment horizontal="center"/>
      <protection locked="0"/>
    </xf>
    <xf numFmtId="49" fontId="32" fillId="0" borderId="1" xfId="0" applyNumberFormat="1" applyFont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Alignment="1">
      <alignment horizontal="center"/>
    </xf>
    <xf numFmtId="49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2" xfId="3" applyNumberFormat="1" applyFont="1" applyFill="1" applyBorder="1" applyAlignment="1" applyProtection="1">
      <alignment horizontal="center" vertical="center" wrapText="1"/>
      <protection hidden="1"/>
    </xf>
    <xf numFmtId="49" fontId="30" fillId="2" borderId="5" xfId="3" applyNumberFormat="1" applyFont="1" applyFill="1" applyBorder="1" applyAlignment="1" applyProtection="1">
      <alignment horizontal="center" vertical="center" wrapText="1"/>
      <protection hidden="1"/>
    </xf>
    <xf numFmtId="49" fontId="30" fillId="2" borderId="3" xfId="3" applyNumberFormat="1" applyFont="1" applyFill="1" applyBorder="1" applyAlignment="1" applyProtection="1">
      <alignment horizontal="center" vertical="center" wrapText="1"/>
      <protection hidden="1"/>
    </xf>
    <xf numFmtId="49" fontId="30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30" fillId="2" borderId="3" xfId="3" applyFont="1" applyFill="1" applyBorder="1" applyAlignment="1">
      <alignment horizontal="center" vertical="center"/>
    </xf>
    <xf numFmtId="0" fontId="30" fillId="2" borderId="4" xfId="3" applyFont="1" applyFill="1" applyBorder="1" applyAlignment="1">
      <alignment horizontal="center" vertical="center"/>
    </xf>
    <xf numFmtId="0" fontId="30" fillId="2" borderId="1" xfId="3" applyFont="1" applyFill="1" applyBorder="1" applyAlignment="1">
      <alignment horizontal="center" vertical="center" wrapText="1"/>
    </xf>
    <xf numFmtId="0" fontId="30" fillId="2" borderId="1" xfId="3" applyFont="1" applyFill="1" applyBorder="1" applyAlignment="1">
      <alignment horizontal="center" vertical="center"/>
    </xf>
    <xf numFmtId="0" fontId="30" fillId="2" borderId="10" xfId="3" applyFont="1" applyFill="1" applyBorder="1" applyAlignment="1">
      <alignment horizontal="center" vertical="center" wrapText="1"/>
    </xf>
    <xf numFmtId="0" fontId="30" fillId="2" borderId="11" xfId="3" applyFont="1" applyFill="1" applyBorder="1" applyAlignment="1">
      <alignment horizontal="center" vertical="center" wrapText="1"/>
    </xf>
    <xf numFmtId="0" fontId="30" fillId="2" borderId="6" xfId="3" applyFont="1" applyFill="1" applyBorder="1" applyAlignment="1">
      <alignment horizontal="center" vertical="center"/>
    </xf>
    <xf numFmtId="0" fontId="30" fillId="2" borderId="23" xfId="3" applyFont="1" applyFill="1" applyBorder="1" applyAlignment="1">
      <alignment horizontal="center" vertical="center"/>
    </xf>
    <xf numFmtId="0" fontId="30" fillId="2" borderId="22" xfId="3" applyFont="1" applyFill="1" applyBorder="1" applyAlignment="1">
      <alignment horizontal="center" vertical="center"/>
    </xf>
  </cellXfs>
  <cellStyles count="152">
    <cellStyle name="20% - Акцент1" xfId="6" xr:uid="{B878486B-5DC0-44EB-AF6B-41E64309A49F}"/>
    <cellStyle name="20% — акцент1" xfId="7" xr:uid="{9577ADB2-DAEB-48F9-B32A-53362877D009}"/>
    <cellStyle name="20% - Акцент1 2" xfId="8" xr:uid="{FFFC2B11-9E52-4998-B952-D049F07FC62B}"/>
    <cellStyle name="20% - Акцент1 2 2" xfId="9" xr:uid="{47C412F3-8AF9-48C6-88D3-CF93F458F06F}"/>
    <cellStyle name="20% - Акцент2" xfId="10" xr:uid="{35D9D863-422A-40C4-9D9A-56F9BC0606C6}"/>
    <cellStyle name="20% — акцент2" xfId="11" xr:uid="{89B15A4B-25F3-465F-8960-0557832F6F0C}"/>
    <cellStyle name="20% - Акцент2 2" xfId="12" xr:uid="{76D6A5E3-0D57-4B81-A6F4-1B3BA6AF01A3}"/>
    <cellStyle name="20% - Акцент2 2 2" xfId="13" xr:uid="{B510282B-73F3-48CE-80D7-5B8EB66787E2}"/>
    <cellStyle name="20% - Акцент3" xfId="14" xr:uid="{7E7F9200-EAB3-444C-B5D0-B54F7633BB5D}"/>
    <cellStyle name="20% — акцент3" xfId="15" xr:uid="{06511E4D-D09D-4E5D-A7D2-BF65C780FB86}"/>
    <cellStyle name="20% - Акцент3 2" xfId="16" xr:uid="{4C863EE1-0793-4983-B0F9-B3046A62A983}"/>
    <cellStyle name="20% - Акцент3 2 2" xfId="17" xr:uid="{5CC258A0-3401-4A4C-AE0F-6FCAE2342307}"/>
    <cellStyle name="20% - Акцент4" xfId="18" xr:uid="{FD3CC53B-D9E7-4A1E-BC1C-3EDE4DD64C5F}"/>
    <cellStyle name="20% — акцент4" xfId="19" xr:uid="{FFADB94C-C410-43A0-BE90-5B923FA68E26}"/>
    <cellStyle name="20% - Акцент4 2" xfId="20" xr:uid="{0BC84C80-0B38-43B8-AE22-9148DEA394F3}"/>
    <cellStyle name="20% - Акцент4 2 2" xfId="21" xr:uid="{869AC7F5-6946-4988-B696-F9AEC1555B79}"/>
    <cellStyle name="20% - Акцент5" xfId="22" xr:uid="{A2D6384E-F806-43BB-BF9D-280D7E346335}"/>
    <cellStyle name="20% — акцент5" xfId="23" xr:uid="{D700D974-A04A-4DE4-BEF9-4AAED92A3CD7}"/>
    <cellStyle name="20% - Акцент5 2" xfId="24" xr:uid="{ECCDA1D3-B79D-43F7-A257-715E35C46719}"/>
    <cellStyle name="20% - Акцент5 2 2" xfId="25" xr:uid="{ADFD4292-E0C0-4568-BFAE-E8E22A20C8D6}"/>
    <cellStyle name="20% - Акцент6" xfId="26" xr:uid="{B41CCCF1-9643-4DEA-8726-E3C831BB0278}"/>
    <cellStyle name="20% — акцент6" xfId="27" xr:uid="{4E67DD03-D695-4E9A-9438-6498AC1409F5}"/>
    <cellStyle name="20% - Акцент6 2" xfId="28" xr:uid="{29CD34C1-78AD-4B46-909D-A51965707118}"/>
    <cellStyle name="20% - Акцент6 2 2" xfId="29" xr:uid="{B6659FC9-51FD-434D-9887-527B511B31A1}"/>
    <cellStyle name="40% - Акцент1" xfId="30" xr:uid="{265A60E2-13A2-4E24-AE04-DFCF4C0D997A}"/>
    <cellStyle name="40% — акцент1" xfId="31" xr:uid="{AB753DA8-A3F7-444C-A483-322E679C5901}"/>
    <cellStyle name="40% - Акцент1 2" xfId="32" xr:uid="{6E033FC1-E403-484C-9873-3F53448B3B18}"/>
    <cellStyle name="40% - Акцент1 2 2" xfId="33" xr:uid="{9B304806-239C-4985-A218-89EAA3387D32}"/>
    <cellStyle name="40% - Акцент2" xfId="34" xr:uid="{40A2262B-333A-4FD3-8008-7D7C114A9EF8}"/>
    <cellStyle name="40% — акцент2" xfId="35" xr:uid="{932E2EA3-3311-44C2-856E-BA39EFBE0C34}"/>
    <cellStyle name="40% - Акцент2 2" xfId="36" xr:uid="{6892E35E-76AE-4DD8-97CE-F6220BBD9D74}"/>
    <cellStyle name="40% - Акцент2 2 2" xfId="37" xr:uid="{FB4D7F21-828B-45F6-BFED-1D6BE6A56B89}"/>
    <cellStyle name="40% - Акцент3" xfId="38" xr:uid="{F5596FC2-DC7C-4BBA-BA1B-5DD02869F51A}"/>
    <cellStyle name="40% — акцент3" xfId="39" xr:uid="{B03AFA80-01C6-4891-B6AB-59CCC896DFCA}"/>
    <cellStyle name="40% - Акцент3 2" xfId="40" xr:uid="{BA657321-FDF5-49B8-A330-F92C4603170F}"/>
    <cellStyle name="40% - Акцент3 2 2" xfId="41" xr:uid="{E6B8D428-CC78-4368-BC3E-A7A4A6206340}"/>
    <cellStyle name="40% - Акцент4" xfId="42" xr:uid="{A4C0AD71-A51A-466C-A0C2-104C2FC8858B}"/>
    <cellStyle name="40% — акцент4" xfId="43" xr:uid="{4D35F41B-E618-4936-9C85-15F8C7497086}"/>
    <cellStyle name="40% - Акцент4 2" xfId="44" xr:uid="{BED8F89E-63A5-443E-836D-2703D1BCB077}"/>
    <cellStyle name="40% - Акцент4 2 2" xfId="45" xr:uid="{5E28E0B7-1ACB-4D7A-92B8-609751B850C7}"/>
    <cellStyle name="40% - Акцент5" xfId="46" xr:uid="{194B0A23-E516-42BA-918B-754B742F0E52}"/>
    <cellStyle name="40% — акцент5" xfId="47" xr:uid="{C1C12AD7-6B67-4E82-99D8-FAB9E1BF9A3F}"/>
    <cellStyle name="40% - Акцент5 2" xfId="48" xr:uid="{0BAF7C9B-42E2-4B63-8EED-E03543419A0C}"/>
    <cellStyle name="40% - Акцент5 2 2" xfId="49" xr:uid="{782A0D3E-1FF3-4B6C-8C30-9459C09A13E1}"/>
    <cellStyle name="40% - Акцент6" xfId="50" xr:uid="{C1C6F971-8174-4645-AD8F-387D5DDC3D1F}"/>
    <cellStyle name="40% — акцент6" xfId="51" xr:uid="{D06FDCDE-FDBF-41D4-B9B8-A61699DA2FC0}"/>
    <cellStyle name="40% - Акцент6 2" xfId="52" xr:uid="{4F02742A-B703-4DFD-800E-FD89013A1DBB}"/>
    <cellStyle name="40% - Акцент6 2 2" xfId="53" xr:uid="{16560EA9-ABE0-4CD5-A52E-958BF6459464}"/>
    <cellStyle name="60% - Акцент1" xfId="54" xr:uid="{3C85C334-45DC-4270-B95E-9725A0F5A8E8}"/>
    <cellStyle name="60% — акцент1" xfId="55" xr:uid="{6EFB31B3-A54E-4820-B2C6-4256BE981740}"/>
    <cellStyle name="60% - Акцент1 2" xfId="56" xr:uid="{DFE25C75-9B6A-48D6-85A3-EFF6AF5030CF}"/>
    <cellStyle name="60% - Акцент1 2 2" xfId="57" xr:uid="{82C25E71-E33F-441D-84AA-6359D3464E42}"/>
    <cellStyle name="60% - Акцент2" xfId="58" xr:uid="{8CAB3F1F-94C9-4EAA-B86E-68C858C4E600}"/>
    <cellStyle name="60% — акцент2" xfId="59" xr:uid="{A7C72024-C340-48BA-B619-817ED37DA0D1}"/>
    <cellStyle name="60% - Акцент2 2" xfId="60" xr:uid="{47FC2C3E-6BF9-4AA5-B1B2-C3A127B47EC8}"/>
    <cellStyle name="60% - Акцент2 2 2" xfId="61" xr:uid="{E81AE594-A7EB-40AF-9D0D-BF82B80DEEED}"/>
    <cellStyle name="60% - Акцент3" xfId="62" xr:uid="{B469DDD0-5F5D-4D42-8CDD-5E526744A9D0}"/>
    <cellStyle name="60% — акцент3" xfId="63" xr:uid="{3B5839BB-4511-4F30-807D-B2EA8C211A66}"/>
    <cellStyle name="60% - Акцент3 2" xfId="64" xr:uid="{80064231-378A-4849-A3A5-5DAAA18CAF85}"/>
    <cellStyle name="60% - Акцент3 2 2" xfId="65" xr:uid="{22B3703A-3F03-44C4-9D81-58492566A9C1}"/>
    <cellStyle name="60% - Акцент4" xfId="66" xr:uid="{FE3E9878-8485-4938-8209-3440B28962BB}"/>
    <cellStyle name="60% — акцент4" xfId="67" xr:uid="{017EF231-8EF6-4E80-BA1C-B04DA9ED56CE}"/>
    <cellStyle name="60% - Акцент4 2" xfId="68" xr:uid="{F6F80E6C-6305-4313-A33B-46652C210FAC}"/>
    <cellStyle name="60% - Акцент4 2 2" xfId="69" xr:uid="{19455E29-C2A7-4EDA-937C-099D407AD5DA}"/>
    <cellStyle name="60% - Акцент5" xfId="70" xr:uid="{6696611E-5FB3-400E-A18C-0325DEB2BD04}"/>
    <cellStyle name="60% — акцент5" xfId="71" xr:uid="{8B8E745D-DE9E-46D0-A1C6-E6AEF7EEE93A}"/>
    <cellStyle name="60% - Акцент5 2" xfId="72" xr:uid="{8CE99A7A-F357-4B86-ABD0-6A63A8191254}"/>
    <cellStyle name="60% - Акцент5 2 2" xfId="73" xr:uid="{6DEAF16E-F957-4B0A-B748-8D5DAA9A6A4B}"/>
    <cellStyle name="60% - Акцент6" xfId="74" xr:uid="{EBE1B8C3-DF4A-4DF9-A69C-EC5B8A60B765}"/>
    <cellStyle name="60% — акцент6" xfId="75" xr:uid="{558A09D5-D7B4-4F69-B3BB-B3A69A3D8C4D}"/>
    <cellStyle name="60% - Акцент6 2" xfId="76" xr:uid="{AA492462-A1B3-4294-B6D0-F1C30F9B804D}"/>
    <cellStyle name="60% - Акцент6 2 2" xfId="77" xr:uid="{F6F91C33-AB8E-40AF-BF5F-69B996548FE4}"/>
    <cellStyle name="Акцент1" xfId="78" xr:uid="{1993C30C-4B0C-4486-8FD1-0FA922693EF5}"/>
    <cellStyle name="Акцент1 2" xfId="79" xr:uid="{B41515F3-96CF-4F3A-A2A3-0CF511090968}"/>
    <cellStyle name="Акцент1 2 2" xfId="80" xr:uid="{B715CC71-C8F2-429C-B04E-04ADC5A1BA05}"/>
    <cellStyle name="Акцент2" xfId="81" xr:uid="{8B015518-2B6A-4830-950D-27AC5954EA40}"/>
    <cellStyle name="Акцент2 2" xfId="82" xr:uid="{363F69BA-5627-4F26-A70A-8A33CC08459B}"/>
    <cellStyle name="Акцент2 2 2" xfId="83" xr:uid="{465DB970-F8E9-4252-BB80-4F2825761A80}"/>
    <cellStyle name="Акцент3" xfId="84" xr:uid="{4A47FB67-525E-4207-A1B6-48D06E45886A}"/>
    <cellStyle name="Акцент3 2" xfId="85" xr:uid="{701B9EC6-088A-486D-AFE4-97B089A96D61}"/>
    <cellStyle name="Акцент3 2 2" xfId="86" xr:uid="{E9F62F6B-EC7B-477D-8624-16081E1A0D74}"/>
    <cellStyle name="Акцент4" xfId="87" xr:uid="{385BF01E-0C52-4F7F-AF3C-58850A7CC1C7}"/>
    <cellStyle name="Акцент4 2" xfId="88" xr:uid="{A061FD0F-7A2A-46A3-90B6-ED9A2607F52C}"/>
    <cellStyle name="Акцент4 2 2" xfId="89" xr:uid="{341F37BA-B770-4D58-B884-BF9EC0E31456}"/>
    <cellStyle name="Акцент5" xfId="90" xr:uid="{A972974B-E398-4AA9-88B0-12F4FC6CB8C1}"/>
    <cellStyle name="Акцент5 2" xfId="91" xr:uid="{BF077E1A-6FF7-444A-BB86-ED0A9D002907}"/>
    <cellStyle name="Акцент5 2 2" xfId="92" xr:uid="{F633B3D4-2AB9-49ED-9413-81C9F899EB14}"/>
    <cellStyle name="Акцент6" xfId="93" xr:uid="{F301B5FA-0610-4B57-AE81-83AF3E067113}"/>
    <cellStyle name="Акцент6 2" xfId="94" xr:uid="{40244884-C51B-4620-ACB5-F6D02512CC88}"/>
    <cellStyle name="Акцент6 2 2" xfId="95" xr:uid="{9D6DA5F6-827E-4993-9AD3-5B41F7D2B186}"/>
    <cellStyle name="Ввод  2" xfId="96" xr:uid="{710CA536-824A-4405-92A2-EA05A1A0C77A}"/>
    <cellStyle name="Ввод  2 2" xfId="97" xr:uid="{D7A6BBC5-4E6F-4DFF-A68D-ED596C804904}"/>
    <cellStyle name="Відсотковий" xfId="143" builtinId="5"/>
    <cellStyle name="Відсотковий 2" xfId="4" xr:uid="{CE5AA198-E0D6-4DD5-A35F-5E4B98AFB5C8}"/>
    <cellStyle name="Вывод" xfId="98" xr:uid="{1BBBEF71-F51A-480F-8F2F-6002A51D3E77}"/>
    <cellStyle name="Вывод 2" xfId="99" xr:uid="{9C5648CC-9B0C-4BF3-979F-3F5AE1DCB71D}"/>
    <cellStyle name="Вывод 2 2" xfId="100" xr:uid="{23D9A368-A05A-414C-BC08-59B69AE7C1BE}"/>
    <cellStyle name="Вычисление" xfId="101" xr:uid="{ABB11196-AED2-4A2C-8A06-866724D135D6}"/>
    <cellStyle name="Вычисление 2" xfId="102" xr:uid="{C02CAE81-BB03-4197-A924-DF4EB6C58164}"/>
    <cellStyle name="Вычисление 2 2" xfId="103" xr:uid="{B23C401E-D21B-4047-AF63-79097E67EF63}"/>
    <cellStyle name="Заголовок 1 2" xfId="105" xr:uid="{6BB5819A-AB07-447E-AB88-53EF4280D99F}"/>
    <cellStyle name="Заголовок 1 3" xfId="104" xr:uid="{C3066004-EB18-4448-83BE-E548E47E9868}"/>
    <cellStyle name="Заголовок 2 2" xfId="106" xr:uid="{F295CD27-C93F-4036-8F26-11D82FDC1656}"/>
    <cellStyle name="Заголовок 3 2" xfId="108" xr:uid="{B8029DF2-69C5-4FA3-BD23-1538993FB4D6}"/>
    <cellStyle name="Заголовок 3 3" xfId="107" xr:uid="{8D52AFB0-7559-47CE-A78E-EE5AE5C620A4}"/>
    <cellStyle name="Заголовок 4 2" xfId="110" xr:uid="{674FCA8C-C8AA-45CA-931E-8AB324702A3F}"/>
    <cellStyle name="Заголовок 4 3" xfId="109" xr:uid="{C659E312-DF0D-49A3-97CD-255BC2641DB6}"/>
    <cellStyle name="Звичайний" xfId="0" builtinId="0"/>
    <cellStyle name="Звичайний 2" xfId="3" xr:uid="{53DB3A3D-97FE-4CFB-8532-42F22EE3B414}"/>
    <cellStyle name="Звичайний 2 2" xfId="5" xr:uid="{8C9AFBDD-89FA-4346-9F2D-DCDBB24A0FD5}"/>
    <cellStyle name="Звичайний 2 2 2" xfId="112" xr:uid="{D53A2E68-F98A-4ED0-A711-E13505DA3452}"/>
    <cellStyle name="Звичайний 2 2 3" xfId="139" xr:uid="{E16FFE57-5E25-4E5B-9E73-59309D51B703}"/>
    <cellStyle name="Звичайний 2 3" xfId="113" xr:uid="{9B38DD26-AB59-48B4-A739-E6793A01C41E}"/>
    <cellStyle name="Звичайний 2 4" xfId="111" xr:uid="{B9D05363-0274-4DBE-B04A-CDCBE692B138}"/>
    <cellStyle name="Звичайний 3" xfId="136" xr:uid="{8BD90EF6-C199-477B-812B-1D0D4CFD22A1}"/>
    <cellStyle name="Звичайний 3 2" xfId="140" xr:uid="{23D58939-DFFA-4E97-B906-82B973F5D417}"/>
    <cellStyle name="Звичайний 4" xfId="137" xr:uid="{D7C9F055-4E98-470E-9DF1-A3E9DA09B577}"/>
    <cellStyle name="Звичайний 5" xfId="138" xr:uid="{FA6061AC-6534-4681-9A8E-5CD273F26A5D}"/>
    <cellStyle name="Звичайний 6" xfId="141" xr:uid="{3B072817-EEFC-4464-83F5-7D4DA3E7BB53}"/>
    <cellStyle name="Звичайний 7" xfId="142" xr:uid="{2F4CC4F0-74D8-44A6-A24B-463809FF158C}"/>
    <cellStyle name="Звичайний 8" xfId="144" xr:uid="{336A8B34-21AB-4234-9786-FFB2FF20349D}"/>
    <cellStyle name="Итог" xfId="114" xr:uid="{43EC42A8-652D-4271-8EE9-A0D4FE2145B6}"/>
    <cellStyle name="Итог 2" xfId="115" xr:uid="{F636DA8F-D4EF-4601-9C14-A1C1F6A12E1D}"/>
    <cellStyle name="Контрольная ячейка 2" xfId="116" xr:uid="{32488B82-3194-4B0F-9180-0486E7D6CFF4}"/>
    <cellStyle name="Контрольная ячейка 2 2" xfId="117" xr:uid="{35911374-4AED-4F5A-BCC5-E79F5B3CC54D}"/>
    <cellStyle name="Название 2" xfId="118" xr:uid="{0AD2CB59-5A5F-4A61-9BAC-C2DFFC3AA954}"/>
    <cellStyle name="Нейтральный 2" xfId="119" xr:uid="{1F816FB0-08A7-43A2-A54F-BFCE32A13879}"/>
    <cellStyle name="Нейтральный 2 2" xfId="120" xr:uid="{5DEB220F-3F74-4766-B3E1-553AB619F80E}"/>
    <cellStyle name="Обычный 10" xfId="151" xr:uid="{6E79F98C-9B71-4544-8255-C2CFE959FE74}"/>
    <cellStyle name="Обычный 2" xfId="121" xr:uid="{A9A4C15A-6BB8-4519-B671-DCC8CE3044DF}"/>
    <cellStyle name="Обычный 2 2" xfId="122" xr:uid="{47686127-B5F8-4803-956A-5016B275A164}"/>
    <cellStyle name="Обычный 2_DOD_3-4" xfId="1" xr:uid="{00000000-0005-0000-0000-000001000000}"/>
    <cellStyle name="Обычный 3" xfId="145" xr:uid="{58C10506-3833-40E3-92D0-4971C780413E}"/>
    <cellStyle name="Обычный 4" xfId="123" xr:uid="{21E6A00C-89E2-41BB-AE4F-7D4F5BD439E5}"/>
    <cellStyle name="Обычный 5" xfId="146" xr:uid="{72C01EDC-9F61-49D0-8AEB-D60F7487BCC3}"/>
    <cellStyle name="Обычный 6" xfId="147" xr:uid="{6938F7C3-988D-4075-B934-6EAAE6B03040}"/>
    <cellStyle name="Обычный 7" xfId="148" xr:uid="{CA5FC7BC-4122-46E2-B46A-F7BF883FFD03}"/>
    <cellStyle name="Обычный 8" xfId="149" xr:uid="{1127DC12-90E4-4AC7-A34A-9C908BA2FC6B}"/>
    <cellStyle name="Обычный 9" xfId="150" xr:uid="{0E81F7A2-0BCE-4D5E-BD54-AC291C3556D1}"/>
    <cellStyle name="Обычный_ZV1PIV98" xfId="2" xr:uid="{00000000-0005-0000-0000-000002000000}"/>
    <cellStyle name="Плохой" xfId="124" xr:uid="{4AA5ACE3-1DC3-4AF6-AEDE-DCBB038A9E3B}"/>
    <cellStyle name="Плохой 2" xfId="125" xr:uid="{F3826728-2019-42D6-ADEC-93098D90D7EF}"/>
    <cellStyle name="Плохой 2 2" xfId="126" xr:uid="{4E4C89F9-5670-448E-B85D-FDB25A40FD53}"/>
    <cellStyle name="Пояснение" xfId="127" xr:uid="{DD263FDD-8A69-479F-82FB-E098B68AF542}"/>
    <cellStyle name="Пояснение 2" xfId="128" xr:uid="{27A3E277-9EA1-4E93-A3EE-BDA3E0FA1BD5}"/>
    <cellStyle name="Примечание" xfId="129" xr:uid="{8195F55F-EA59-4844-B431-CE158EFB46B6}"/>
    <cellStyle name="Примечание 2" xfId="130" xr:uid="{4CF43190-541D-43D7-AF45-7BC762730AD1}"/>
    <cellStyle name="Примечание 2 2" xfId="131" xr:uid="{2128F884-B4FA-4A9E-9A0A-5CD7BF9C2C6B}"/>
    <cellStyle name="Связанная ячейка 2" xfId="132" xr:uid="{C82694B9-EBE1-4904-8128-393BDBBED17E}"/>
    <cellStyle name="Текст предупреждения 2" xfId="133" xr:uid="{D06FD14D-3905-477C-B275-C38585F92B2B}"/>
    <cellStyle name="Хороший 2" xfId="134" xr:uid="{789AC86C-2C16-4592-9B22-38962CD300CD}"/>
    <cellStyle name="Хороший 2 2" xfId="135" xr:uid="{80E315CA-171B-44BF-9AB2-62C433526B77}"/>
  </cellStyles>
  <dxfs count="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135</xdr:row>
      <xdr:rowOff>0</xdr:rowOff>
    </xdr:from>
    <xdr:to>
      <xdr:col>0</xdr:col>
      <xdr:colOff>95250</xdr:colOff>
      <xdr:row>135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94C3309-D5DB-41BB-8855-8277A6FEE397}"/>
            </a:ext>
          </a:extLst>
        </xdr:cNvPr>
        <xdr:cNvSpPr txBox="1">
          <a:spLocks noChangeArrowheads="1"/>
        </xdr:cNvSpPr>
      </xdr:nvSpPr>
      <xdr:spPr bwMode="auto">
        <a:xfrm>
          <a:off x="0" y="58321575"/>
          <a:ext cx="95250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95250</xdr:colOff>
      <xdr:row>127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B061EA1-A695-4ED4-BDEC-E05556F4709E}"/>
            </a:ext>
          </a:extLst>
        </xdr:cNvPr>
        <xdr:cNvSpPr txBox="1">
          <a:spLocks noChangeArrowheads="1"/>
        </xdr:cNvSpPr>
      </xdr:nvSpPr>
      <xdr:spPr bwMode="auto">
        <a:xfrm>
          <a:off x="0" y="56797575"/>
          <a:ext cx="95250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%20d/Budzet%202020/&#1042;&#1080;&#1082;&#1086;&#1085;&#1072;&#1085;&#1085;&#1103;%20&#1079;&#1072;%20&#1030;%20&#1082;&#1074;&#1072;&#1088;&#1090;&#1072;&#1083;%202020%20&#1088;&#1086;&#1082;&#1091;/&#1047;&#1074;&#1110;&#1090;/&#1047;&#1074;&#1110;&#1090;%20&#1089;&#1110;&#1095;&#1077;&#1085;&#1100;-&#1073;&#1077;&#1088;&#1077;&#1079;&#1077;&#1085;&#1100;%20&#1076;&#1086;&#1093;&#1086;&#1076;&#108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 доходи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CCAEE-0EEB-416C-84D5-B71FE14D6DC7}">
  <dimension ref="A1:BH130"/>
  <sheetViews>
    <sheetView tabSelected="1" view="pageBreakPreview" zoomScale="75" zoomScaleNormal="110" zoomScaleSheetLayoutView="75" workbookViewId="0">
      <selection activeCell="D16" sqref="D16"/>
    </sheetView>
  </sheetViews>
  <sheetFormatPr defaultRowHeight="15" x14ac:dyDescent="0.25"/>
  <cols>
    <col min="1" max="1" width="14.5703125" style="67" customWidth="1"/>
    <col min="2" max="2" width="51" style="25" customWidth="1"/>
    <col min="3" max="3" width="17.7109375" style="67" customWidth="1"/>
    <col min="4" max="4" width="18.42578125" style="67" customWidth="1"/>
    <col min="5" max="5" width="10.85546875" style="67" customWidth="1"/>
    <col min="6" max="6" width="17.28515625" style="67" customWidth="1"/>
    <col min="7" max="7" width="15.28515625" style="67" customWidth="1"/>
    <col min="8" max="8" width="15.85546875" style="67" customWidth="1"/>
    <col min="9" max="9" width="9.7109375" style="67" customWidth="1"/>
    <col min="10" max="10" width="16.85546875" style="67" customWidth="1"/>
    <col min="11" max="11" width="18.42578125" style="17" customWidth="1"/>
    <col min="12" max="12" width="17.7109375" style="67" customWidth="1"/>
    <col min="13" max="13" width="15" style="26" customWidth="1"/>
    <col min="14" max="14" width="17.28515625" style="26" customWidth="1"/>
    <col min="15" max="16384" width="9.140625" style="26"/>
  </cols>
  <sheetData>
    <row r="1" spans="1:60" s="21" customFormat="1" ht="15" customHeight="1" x14ac:dyDescent="0.25">
      <c r="A1" s="17"/>
      <c r="B1" s="18"/>
      <c r="C1" s="19"/>
      <c r="D1" s="20"/>
      <c r="E1" s="20"/>
      <c r="F1" s="20"/>
      <c r="G1" s="20"/>
      <c r="K1" s="95" t="s">
        <v>306</v>
      </c>
      <c r="L1" s="95"/>
      <c r="M1" s="95"/>
      <c r="N1" s="9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</row>
    <row r="2" spans="1:60" s="21" customFormat="1" ht="41.25" customHeight="1" x14ac:dyDescent="0.25">
      <c r="A2" s="17"/>
      <c r="B2" s="18"/>
      <c r="C2" s="19"/>
      <c r="D2" s="20"/>
      <c r="E2" s="20"/>
      <c r="F2" s="20"/>
      <c r="G2" s="20"/>
      <c r="K2" s="95"/>
      <c r="L2" s="95"/>
      <c r="M2" s="95"/>
      <c r="N2" s="95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0" s="21" customFormat="1" ht="30" customHeight="1" x14ac:dyDescent="0.25">
      <c r="A3" s="17"/>
      <c r="B3" s="18"/>
      <c r="C3" s="19"/>
      <c r="D3" s="20"/>
      <c r="E3" s="20"/>
      <c r="F3" s="20"/>
      <c r="G3" s="20"/>
      <c r="K3" s="95"/>
      <c r="L3" s="95"/>
      <c r="M3" s="95"/>
      <c r="N3" s="95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</row>
    <row r="4" spans="1:60" s="21" customFormat="1" x14ac:dyDescent="0.25">
      <c r="A4" s="19"/>
      <c r="B4" s="19"/>
      <c r="C4" s="19"/>
      <c r="D4" s="20"/>
      <c r="E4" s="20"/>
      <c r="F4" s="20"/>
      <c r="G4" s="20"/>
      <c r="K4" s="22"/>
      <c r="L4" s="97"/>
      <c r="M4" s="97"/>
      <c r="N4" s="97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</row>
    <row r="5" spans="1:60" s="21" customFormat="1" ht="14.25" x14ac:dyDescent="0.2">
      <c r="A5" s="98" t="s">
        <v>100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</row>
    <row r="6" spans="1:60" s="24" customFormat="1" ht="22.5" customHeight="1" x14ac:dyDescent="0.2">
      <c r="A6" s="96" t="s">
        <v>262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</row>
    <row r="7" spans="1:60" s="24" customFormat="1" ht="22.5" customHeight="1" x14ac:dyDescent="0.2">
      <c r="A7" s="96" t="s">
        <v>296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</row>
    <row r="8" spans="1:60" s="24" customFormat="1" ht="22.5" customHeight="1" x14ac:dyDescent="0.2">
      <c r="A8" s="66" t="s">
        <v>104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1:60" x14ac:dyDescent="0.25">
      <c r="K9" s="68"/>
      <c r="L9" s="26"/>
      <c r="N9" s="27" t="s">
        <v>94</v>
      </c>
    </row>
    <row r="10" spans="1:60" s="28" customFormat="1" ht="15.75" customHeight="1" x14ac:dyDescent="0.2">
      <c r="A10" s="99" t="s">
        <v>96</v>
      </c>
      <c r="B10" s="99" t="s">
        <v>95</v>
      </c>
      <c r="C10" s="100" t="s">
        <v>0</v>
      </c>
      <c r="D10" s="100"/>
      <c r="E10" s="100"/>
      <c r="F10" s="100"/>
      <c r="G10" s="101" t="s">
        <v>1</v>
      </c>
      <c r="H10" s="101"/>
      <c r="I10" s="101"/>
      <c r="J10" s="101"/>
      <c r="K10" s="102" t="s">
        <v>102</v>
      </c>
      <c r="L10" s="102"/>
      <c r="M10" s="102"/>
      <c r="N10" s="102"/>
    </row>
    <row r="11" spans="1:60" s="29" customFormat="1" ht="48.75" customHeight="1" x14ac:dyDescent="0.2">
      <c r="A11" s="99"/>
      <c r="B11" s="99"/>
      <c r="C11" s="99" t="s">
        <v>261</v>
      </c>
      <c r="D11" s="103" t="s">
        <v>297</v>
      </c>
      <c r="E11" s="99" t="s">
        <v>97</v>
      </c>
      <c r="F11" s="99"/>
      <c r="G11" s="99" t="s">
        <v>261</v>
      </c>
      <c r="H11" s="103" t="s">
        <v>298</v>
      </c>
      <c r="I11" s="99" t="s">
        <v>97</v>
      </c>
      <c r="J11" s="99"/>
      <c r="K11" s="99" t="s">
        <v>261</v>
      </c>
      <c r="L11" s="103" t="s">
        <v>297</v>
      </c>
      <c r="M11" s="99" t="s">
        <v>97</v>
      </c>
      <c r="N11" s="99"/>
    </row>
    <row r="12" spans="1:60" s="29" customFormat="1" ht="34.5" customHeight="1" x14ac:dyDescent="0.2">
      <c r="A12" s="99"/>
      <c r="B12" s="99"/>
      <c r="C12" s="99"/>
      <c r="D12" s="103"/>
      <c r="E12" s="65" t="s">
        <v>98</v>
      </c>
      <c r="F12" s="65" t="s">
        <v>99</v>
      </c>
      <c r="G12" s="99"/>
      <c r="H12" s="103"/>
      <c r="I12" s="65" t="s">
        <v>98</v>
      </c>
      <c r="J12" s="65" t="s">
        <v>99</v>
      </c>
      <c r="K12" s="99"/>
      <c r="L12" s="103"/>
      <c r="M12" s="65" t="s">
        <v>98</v>
      </c>
      <c r="N12" s="65" t="s">
        <v>99</v>
      </c>
    </row>
    <row r="13" spans="1:60" s="28" customFormat="1" ht="24" customHeight="1" x14ac:dyDescent="0.2">
      <c r="A13" s="75">
        <v>10000000</v>
      </c>
      <c r="B13" s="76" t="s">
        <v>2</v>
      </c>
      <c r="C13" s="77">
        <f>C14+C22+C25+C34+C40+C61</f>
        <v>734949900</v>
      </c>
      <c r="D13" s="77">
        <f>D14+D22+D25+D34+D40+D61</f>
        <v>660361533.37</v>
      </c>
      <c r="E13" s="30">
        <f>D13/C13</f>
        <v>0.89851231134258269</v>
      </c>
      <c r="F13" s="77">
        <f>D13-C13</f>
        <v>-74588366.629999995</v>
      </c>
      <c r="G13" s="77">
        <f>G14+G22+G25+G34+G40+G61</f>
        <v>127600</v>
      </c>
      <c r="H13" s="77">
        <f>H14+H22+H25+H34+H40+H61</f>
        <v>171392.83000000002</v>
      </c>
      <c r="I13" s="30">
        <f>H13/G13</f>
        <v>1.3432039968652039</v>
      </c>
      <c r="J13" s="77">
        <f>H13-G13</f>
        <v>43792.830000000016</v>
      </c>
      <c r="K13" s="78">
        <f t="shared" ref="K13:L44" si="0">C13+G13</f>
        <v>735077500</v>
      </c>
      <c r="L13" s="77">
        <f t="shared" si="0"/>
        <v>660532926.20000005</v>
      </c>
      <c r="M13" s="31">
        <f>L13/K13</f>
        <v>0.8985895040999079</v>
      </c>
      <c r="N13" s="77">
        <f>L13-K13</f>
        <v>-74544573.799999952</v>
      </c>
    </row>
    <row r="14" spans="1:60" s="28" customFormat="1" ht="42" customHeight="1" x14ac:dyDescent="0.2">
      <c r="A14" s="75">
        <v>11000000</v>
      </c>
      <c r="B14" s="76" t="s">
        <v>3</v>
      </c>
      <c r="C14" s="77">
        <f>C15+C20</f>
        <v>483056500</v>
      </c>
      <c r="D14" s="77">
        <f>D15+D20</f>
        <v>439479280.11000001</v>
      </c>
      <c r="E14" s="30">
        <f t="shared" ref="E14:E84" si="1">D14/C14</f>
        <v>0.90978856533345476</v>
      </c>
      <c r="F14" s="77">
        <f t="shared" ref="F14:F84" si="2">D14-C14</f>
        <v>-43577219.889999986</v>
      </c>
      <c r="G14" s="77">
        <f>G15+G20</f>
        <v>0</v>
      </c>
      <c r="H14" s="77">
        <f>H15+H20</f>
        <v>0</v>
      </c>
      <c r="I14" s="30">
        <v>0</v>
      </c>
      <c r="J14" s="77">
        <f t="shared" ref="J14:J84" si="3">H14-G14</f>
        <v>0</v>
      </c>
      <c r="K14" s="78">
        <f t="shared" si="0"/>
        <v>483056500</v>
      </c>
      <c r="L14" s="77">
        <f t="shared" si="0"/>
        <v>439479280.11000001</v>
      </c>
      <c r="M14" s="31">
        <f t="shared" ref="M14:M84" si="4">L14/K14</f>
        <v>0.90978856533345476</v>
      </c>
      <c r="N14" s="77">
        <f t="shared" ref="N14:N84" si="5">L14-K14</f>
        <v>-43577219.889999986</v>
      </c>
    </row>
    <row r="15" spans="1:60" s="28" customFormat="1" ht="27.75" customHeight="1" x14ac:dyDescent="0.2">
      <c r="A15" s="75">
        <v>11010000</v>
      </c>
      <c r="B15" s="76" t="s">
        <v>4</v>
      </c>
      <c r="C15" s="77">
        <f>C16+C17+C18+C19</f>
        <v>481678200</v>
      </c>
      <c r="D15" s="77">
        <f>D16+D17+D18+D19</f>
        <v>437858452.87</v>
      </c>
      <c r="E15" s="30">
        <f t="shared" si="1"/>
        <v>0.90902692476014069</v>
      </c>
      <c r="F15" s="77">
        <f t="shared" si="2"/>
        <v>-43819747.129999995</v>
      </c>
      <c r="G15" s="77">
        <f>G16+G17+G18+G19</f>
        <v>0</v>
      </c>
      <c r="H15" s="77">
        <f>H16+H17+H18+H19</f>
        <v>0</v>
      </c>
      <c r="I15" s="30">
        <v>0</v>
      </c>
      <c r="J15" s="77">
        <f t="shared" si="3"/>
        <v>0</v>
      </c>
      <c r="K15" s="78">
        <f t="shared" si="0"/>
        <v>481678200</v>
      </c>
      <c r="L15" s="77">
        <f t="shared" si="0"/>
        <v>437858452.87</v>
      </c>
      <c r="M15" s="31">
        <f t="shared" si="4"/>
        <v>0.90902692476014069</v>
      </c>
      <c r="N15" s="77">
        <f t="shared" si="5"/>
        <v>-43819747.129999995</v>
      </c>
    </row>
    <row r="16" spans="1:60" ht="55.5" customHeight="1" x14ac:dyDescent="0.25">
      <c r="A16" s="79">
        <v>11010100</v>
      </c>
      <c r="B16" s="80" t="s">
        <v>5</v>
      </c>
      <c r="C16" s="37">
        <v>405581400</v>
      </c>
      <c r="D16" s="37">
        <v>351001818.93000001</v>
      </c>
      <c r="E16" s="32">
        <f t="shared" si="1"/>
        <v>0.86542878674909651</v>
      </c>
      <c r="F16" s="37">
        <f t="shared" si="2"/>
        <v>-54579581.069999993</v>
      </c>
      <c r="G16" s="37">
        <v>0</v>
      </c>
      <c r="H16" s="37">
        <v>0</v>
      </c>
      <c r="I16" s="32">
        <v>0</v>
      </c>
      <c r="J16" s="37">
        <f t="shared" si="3"/>
        <v>0</v>
      </c>
      <c r="K16" s="39">
        <f t="shared" si="0"/>
        <v>405581400</v>
      </c>
      <c r="L16" s="37">
        <f t="shared" si="0"/>
        <v>351001818.93000001</v>
      </c>
      <c r="M16" s="34">
        <f t="shared" si="4"/>
        <v>0.86542878674909651</v>
      </c>
      <c r="N16" s="37">
        <f t="shared" si="5"/>
        <v>-54579581.069999993</v>
      </c>
    </row>
    <row r="17" spans="1:14" ht="93" customHeight="1" x14ac:dyDescent="0.25">
      <c r="A17" s="79">
        <v>11010200</v>
      </c>
      <c r="B17" s="80" t="s">
        <v>6</v>
      </c>
      <c r="C17" s="37">
        <v>62225800</v>
      </c>
      <c r="D17" s="37">
        <v>76324625.980000004</v>
      </c>
      <c r="E17" s="32">
        <f t="shared" si="1"/>
        <v>1.226575246601892</v>
      </c>
      <c r="F17" s="37">
        <f t="shared" si="2"/>
        <v>14098825.980000004</v>
      </c>
      <c r="G17" s="37">
        <v>0</v>
      </c>
      <c r="H17" s="37">
        <v>0</v>
      </c>
      <c r="I17" s="32">
        <v>0</v>
      </c>
      <c r="J17" s="37">
        <f t="shared" si="3"/>
        <v>0</v>
      </c>
      <c r="K17" s="39">
        <f t="shared" si="0"/>
        <v>62225800</v>
      </c>
      <c r="L17" s="37">
        <f t="shared" si="0"/>
        <v>76324625.980000004</v>
      </c>
      <c r="M17" s="34">
        <f t="shared" si="4"/>
        <v>1.226575246601892</v>
      </c>
      <c r="N17" s="37">
        <f t="shared" si="5"/>
        <v>14098825.980000004</v>
      </c>
    </row>
    <row r="18" spans="1:14" ht="61.5" customHeight="1" x14ac:dyDescent="0.25">
      <c r="A18" s="79">
        <v>11010400</v>
      </c>
      <c r="B18" s="80" t="s">
        <v>7</v>
      </c>
      <c r="C18" s="37">
        <v>6321500</v>
      </c>
      <c r="D18" s="37">
        <v>4997904.45</v>
      </c>
      <c r="E18" s="32">
        <f t="shared" si="1"/>
        <v>0.7906200189828364</v>
      </c>
      <c r="F18" s="37">
        <f t="shared" si="2"/>
        <v>-1323595.5499999998</v>
      </c>
      <c r="G18" s="37">
        <v>0</v>
      </c>
      <c r="H18" s="37">
        <v>0</v>
      </c>
      <c r="I18" s="32">
        <v>0</v>
      </c>
      <c r="J18" s="37">
        <f t="shared" si="3"/>
        <v>0</v>
      </c>
      <c r="K18" s="39">
        <f t="shared" si="0"/>
        <v>6321500</v>
      </c>
      <c r="L18" s="37">
        <f t="shared" si="0"/>
        <v>4997904.45</v>
      </c>
      <c r="M18" s="34">
        <f t="shared" si="4"/>
        <v>0.7906200189828364</v>
      </c>
      <c r="N18" s="37">
        <f t="shared" si="5"/>
        <v>-1323595.5499999998</v>
      </c>
    </row>
    <row r="19" spans="1:14" ht="43.5" customHeight="1" x14ac:dyDescent="0.25">
      <c r="A19" s="79">
        <v>11010500</v>
      </c>
      <c r="B19" s="80" t="s">
        <v>8</v>
      </c>
      <c r="C19" s="37">
        <v>7549500</v>
      </c>
      <c r="D19" s="37">
        <v>5534103.5099999998</v>
      </c>
      <c r="E19" s="32">
        <f t="shared" si="1"/>
        <v>0.73304238823763157</v>
      </c>
      <c r="F19" s="37">
        <f t="shared" si="2"/>
        <v>-2015396.4900000002</v>
      </c>
      <c r="G19" s="37">
        <v>0</v>
      </c>
      <c r="H19" s="37">
        <v>0</v>
      </c>
      <c r="I19" s="32">
        <v>0</v>
      </c>
      <c r="J19" s="37">
        <f t="shared" si="3"/>
        <v>0</v>
      </c>
      <c r="K19" s="39">
        <f t="shared" si="0"/>
        <v>7549500</v>
      </c>
      <c r="L19" s="37">
        <f t="shared" si="0"/>
        <v>5534103.5099999998</v>
      </c>
      <c r="M19" s="34">
        <f t="shared" si="4"/>
        <v>0.73304238823763157</v>
      </c>
      <c r="N19" s="37">
        <f t="shared" si="5"/>
        <v>-2015396.4900000002</v>
      </c>
    </row>
    <row r="20" spans="1:14" s="28" customFormat="1" ht="19.5" customHeight="1" x14ac:dyDescent="0.2">
      <c r="A20" s="75">
        <v>11020000</v>
      </c>
      <c r="B20" s="76" t="s">
        <v>9</v>
      </c>
      <c r="C20" s="77">
        <f>C21</f>
        <v>1378300</v>
      </c>
      <c r="D20" s="77">
        <f>D21</f>
        <v>1620827.24</v>
      </c>
      <c r="E20" s="30">
        <f t="shared" si="1"/>
        <v>1.1759611405354422</v>
      </c>
      <c r="F20" s="77">
        <f t="shared" si="2"/>
        <v>242527.24</v>
      </c>
      <c r="G20" s="77">
        <f>G21</f>
        <v>0</v>
      </c>
      <c r="H20" s="77">
        <f>H21</f>
        <v>0</v>
      </c>
      <c r="I20" s="30">
        <v>0</v>
      </c>
      <c r="J20" s="77">
        <f t="shared" si="3"/>
        <v>0</v>
      </c>
      <c r="K20" s="78">
        <f t="shared" si="0"/>
        <v>1378300</v>
      </c>
      <c r="L20" s="77">
        <f t="shared" si="0"/>
        <v>1620827.24</v>
      </c>
      <c r="M20" s="31">
        <f t="shared" si="4"/>
        <v>1.1759611405354422</v>
      </c>
      <c r="N20" s="77">
        <f t="shared" si="5"/>
        <v>242527.24</v>
      </c>
    </row>
    <row r="21" spans="1:14" ht="30" customHeight="1" x14ac:dyDescent="0.25">
      <c r="A21" s="79">
        <v>11020200</v>
      </c>
      <c r="B21" s="80" t="s">
        <v>10</v>
      </c>
      <c r="C21" s="37">
        <v>1378300</v>
      </c>
      <c r="D21" s="81">
        <v>1620827.24</v>
      </c>
      <c r="E21" s="32">
        <f t="shared" si="1"/>
        <v>1.1759611405354422</v>
      </c>
      <c r="F21" s="37">
        <f t="shared" si="2"/>
        <v>242527.24</v>
      </c>
      <c r="G21" s="37">
        <v>0</v>
      </c>
      <c r="H21" s="37">
        <v>0</v>
      </c>
      <c r="I21" s="32">
        <v>0</v>
      </c>
      <c r="J21" s="37">
        <f t="shared" si="3"/>
        <v>0</v>
      </c>
      <c r="K21" s="39">
        <f t="shared" si="0"/>
        <v>1378300</v>
      </c>
      <c r="L21" s="37">
        <f t="shared" si="0"/>
        <v>1620827.24</v>
      </c>
      <c r="M21" s="34">
        <f t="shared" si="4"/>
        <v>1.1759611405354422</v>
      </c>
      <c r="N21" s="37">
        <f t="shared" si="5"/>
        <v>242527.24</v>
      </c>
    </row>
    <row r="22" spans="1:14" s="28" customFormat="1" ht="21.75" hidden="1" customHeight="1" x14ac:dyDescent="0.25">
      <c r="A22" s="75">
        <v>12000000</v>
      </c>
      <c r="B22" s="76" t="s">
        <v>11</v>
      </c>
      <c r="C22" s="77">
        <f>C23+C24</f>
        <v>0</v>
      </c>
      <c r="D22" s="77">
        <f>D23+D24</f>
        <v>0</v>
      </c>
      <c r="E22" s="32" t="e">
        <f t="shared" si="1"/>
        <v>#DIV/0!</v>
      </c>
      <c r="F22" s="37">
        <f t="shared" si="2"/>
        <v>0</v>
      </c>
      <c r="G22" s="77">
        <f>G23+G24</f>
        <v>0</v>
      </c>
      <c r="H22" s="77">
        <f>H23+H24</f>
        <v>0</v>
      </c>
      <c r="I22" s="30" t="e">
        <f t="shared" ref="I22:I67" si="6">H22/G22</f>
        <v>#DIV/0!</v>
      </c>
      <c r="J22" s="77">
        <f t="shared" si="3"/>
        <v>0</v>
      </c>
      <c r="K22" s="78">
        <f t="shared" si="0"/>
        <v>0</v>
      </c>
      <c r="L22" s="77">
        <f t="shared" si="0"/>
        <v>0</v>
      </c>
      <c r="M22" s="34" t="e">
        <f t="shared" si="4"/>
        <v>#DIV/0!</v>
      </c>
      <c r="N22" s="37">
        <f t="shared" si="5"/>
        <v>0</v>
      </c>
    </row>
    <row r="23" spans="1:14" ht="33.75" hidden="1" customHeight="1" x14ac:dyDescent="0.25">
      <c r="A23" s="79">
        <v>12020000</v>
      </c>
      <c r="B23" s="80" t="s">
        <v>12</v>
      </c>
      <c r="C23" s="37"/>
      <c r="D23" s="37"/>
      <c r="E23" s="32" t="e">
        <f t="shared" si="1"/>
        <v>#DIV/0!</v>
      </c>
      <c r="F23" s="37">
        <f t="shared" si="2"/>
        <v>0</v>
      </c>
      <c r="G23" s="37"/>
      <c r="H23" s="37"/>
      <c r="I23" s="30" t="e">
        <f t="shared" si="6"/>
        <v>#DIV/0!</v>
      </c>
      <c r="J23" s="77">
        <f t="shared" si="3"/>
        <v>0</v>
      </c>
      <c r="K23" s="78">
        <f t="shared" si="0"/>
        <v>0</v>
      </c>
      <c r="L23" s="77">
        <f t="shared" si="0"/>
        <v>0</v>
      </c>
      <c r="M23" s="34" t="e">
        <f t="shared" si="4"/>
        <v>#DIV/0!</v>
      </c>
      <c r="N23" s="37">
        <f t="shared" si="5"/>
        <v>0</v>
      </c>
    </row>
    <row r="24" spans="1:14" ht="45" hidden="1" customHeight="1" x14ac:dyDescent="0.25">
      <c r="A24" s="79">
        <v>12020100</v>
      </c>
      <c r="B24" s="80" t="s">
        <v>13</v>
      </c>
      <c r="C24" s="37"/>
      <c r="D24" s="37"/>
      <c r="E24" s="32" t="e">
        <f t="shared" si="1"/>
        <v>#DIV/0!</v>
      </c>
      <c r="F24" s="37">
        <f t="shared" si="2"/>
        <v>0</v>
      </c>
      <c r="G24" s="37"/>
      <c r="H24" s="37"/>
      <c r="I24" s="30" t="e">
        <f t="shared" si="6"/>
        <v>#DIV/0!</v>
      </c>
      <c r="J24" s="77">
        <f t="shared" si="3"/>
        <v>0</v>
      </c>
      <c r="K24" s="78">
        <f t="shared" si="0"/>
        <v>0</v>
      </c>
      <c r="L24" s="77">
        <f t="shared" si="0"/>
        <v>0</v>
      </c>
      <c r="M24" s="34" t="e">
        <f t="shared" si="4"/>
        <v>#DIV/0!</v>
      </c>
      <c r="N24" s="37">
        <f t="shared" si="5"/>
        <v>0</v>
      </c>
    </row>
    <row r="25" spans="1:14" s="28" customFormat="1" ht="42" customHeight="1" x14ac:dyDescent="0.2">
      <c r="A25" s="75">
        <v>13000000</v>
      </c>
      <c r="B25" s="76" t="s">
        <v>14</v>
      </c>
      <c r="C25" s="77">
        <f>C28+C30+C26</f>
        <v>108100</v>
      </c>
      <c r="D25" s="77">
        <f>D28+D30+D26</f>
        <v>617642.27</v>
      </c>
      <c r="E25" s="35">
        <f t="shared" si="1"/>
        <v>5.7136195189639221</v>
      </c>
      <c r="F25" s="77">
        <f t="shared" si="2"/>
        <v>509542.27</v>
      </c>
      <c r="G25" s="77">
        <f>G28+G30</f>
        <v>0</v>
      </c>
      <c r="H25" s="77">
        <f>H28+H30</f>
        <v>0</v>
      </c>
      <c r="I25" s="30">
        <v>0</v>
      </c>
      <c r="J25" s="77">
        <f t="shared" si="3"/>
        <v>0</v>
      </c>
      <c r="K25" s="78">
        <f t="shared" si="0"/>
        <v>108100</v>
      </c>
      <c r="L25" s="77">
        <f t="shared" si="0"/>
        <v>617642.27</v>
      </c>
      <c r="M25" s="31">
        <f t="shared" si="4"/>
        <v>5.7136195189639221</v>
      </c>
      <c r="N25" s="77">
        <f t="shared" si="5"/>
        <v>509542.27</v>
      </c>
    </row>
    <row r="26" spans="1:14" s="28" customFormat="1" ht="27" customHeight="1" x14ac:dyDescent="0.2">
      <c r="A26" s="82">
        <v>13010000</v>
      </c>
      <c r="B26" s="83" t="s">
        <v>260</v>
      </c>
      <c r="C26" s="77">
        <f>C27</f>
        <v>100000</v>
      </c>
      <c r="D26" s="77">
        <f>D27</f>
        <v>595264.29</v>
      </c>
      <c r="E26" s="35">
        <f t="shared" si="1"/>
        <v>5.9526429000000007</v>
      </c>
      <c r="F26" s="77">
        <f t="shared" si="2"/>
        <v>495264.29000000004</v>
      </c>
      <c r="G26" s="77">
        <v>0</v>
      </c>
      <c r="H26" s="77">
        <v>0</v>
      </c>
      <c r="I26" s="30">
        <v>0</v>
      </c>
      <c r="J26" s="77">
        <v>0</v>
      </c>
      <c r="K26" s="78">
        <f t="shared" si="0"/>
        <v>100000</v>
      </c>
      <c r="L26" s="77">
        <f t="shared" si="0"/>
        <v>595264.29</v>
      </c>
      <c r="M26" s="31">
        <f t="shared" si="4"/>
        <v>5.9526429000000007</v>
      </c>
      <c r="N26" s="77">
        <f t="shared" si="5"/>
        <v>495264.29000000004</v>
      </c>
    </row>
    <row r="27" spans="1:14" ht="66.75" customHeight="1" x14ac:dyDescent="0.25">
      <c r="A27" s="84">
        <v>13010200</v>
      </c>
      <c r="B27" s="85" t="s">
        <v>259</v>
      </c>
      <c r="C27" s="37">
        <v>100000</v>
      </c>
      <c r="D27" s="81">
        <v>595264.29</v>
      </c>
      <c r="E27" s="36">
        <f t="shared" si="1"/>
        <v>5.9526429000000007</v>
      </c>
      <c r="F27" s="37">
        <f t="shared" si="2"/>
        <v>495264.29000000004</v>
      </c>
      <c r="G27" s="37">
        <v>0</v>
      </c>
      <c r="H27" s="37">
        <v>0</v>
      </c>
      <c r="I27" s="32">
        <v>0</v>
      </c>
      <c r="J27" s="37">
        <v>0</v>
      </c>
      <c r="K27" s="39">
        <f t="shared" si="0"/>
        <v>100000</v>
      </c>
      <c r="L27" s="37">
        <f t="shared" si="0"/>
        <v>595264.29</v>
      </c>
      <c r="M27" s="34">
        <f t="shared" si="4"/>
        <v>5.9526429000000007</v>
      </c>
      <c r="N27" s="37">
        <f t="shared" si="5"/>
        <v>495264.29000000004</v>
      </c>
    </row>
    <row r="28" spans="1:14" s="28" customFormat="1" x14ac:dyDescent="0.25">
      <c r="A28" s="75">
        <v>13020000</v>
      </c>
      <c r="B28" s="76" t="s">
        <v>15</v>
      </c>
      <c r="C28" s="77">
        <f>C29</f>
        <v>0</v>
      </c>
      <c r="D28" s="77">
        <f>D29</f>
        <v>1225</v>
      </c>
      <c r="E28" s="30">
        <v>0</v>
      </c>
      <c r="F28" s="77">
        <f t="shared" si="2"/>
        <v>1225</v>
      </c>
      <c r="G28" s="77">
        <f>G29</f>
        <v>0</v>
      </c>
      <c r="H28" s="77">
        <f>H29</f>
        <v>0</v>
      </c>
      <c r="I28" s="30">
        <v>0</v>
      </c>
      <c r="J28" s="77">
        <f t="shared" si="3"/>
        <v>0</v>
      </c>
      <c r="K28" s="78">
        <f t="shared" si="0"/>
        <v>0</v>
      </c>
      <c r="L28" s="77">
        <f t="shared" si="0"/>
        <v>1225</v>
      </c>
      <c r="M28" s="34">
        <v>0</v>
      </c>
      <c r="N28" s="77">
        <f t="shared" si="5"/>
        <v>1225</v>
      </c>
    </row>
    <row r="29" spans="1:14" ht="30" x14ac:dyDescent="0.25">
      <c r="A29" s="79">
        <v>13020200</v>
      </c>
      <c r="B29" s="80" t="s">
        <v>16</v>
      </c>
      <c r="C29" s="37">
        <v>0</v>
      </c>
      <c r="D29" s="81">
        <v>1225</v>
      </c>
      <c r="E29" s="32">
        <v>0</v>
      </c>
      <c r="F29" s="37">
        <f t="shared" si="2"/>
        <v>1225</v>
      </c>
      <c r="G29" s="37">
        <v>0</v>
      </c>
      <c r="H29" s="37">
        <v>0</v>
      </c>
      <c r="I29" s="32">
        <v>0</v>
      </c>
      <c r="J29" s="37">
        <f t="shared" si="3"/>
        <v>0</v>
      </c>
      <c r="K29" s="39">
        <f t="shared" si="0"/>
        <v>0</v>
      </c>
      <c r="L29" s="37">
        <f t="shared" si="0"/>
        <v>1225</v>
      </c>
      <c r="M29" s="34">
        <v>0</v>
      </c>
      <c r="N29" s="37">
        <f t="shared" si="5"/>
        <v>1225</v>
      </c>
    </row>
    <row r="30" spans="1:14" s="28" customFormat="1" ht="14.25" x14ac:dyDescent="0.2">
      <c r="A30" s="75">
        <v>13030000</v>
      </c>
      <c r="B30" s="76" t="s">
        <v>17</v>
      </c>
      <c r="C30" s="77">
        <f>C33+C31+C32</f>
        <v>8100</v>
      </c>
      <c r="D30" s="77">
        <f>D33+D31+D32</f>
        <v>21152.98</v>
      </c>
      <c r="E30" s="30">
        <v>0</v>
      </c>
      <c r="F30" s="77">
        <f t="shared" si="2"/>
        <v>13052.98</v>
      </c>
      <c r="G30" s="77">
        <f>G33+G31</f>
        <v>0</v>
      </c>
      <c r="H30" s="77">
        <f>H33+H31</f>
        <v>0</v>
      </c>
      <c r="I30" s="30">
        <v>0</v>
      </c>
      <c r="J30" s="77">
        <f t="shared" si="3"/>
        <v>0</v>
      </c>
      <c r="K30" s="78">
        <f t="shared" si="0"/>
        <v>8100</v>
      </c>
      <c r="L30" s="77">
        <f t="shared" si="0"/>
        <v>21152.98</v>
      </c>
      <c r="M30" s="31">
        <f t="shared" si="4"/>
        <v>2.6114790123456788</v>
      </c>
      <c r="N30" s="77">
        <f t="shared" si="5"/>
        <v>13052.98</v>
      </c>
    </row>
    <row r="31" spans="1:14" ht="45" x14ac:dyDescent="0.25">
      <c r="A31" s="79">
        <v>13030100</v>
      </c>
      <c r="B31" s="86" t="s">
        <v>225</v>
      </c>
      <c r="C31" s="37">
        <v>8100</v>
      </c>
      <c r="D31" s="81">
        <v>19336.55</v>
      </c>
      <c r="E31" s="32">
        <f t="shared" si="1"/>
        <v>2.3872283950617281</v>
      </c>
      <c r="F31" s="37">
        <f t="shared" si="2"/>
        <v>11236.55</v>
      </c>
      <c r="G31" s="37">
        <v>0</v>
      </c>
      <c r="H31" s="37">
        <v>0</v>
      </c>
      <c r="I31" s="32">
        <v>0</v>
      </c>
      <c r="J31" s="37">
        <v>0</v>
      </c>
      <c r="K31" s="39">
        <f t="shared" si="0"/>
        <v>8100</v>
      </c>
      <c r="L31" s="37">
        <f t="shared" si="0"/>
        <v>19336.55</v>
      </c>
      <c r="M31" s="34">
        <f t="shared" si="4"/>
        <v>2.3872283950617281</v>
      </c>
      <c r="N31" s="37">
        <f t="shared" si="5"/>
        <v>11236.55</v>
      </c>
    </row>
    <row r="32" spans="1:14" ht="30" x14ac:dyDescent="0.25">
      <c r="A32" s="84">
        <v>13030200</v>
      </c>
      <c r="B32" s="85" t="s">
        <v>258</v>
      </c>
      <c r="C32" s="37">
        <v>0</v>
      </c>
      <c r="D32" s="81">
        <v>1201.03</v>
      </c>
      <c r="E32" s="32">
        <v>0</v>
      </c>
      <c r="F32" s="37">
        <f t="shared" si="2"/>
        <v>1201.03</v>
      </c>
      <c r="G32" s="37">
        <v>0</v>
      </c>
      <c r="H32" s="37">
        <v>0</v>
      </c>
      <c r="I32" s="32">
        <v>0</v>
      </c>
      <c r="J32" s="37">
        <v>0</v>
      </c>
      <c r="K32" s="39">
        <f t="shared" si="0"/>
        <v>0</v>
      </c>
      <c r="L32" s="37">
        <f t="shared" si="0"/>
        <v>1201.03</v>
      </c>
      <c r="M32" s="34">
        <v>0</v>
      </c>
      <c r="N32" s="37">
        <f t="shared" si="5"/>
        <v>1201.03</v>
      </c>
    </row>
    <row r="33" spans="1:14" ht="30" x14ac:dyDescent="0.25">
      <c r="A33" s="79">
        <v>13030600</v>
      </c>
      <c r="B33" s="80" t="s">
        <v>18</v>
      </c>
      <c r="C33" s="37">
        <v>0</v>
      </c>
      <c r="D33" s="81">
        <v>615.4</v>
      </c>
      <c r="E33" s="32">
        <v>0</v>
      </c>
      <c r="F33" s="37">
        <f t="shared" si="2"/>
        <v>615.4</v>
      </c>
      <c r="G33" s="37">
        <v>0</v>
      </c>
      <c r="H33" s="37">
        <v>0</v>
      </c>
      <c r="I33" s="32">
        <v>0</v>
      </c>
      <c r="J33" s="37">
        <f t="shared" si="3"/>
        <v>0</v>
      </c>
      <c r="K33" s="39">
        <f t="shared" si="0"/>
        <v>0</v>
      </c>
      <c r="L33" s="37">
        <f t="shared" si="0"/>
        <v>615.4</v>
      </c>
      <c r="M33" s="34">
        <v>0</v>
      </c>
      <c r="N33" s="37">
        <f t="shared" si="5"/>
        <v>615.4</v>
      </c>
    </row>
    <row r="34" spans="1:14" s="28" customFormat="1" ht="14.25" x14ac:dyDescent="0.2">
      <c r="A34" s="75">
        <v>14000000</v>
      </c>
      <c r="B34" s="76" t="s">
        <v>19</v>
      </c>
      <c r="C34" s="77">
        <f>C35+C37+C39</f>
        <v>94257100</v>
      </c>
      <c r="D34" s="77">
        <f>D35+D37+D39</f>
        <v>76748844.550000012</v>
      </c>
      <c r="E34" s="30">
        <f t="shared" si="1"/>
        <v>0.81425000928312041</v>
      </c>
      <c r="F34" s="77">
        <f t="shared" si="2"/>
        <v>-17508255.449999988</v>
      </c>
      <c r="G34" s="77">
        <f>G35+G37+G39</f>
        <v>0</v>
      </c>
      <c r="H34" s="77">
        <f>H35+H37+H39</f>
        <v>0</v>
      </c>
      <c r="I34" s="30">
        <v>0</v>
      </c>
      <c r="J34" s="77">
        <f t="shared" si="3"/>
        <v>0</v>
      </c>
      <c r="K34" s="78">
        <f t="shared" si="0"/>
        <v>94257100</v>
      </c>
      <c r="L34" s="77">
        <f t="shared" si="0"/>
        <v>76748844.550000012</v>
      </c>
      <c r="M34" s="31">
        <f t="shared" si="4"/>
        <v>0.81425000928312041</v>
      </c>
      <c r="N34" s="77">
        <f t="shared" si="5"/>
        <v>-17508255.449999988</v>
      </c>
    </row>
    <row r="35" spans="1:14" s="28" customFormat="1" ht="28.5" x14ac:dyDescent="0.2">
      <c r="A35" s="75">
        <v>14020000</v>
      </c>
      <c r="B35" s="76" t="s">
        <v>20</v>
      </c>
      <c r="C35" s="77">
        <f>C36</f>
        <v>4745000</v>
      </c>
      <c r="D35" s="77">
        <f>D36</f>
        <v>6102811.6600000001</v>
      </c>
      <c r="E35" s="30">
        <f t="shared" si="1"/>
        <v>1.2861563034773447</v>
      </c>
      <c r="F35" s="77">
        <f t="shared" si="2"/>
        <v>1357811.6600000001</v>
      </c>
      <c r="G35" s="77">
        <f>G36</f>
        <v>0</v>
      </c>
      <c r="H35" s="77">
        <f>H36</f>
        <v>0</v>
      </c>
      <c r="I35" s="30">
        <v>0</v>
      </c>
      <c r="J35" s="77">
        <f t="shared" si="3"/>
        <v>0</v>
      </c>
      <c r="K35" s="78">
        <f t="shared" si="0"/>
        <v>4745000</v>
      </c>
      <c r="L35" s="77">
        <f t="shared" si="0"/>
        <v>6102811.6600000001</v>
      </c>
      <c r="M35" s="31">
        <f t="shared" si="4"/>
        <v>1.2861563034773447</v>
      </c>
      <c r="N35" s="77">
        <f t="shared" si="5"/>
        <v>1357811.6600000001</v>
      </c>
    </row>
    <row r="36" spans="1:14" x14ac:dyDescent="0.25">
      <c r="A36" s="79">
        <v>14021900</v>
      </c>
      <c r="B36" s="80" t="s">
        <v>21</v>
      </c>
      <c r="C36" s="37">
        <v>4745000</v>
      </c>
      <c r="D36" s="81">
        <v>6102811.6600000001</v>
      </c>
      <c r="E36" s="32">
        <f t="shared" si="1"/>
        <v>1.2861563034773447</v>
      </c>
      <c r="F36" s="37">
        <f t="shared" si="2"/>
        <v>1357811.6600000001</v>
      </c>
      <c r="G36" s="37">
        <v>0</v>
      </c>
      <c r="H36" s="37">
        <v>0</v>
      </c>
      <c r="I36" s="32">
        <v>0</v>
      </c>
      <c r="J36" s="37">
        <f t="shared" si="3"/>
        <v>0</v>
      </c>
      <c r="K36" s="39">
        <f t="shared" si="0"/>
        <v>4745000</v>
      </c>
      <c r="L36" s="37">
        <f t="shared" si="0"/>
        <v>6102811.6600000001</v>
      </c>
      <c r="M36" s="34">
        <f t="shared" si="4"/>
        <v>1.2861563034773447</v>
      </c>
      <c r="N36" s="37">
        <f t="shared" si="5"/>
        <v>1357811.6600000001</v>
      </c>
    </row>
    <row r="37" spans="1:14" s="28" customFormat="1" ht="42.75" x14ac:dyDescent="0.2">
      <c r="A37" s="75">
        <v>14030000</v>
      </c>
      <c r="B37" s="76" t="s">
        <v>22</v>
      </c>
      <c r="C37" s="77">
        <f>C38</f>
        <v>19980000</v>
      </c>
      <c r="D37" s="77">
        <f>D38</f>
        <v>21317560.760000002</v>
      </c>
      <c r="E37" s="30">
        <f t="shared" si="1"/>
        <v>1.0669449829829831</v>
      </c>
      <c r="F37" s="77">
        <f t="shared" si="2"/>
        <v>1337560.7600000016</v>
      </c>
      <c r="G37" s="77">
        <f>G38</f>
        <v>0</v>
      </c>
      <c r="H37" s="77">
        <f>H38</f>
        <v>0</v>
      </c>
      <c r="I37" s="30">
        <v>0</v>
      </c>
      <c r="J37" s="77">
        <f t="shared" si="3"/>
        <v>0</v>
      </c>
      <c r="K37" s="78">
        <f t="shared" si="0"/>
        <v>19980000</v>
      </c>
      <c r="L37" s="77">
        <f t="shared" si="0"/>
        <v>21317560.760000002</v>
      </c>
      <c r="M37" s="31">
        <f t="shared" si="4"/>
        <v>1.0669449829829831</v>
      </c>
      <c r="N37" s="77">
        <f t="shared" si="5"/>
        <v>1337560.7600000016</v>
      </c>
    </row>
    <row r="38" spans="1:14" x14ac:dyDescent="0.25">
      <c r="A38" s="79">
        <v>14031900</v>
      </c>
      <c r="B38" s="80" t="s">
        <v>21</v>
      </c>
      <c r="C38" s="37">
        <v>19980000</v>
      </c>
      <c r="D38" s="81">
        <v>21317560.760000002</v>
      </c>
      <c r="E38" s="32">
        <f t="shared" si="1"/>
        <v>1.0669449829829831</v>
      </c>
      <c r="F38" s="37">
        <f t="shared" si="2"/>
        <v>1337560.7600000016</v>
      </c>
      <c r="G38" s="37">
        <v>0</v>
      </c>
      <c r="H38" s="37">
        <v>0</v>
      </c>
      <c r="I38" s="32">
        <v>0</v>
      </c>
      <c r="J38" s="37">
        <f t="shared" si="3"/>
        <v>0</v>
      </c>
      <c r="K38" s="39">
        <f t="shared" si="0"/>
        <v>19980000</v>
      </c>
      <c r="L38" s="37">
        <f t="shared" si="0"/>
        <v>21317560.760000002</v>
      </c>
      <c r="M38" s="34">
        <f t="shared" si="4"/>
        <v>1.0669449829829831</v>
      </c>
      <c r="N38" s="37">
        <f t="shared" si="5"/>
        <v>1337560.7600000016</v>
      </c>
    </row>
    <row r="39" spans="1:14" s="28" customFormat="1" ht="43.5" x14ac:dyDescent="0.25">
      <c r="A39" s="75">
        <v>14040000</v>
      </c>
      <c r="B39" s="76" t="s">
        <v>23</v>
      </c>
      <c r="C39" s="77">
        <v>69532100</v>
      </c>
      <c r="D39" s="81">
        <v>49328472.130000003</v>
      </c>
      <c r="E39" s="30">
        <f t="shared" si="1"/>
        <v>0.70943452204089918</v>
      </c>
      <c r="F39" s="77">
        <f t="shared" si="2"/>
        <v>-20203627.869999997</v>
      </c>
      <c r="G39" s="77">
        <v>0</v>
      </c>
      <c r="H39" s="77">
        <v>0</v>
      </c>
      <c r="I39" s="30">
        <v>0</v>
      </c>
      <c r="J39" s="77">
        <f t="shared" si="3"/>
        <v>0</v>
      </c>
      <c r="K39" s="78">
        <f t="shared" si="0"/>
        <v>69532100</v>
      </c>
      <c r="L39" s="77">
        <f t="shared" si="0"/>
        <v>49328472.130000003</v>
      </c>
      <c r="M39" s="31">
        <f t="shared" si="4"/>
        <v>0.70943452204089918</v>
      </c>
      <c r="N39" s="77">
        <f t="shared" si="5"/>
        <v>-20203627.869999997</v>
      </c>
    </row>
    <row r="40" spans="1:14" s="28" customFormat="1" ht="14.25" x14ac:dyDescent="0.2">
      <c r="A40" s="75">
        <v>18000000</v>
      </c>
      <c r="B40" s="76" t="s">
        <v>24</v>
      </c>
      <c r="C40" s="77">
        <f>C41+C52+C56</f>
        <v>157528200</v>
      </c>
      <c r="D40" s="77">
        <f>D41+D52+D56+D55</f>
        <v>143515766.44</v>
      </c>
      <c r="E40" s="30">
        <f t="shared" si="1"/>
        <v>0.91104809449990543</v>
      </c>
      <c r="F40" s="77">
        <f t="shared" si="2"/>
        <v>-14012433.560000002</v>
      </c>
      <c r="G40" s="77">
        <f>G41+G52+G56</f>
        <v>0</v>
      </c>
      <c r="H40" s="77">
        <f>H41+H52+H56</f>
        <v>0</v>
      </c>
      <c r="I40" s="30">
        <v>0</v>
      </c>
      <c r="J40" s="77">
        <f t="shared" si="3"/>
        <v>0</v>
      </c>
      <c r="K40" s="78">
        <f t="shared" si="0"/>
        <v>157528200</v>
      </c>
      <c r="L40" s="77">
        <f t="shared" si="0"/>
        <v>143515766.44</v>
      </c>
      <c r="M40" s="31">
        <f t="shared" si="4"/>
        <v>0.91104809449990543</v>
      </c>
      <c r="N40" s="77">
        <f t="shared" si="5"/>
        <v>-14012433.560000002</v>
      </c>
    </row>
    <row r="41" spans="1:14" s="28" customFormat="1" ht="14.25" x14ac:dyDescent="0.2">
      <c r="A41" s="75">
        <v>18010000</v>
      </c>
      <c r="B41" s="76" t="s">
        <v>25</v>
      </c>
      <c r="C41" s="77">
        <f>SUM(C42:C51)</f>
        <v>61967700</v>
      </c>
      <c r="D41" s="77">
        <f>SUM(D42:D51)</f>
        <v>58288943.049999997</v>
      </c>
      <c r="E41" s="30">
        <f t="shared" si="1"/>
        <v>0.94063428286026429</v>
      </c>
      <c r="F41" s="77">
        <f t="shared" si="2"/>
        <v>-3678756.950000003</v>
      </c>
      <c r="G41" s="77">
        <f>SUM(G42:G51)</f>
        <v>0</v>
      </c>
      <c r="H41" s="77">
        <f>SUM(H42:H51)</f>
        <v>0</v>
      </c>
      <c r="I41" s="30">
        <v>0</v>
      </c>
      <c r="J41" s="77">
        <f t="shared" si="3"/>
        <v>0</v>
      </c>
      <c r="K41" s="78">
        <f t="shared" si="0"/>
        <v>61967700</v>
      </c>
      <c r="L41" s="77">
        <f t="shared" si="0"/>
        <v>58288943.049999997</v>
      </c>
      <c r="M41" s="31">
        <f t="shared" si="4"/>
        <v>0.94063428286026429</v>
      </c>
      <c r="N41" s="77">
        <f t="shared" si="5"/>
        <v>-3678756.950000003</v>
      </c>
    </row>
    <row r="42" spans="1:14" ht="45" x14ac:dyDescent="0.25">
      <c r="A42" s="79">
        <v>18010100</v>
      </c>
      <c r="B42" s="80" t="s">
        <v>26</v>
      </c>
      <c r="C42" s="37">
        <v>227800</v>
      </c>
      <c r="D42" s="37">
        <v>254226.62</v>
      </c>
      <c r="E42" s="32">
        <f t="shared" si="1"/>
        <v>1.1160079894644426</v>
      </c>
      <c r="F42" s="37">
        <f t="shared" si="2"/>
        <v>26426.619999999995</v>
      </c>
      <c r="G42" s="37">
        <v>0</v>
      </c>
      <c r="H42" s="37">
        <v>0</v>
      </c>
      <c r="I42" s="32">
        <v>0</v>
      </c>
      <c r="J42" s="37">
        <f t="shared" si="3"/>
        <v>0</v>
      </c>
      <c r="K42" s="39">
        <f t="shared" si="0"/>
        <v>227800</v>
      </c>
      <c r="L42" s="37">
        <f t="shared" si="0"/>
        <v>254226.62</v>
      </c>
      <c r="M42" s="34">
        <f t="shared" si="4"/>
        <v>1.1160079894644426</v>
      </c>
      <c r="N42" s="37">
        <f t="shared" si="5"/>
        <v>26426.619999999995</v>
      </c>
    </row>
    <row r="43" spans="1:14" ht="45" x14ac:dyDescent="0.25">
      <c r="A43" s="79">
        <v>18010200</v>
      </c>
      <c r="B43" s="80" t="s">
        <v>27</v>
      </c>
      <c r="C43" s="37">
        <v>1635400</v>
      </c>
      <c r="D43" s="37">
        <v>1112775.3600000001</v>
      </c>
      <c r="E43" s="32">
        <f t="shared" si="1"/>
        <v>0.68043008438302566</v>
      </c>
      <c r="F43" s="37">
        <f t="shared" si="2"/>
        <v>-522624.6399999999</v>
      </c>
      <c r="G43" s="37">
        <v>0</v>
      </c>
      <c r="H43" s="37">
        <v>0</v>
      </c>
      <c r="I43" s="32">
        <v>0</v>
      </c>
      <c r="J43" s="37">
        <f t="shared" si="3"/>
        <v>0</v>
      </c>
      <c r="K43" s="39">
        <f t="shared" si="0"/>
        <v>1635400</v>
      </c>
      <c r="L43" s="37">
        <f t="shared" si="0"/>
        <v>1112775.3600000001</v>
      </c>
      <c r="M43" s="34">
        <f t="shared" si="4"/>
        <v>0.68043008438302566</v>
      </c>
      <c r="N43" s="37">
        <f t="shared" si="5"/>
        <v>-522624.6399999999</v>
      </c>
    </row>
    <row r="44" spans="1:14" ht="45" x14ac:dyDescent="0.25">
      <c r="A44" s="79">
        <v>18010300</v>
      </c>
      <c r="B44" s="80" t="s">
        <v>28</v>
      </c>
      <c r="C44" s="37">
        <v>1260100</v>
      </c>
      <c r="D44" s="37">
        <v>2034694.08</v>
      </c>
      <c r="E44" s="32">
        <f t="shared" si="1"/>
        <v>1.6147084199666695</v>
      </c>
      <c r="F44" s="37">
        <f t="shared" si="2"/>
        <v>774594.08000000007</v>
      </c>
      <c r="G44" s="37">
        <v>0</v>
      </c>
      <c r="H44" s="37">
        <v>0</v>
      </c>
      <c r="I44" s="32">
        <v>0</v>
      </c>
      <c r="J44" s="37">
        <f t="shared" si="3"/>
        <v>0</v>
      </c>
      <c r="K44" s="39">
        <f t="shared" si="0"/>
        <v>1260100</v>
      </c>
      <c r="L44" s="37">
        <f t="shared" si="0"/>
        <v>2034694.08</v>
      </c>
      <c r="M44" s="34">
        <f t="shared" si="4"/>
        <v>1.6147084199666695</v>
      </c>
      <c r="N44" s="37">
        <f t="shared" si="5"/>
        <v>774594.08000000007</v>
      </c>
    </row>
    <row r="45" spans="1:14" ht="56.25" customHeight="1" x14ac:dyDescent="0.25">
      <c r="A45" s="79">
        <v>18010400</v>
      </c>
      <c r="B45" s="80" t="s">
        <v>29</v>
      </c>
      <c r="C45" s="37">
        <v>4019000</v>
      </c>
      <c r="D45" s="37">
        <v>4068562.88</v>
      </c>
      <c r="E45" s="32">
        <f t="shared" si="1"/>
        <v>1.0123321423239611</v>
      </c>
      <c r="F45" s="37">
        <f t="shared" si="2"/>
        <v>49562.879999999888</v>
      </c>
      <c r="G45" s="37">
        <v>0</v>
      </c>
      <c r="H45" s="37">
        <v>0</v>
      </c>
      <c r="I45" s="32">
        <v>0</v>
      </c>
      <c r="J45" s="37">
        <f t="shared" si="3"/>
        <v>0</v>
      </c>
      <c r="K45" s="39">
        <f t="shared" ref="K45:L76" si="7">C45+G45</f>
        <v>4019000</v>
      </c>
      <c r="L45" s="37">
        <f t="shared" si="7"/>
        <v>4068562.88</v>
      </c>
      <c r="M45" s="34">
        <f t="shared" si="4"/>
        <v>1.0123321423239611</v>
      </c>
      <c r="N45" s="37">
        <f t="shared" si="5"/>
        <v>49562.879999999888</v>
      </c>
    </row>
    <row r="46" spans="1:14" x14ac:dyDescent="0.25">
      <c r="A46" s="79">
        <v>18010500</v>
      </c>
      <c r="B46" s="80" t="s">
        <v>30</v>
      </c>
      <c r="C46" s="37">
        <v>39260900</v>
      </c>
      <c r="D46" s="37">
        <v>36663744.119999997</v>
      </c>
      <c r="E46" s="32">
        <f t="shared" si="1"/>
        <v>0.9338487940928506</v>
      </c>
      <c r="F46" s="37">
        <f t="shared" si="2"/>
        <v>-2597155.8800000027</v>
      </c>
      <c r="G46" s="37">
        <v>0</v>
      </c>
      <c r="H46" s="37">
        <v>0</v>
      </c>
      <c r="I46" s="32">
        <v>0</v>
      </c>
      <c r="J46" s="37">
        <f t="shared" si="3"/>
        <v>0</v>
      </c>
      <c r="K46" s="39">
        <f t="shared" si="7"/>
        <v>39260900</v>
      </c>
      <c r="L46" s="37">
        <f t="shared" si="7"/>
        <v>36663744.119999997</v>
      </c>
      <c r="M46" s="34">
        <f t="shared" si="4"/>
        <v>0.9338487940928506</v>
      </c>
      <c r="N46" s="37">
        <f t="shared" si="5"/>
        <v>-2597155.8800000027</v>
      </c>
    </row>
    <row r="47" spans="1:14" x14ac:dyDescent="0.25">
      <c r="A47" s="79">
        <v>18010600</v>
      </c>
      <c r="B47" s="80" t="s">
        <v>31</v>
      </c>
      <c r="C47" s="37">
        <v>11179300</v>
      </c>
      <c r="D47" s="37">
        <v>9968216</v>
      </c>
      <c r="E47" s="32">
        <f t="shared" si="1"/>
        <v>0.89166727791543299</v>
      </c>
      <c r="F47" s="37">
        <f t="shared" si="2"/>
        <v>-1211084</v>
      </c>
      <c r="G47" s="37">
        <v>0</v>
      </c>
      <c r="H47" s="37">
        <v>0</v>
      </c>
      <c r="I47" s="32">
        <v>0</v>
      </c>
      <c r="J47" s="37">
        <f t="shared" si="3"/>
        <v>0</v>
      </c>
      <c r="K47" s="39">
        <f t="shared" si="7"/>
        <v>11179300</v>
      </c>
      <c r="L47" s="37">
        <f t="shared" si="7"/>
        <v>9968216</v>
      </c>
      <c r="M47" s="34">
        <f t="shared" si="4"/>
        <v>0.89166727791543299</v>
      </c>
      <c r="N47" s="37">
        <f t="shared" si="5"/>
        <v>-1211084</v>
      </c>
    </row>
    <row r="48" spans="1:14" x14ac:dyDescent="0.25">
      <c r="A48" s="79">
        <v>18010700</v>
      </c>
      <c r="B48" s="80" t="s">
        <v>32</v>
      </c>
      <c r="C48" s="37">
        <v>2548700</v>
      </c>
      <c r="D48" s="37">
        <v>2347056.46</v>
      </c>
      <c r="E48" s="32">
        <f t="shared" si="1"/>
        <v>0.92088376819555062</v>
      </c>
      <c r="F48" s="37">
        <f t="shared" si="2"/>
        <v>-201643.54000000004</v>
      </c>
      <c r="G48" s="37">
        <v>0</v>
      </c>
      <c r="H48" s="37">
        <v>0</v>
      </c>
      <c r="I48" s="32">
        <v>0</v>
      </c>
      <c r="J48" s="37">
        <f t="shared" si="3"/>
        <v>0</v>
      </c>
      <c r="K48" s="39">
        <f t="shared" si="7"/>
        <v>2548700</v>
      </c>
      <c r="L48" s="37">
        <f t="shared" si="7"/>
        <v>2347056.46</v>
      </c>
      <c r="M48" s="34">
        <f t="shared" si="4"/>
        <v>0.92088376819555062</v>
      </c>
      <c r="N48" s="37">
        <f t="shared" si="5"/>
        <v>-201643.54000000004</v>
      </c>
    </row>
    <row r="49" spans="1:14" x14ac:dyDescent="0.25">
      <c r="A49" s="79">
        <v>18010900</v>
      </c>
      <c r="B49" s="80" t="s">
        <v>33</v>
      </c>
      <c r="C49" s="37">
        <v>1186500</v>
      </c>
      <c r="D49" s="37">
        <v>1187061.67</v>
      </c>
      <c r="E49" s="32">
        <f t="shared" si="1"/>
        <v>1.0004733839022335</v>
      </c>
      <c r="F49" s="37">
        <f t="shared" si="2"/>
        <v>561.66999999992549</v>
      </c>
      <c r="G49" s="37">
        <v>0</v>
      </c>
      <c r="H49" s="37">
        <v>0</v>
      </c>
      <c r="I49" s="32">
        <v>0</v>
      </c>
      <c r="J49" s="37">
        <f t="shared" si="3"/>
        <v>0</v>
      </c>
      <c r="K49" s="39">
        <f t="shared" si="7"/>
        <v>1186500</v>
      </c>
      <c r="L49" s="37">
        <f t="shared" si="7"/>
        <v>1187061.67</v>
      </c>
      <c r="M49" s="34">
        <f t="shared" si="4"/>
        <v>1.0004733839022335</v>
      </c>
      <c r="N49" s="37">
        <f t="shared" si="5"/>
        <v>561.66999999992549</v>
      </c>
    </row>
    <row r="50" spans="1:14" x14ac:dyDescent="0.25">
      <c r="A50" s="79">
        <v>18011000</v>
      </c>
      <c r="B50" s="80" t="s">
        <v>34</v>
      </c>
      <c r="C50" s="37">
        <v>250000</v>
      </c>
      <c r="D50" s="37">
        <v>98667.33</v>
      </c>
      <c r="E50" s="32">
        <f t="shared" si="1"/>
        <v>0.39466931999999999</v>
      </c>
      <c r="F50" s="37">
        <f t="shared" si="2"/>
        <v>-151332.66999999998</v>
      </c>
      <c r="G50" s="37">
        <v>0</v>
      </c>
      <c r="H50" s="37">
        <v>0</v>
      </c>
      <c r="I50" s="32">
        <v>0</v>
      </c>
      <c r="J50" s="37">
        <f t="shared" si="3"/>
        <v>0</v>
      </c>
      <c r="K50" s="39">
        <f t="shared" si="7"/>
        <v>250000</v>
      </c>
      <c r="L50" s="37">
        <f t="shared" si="7"/>
        <v>98667.33</v>
      </c>
      <c r="M50" s="34">
        <f t="shared" si="4"/>
        <v>0.39466931999999999</v>
      </c>
      <c r="N50" s="37">
        <f t="shared" si="5"/>
        <v>-151332.66999999998</v>
      </c>
    </row>
    <row r="51" spans="1:14" x14ac:dyDescent="0.25">
      <c r="A51" s="79">
        <v>18011100</v>
      </c>
      <c r="B51" s="80" t="s">
        <v>35</v>
      </c>
      <c r="C51" s="37">
        <v>400000</v>
      </c>
      <c r="D51" s="37">
        <v>553938.53</v>
      </c>
      <c r="E51" s="32">
        <f t="shared" si="1"/>
        <v>1.384846325</v>
      </c>
      <c r="F51" s="37">
        <f t="shared" si="2"/>
        <v>153938.53000000003</v>
      </c>
      <c r="G51" s="37">
        <v>0</v>
      </c>
      <c r="H51" s="37">
        <v>0</v>
      </c>
      <c r="I51" s="32">
        <v>0</v>
      </c>
      <c r="J51" s="37">
        <f t="shared" si="3"/>
        <v>0</v>
      </c>
      <c r="K51" s="39">
        <f t="shared" si="7"/>
        <v>400000</v>
      </c>
      <c r="L51" s="37">
        <f t="shared" si="7"/>
        <v>553938.53</v>
      </c>
      <c r="M51" s="34">
        <f t="shared" si="4"/>
        <v>1.384846325</v>
      </c>
      <c r="N51" s="37">
        <f t="shared" si="5"/>
        <v>153938.53000000003</v>
      </c>
    </row>
    <row r="52" spans="1:14" s="28" customFormat="1" ht="14.25" x14ac:dyDescent="0.2">
      <c r="A52" s="75">
        <v>18030000</v>
      </c>
      <c r="B52" s="76" t="s">
        <v>36</v>
      </c>
      <c r="C52" s="77">
        <f>C53+C54</f>
        <v>464000</v>
      </c>
      <c r="D52" s="77">
        <f>D53+D54</f>
        <v>338807.14</v>
      </c>
      <c r="E52" s="30">
        <f t="shared" si="1"/>
        <v>0.730187801724138</v>
      </c>
      <c r="F52" s="77">
        <f t="shared" si="2"/>
        <v>-125192.85999999999</v>
      </c>
      <c r="G52" s="77">
        <f>G53+G54</f>
        <v>0</v>
      </c>
      <c r="H52" s="77">
        <f>H53+H54</f>
        <v>0</v>
      </c>
      <c r="I52" s="30">
        <v>0</v>
      </c>
      <c r="J52" s="77">
        <f t="shared" si="3"/>
        <v>0</v>
      </c>
      <c r="K52" s="78">
        <f t="shared" si="7"/>
        <v>464000</v>
      </c>
      <c r="L52" s="77">
        <f t="shared" si="7"/>
        <v>338807.14</v>
      </c>
      <c r="M52" s="31">
        <f t="shared" si="4"/>
        <v>0.730187801724138</v>
      </c>
      <c r="N52" s="77">
        <f t="shared" si="5"/>
        <v>-125192.85999999999</v>
      </c>
    </row>
    <row r="53" spans="1:14" x14ac:dyDescent="0.25">
      <c r="A53" s="79">
        <v>18030100</v>
      </c>
      <c r="B53" s="80" t="s">
        <v>37</v>
      </c>
      <c r="C53" s="37">
        <v>318100</v>
      </c>
      <c r="D53" s="81">
        <v>172903.75</v>
      </c>
      <c r="E53" s="32">
        <f t="shared" si="1"/>
        <v>0.5435515561144294</v>
      </c>
      <c r="F53" s="37">
        <f t="shared" si="2"/>
        <v>-145196.25</v>
      </c>
      <c r="G53" s="37">
        <v>0</v>
      </c>
      <c r="H53" s="37">
        <v>0</v>
      </c>
      <c r="I53" s="32">
        <v>0</v>
      </c>
      <c r="J53" s="37">
        <f t="shared" si="3"/>
        <v>0</v>
      </c>
      <c r="K53" s="39">
        <f t="shared" si="7"/>
        <v>318100</v>
      </c>
      <c r="L53" s="37">
        <f t="shared" si="7"/>
        <v>172903.75</v>
      </c>
      <c r="M53" s="34">
        <f t="shared" si="4"/>
        <v>0.5435515561144294</v>
      </c>
      <c r="N53" s="37">
        <f t="shared" si="5"/>
        <v>-145196.25</v>
      </c>
    </row>
    <row r="54" spans="1:14" x14ac:dyDescent="0.25">
      <c r="A54" s="79">
        <v>18030200</v>
      </c>
      <c r="B54" s="80" t="s">
        <v>38</v>
      </c>
      <c r="C54" s="37">
        <v>145900</v>
      </c>
      <c r="D54" s="81">
        <v>165903.39000000001</v>
      </c>
      <c r="E54" s="32">
        <f t="shared" si="1"/>
        <v>1.1371034270047979</v>
      </c>
      <c r="F54" s="37">
        <f t="shared" si="2"/>
        <v>20003.390000000014</v>
      </c>
      <c r="G54" s="37">
        <v>0</v>
      </c>
      <c r="H54" s="37">
        <v>0</v>
      </c>
      <c r="I54" s="32">
        <v>0</v>
      </c>
      <c r="J54" s="37">
        <f t="shared" si="3"/>
        <v>0</v>
      </c>
      <c r="K54" s="39">
        <f t="shared" si="7"/>
        <v>145900</v>
      </c>
      <c r="L54" s="37">
        <f t="shared" si="7"/>
        <v>165903.39000000001</v>
      </c>
      <c r="M54" s="34">
        <f t="shared" si="4"/>
        <v>1.1371034270047979</v>
      </c>
      <c r="N54" s="37">
        <f t="shared" si="5"/>
        <v>20003.390000000014</v>
      </c>
    </row>
    <row r="55" spans="1:14" s="28" customFormat="1" ht="40.5" customHeight="1" x14ac:dyDescent="0.2">
      <c r="A55" s="75">
        <v>18040000</v>
      </c>
      <c r="B55" s="76" t="s">
        <v>299</v>
      </c>
      <c r="C55" s="77">
        <v>0</v>
      </c>
      <c r="D55" s="87">
        <v>-2182.5</v>
      </c>
      <c r="E55" s="30">
        <v>0</v>
      </c>
      <c r="F55" s="77">
        <f t="shared" si="2"/>
        <v>-2182.5</v>
      </c>
      <c r="G55" s="77">
        <v>0</v>
      </c>
      <c r="H55" s="77">
        <v>0</v>
      </c>
      <c r="I55" s="30">
        <v>0</v>
      </c>
      <c r="J55" s="77">
        <f t="shared" si="3"/>
        <v>0</v>
      </c>
      <c r="K55" s="78">
        <f t="shared" si="7"/>
        <v>0</v>
      </c>
      <c r="L55" s="77">
        <f t="shared" si="7"/>
        <v>-2182.5</v>
      </c>
      <c r="M55" s="31">
        <v>0</v>
      </c>
      <c r="N55" s="77">
        <f t="shared" si="5"/>
        <v>-2182.5</v>
      </c>
    </row>
    <row r="56" spans="1:14" s="28" customFormat="1" ht="14.25" x14ac:dyDescent="0.2">
      <c r="A56" s="75">
        <v>18050000</v>
      </c>
      <c r="B56" s="76" t="s">
        <v>39</v>
      </c>
      <c r="C56" s="77">
        <f>C57+C58+C59+C60</f>
        <v>95096500</v>
      </c>
      <c r="D56" s="77">
        <f t="shared" ref="D56" si="8">D57+D58+D59+D60</f>
        <v>84890198.750000015</v>
      </c>
      <c r="E56" s="30">
        <f t="shared" si="1"/>
        <v>0.89267427034643776</v>
      </c>
      <c r="F56" s="77">
        <f t="shared" si="2"/>
        <v>-10206301.249999985</v>
      </c>
      <c r="G56" s="77">
        <f>G57+G58+G59</f>
        <v>0</v>
      </c>
      <c r="H56" s="77">
        <f>H57+H58+H59</f>
        <v>0</v>
      </c>
      <c r="I56" s="30">
        <v>0</v>
      </c>
      <c r="J56" s="77">
        <f t="shared" si="3"/>
        <v>0</v>
      </c>
      <c r="K56" s="78">
        <f t="shared" si="7"/>
        <v>95096500</v>
      </c>
      <c r="L56" s="77">
        <f t="shared" si="7"/>
        <v>84890198.750000015</v>
      </c>
      <c r="M56" s="31">
        <f t="shared" si="4"/>
        <v>0.89267427034643776</v>
      </c>
      <c r="N56" s="77">
        <f t="shared" si="5"/>
        <v>-10206301.249999985</v>
      </c>
    </row>
    <row r="57" spans="1:14" ht="31.5" customHeight="1" x14ac:dyDescent="0.25">
      <c r="A57" s="79">
        <v>18050200</v>
      </c>
      <c r="B57" s="80" t="s">
        <v>40</v>
      </c>
      <c r="C57" s="37">
        <v>0</v>
      </c>
      <c r="D57" s="37">
        <v>477.3</v>
      </c>
      <c r="E57" s="32">
        <v>0</v>
      </c>
      <c r="F57" s="37">
        <f t="shared" si="2"/>
        <v>477.3</v>
      </c>
      <c r="G57" s="37">
        <v>0</v>
      </c>
      <c r="H57" s="37">
        <v>0</v>
      </c>
      <c r="I57" s="32">
        <v>0</v>
      </c>
      <c r="J57" s="37">
        <f t="shared" si="3"/>
        <v>0</v>
      </c>
      <c r="K57" s="39">
        <f t="shared" si="7"/>
        <v>0</v>
      </c>
      <c r="L57" s="37">
        <f t="shared" si="7"/>
        <v>477.3</v>
      </c>
      <c r="M57" s="34">
        <v>0</v>
      </c>
      <c r="N57" s="37">
        <f t="shared" si="5"/>
        <v>477.3</v>
      </c>
    </row>
    <row r="58" spans="1:14" ht="18" customHeight="1" x14ac:dyDescent="0.25">
      <c r="A58" s="79">
        <v>18050300</v>
      </c>
      <c r="B58" s="80" t="s">
        <v>41</v>
      </c>
      <c r="C58" s="37">
        <v>16680200</v>
      </c>
      <c r="D58" s="37">
        <v>14469543.98</v>
      </c>
      <c r="E58" s="32">
        <f t="shared" si="1"/>
        <v>0.86746825457728327</v>
      </c>
      <c r="F58" s="37">
        <f t="shared" si="2"/>
        <v>-2210656.0199999996</v>
      </c>
      <c r="G58" s="37">
        <v>0</v>
      </c>
      <c r="H58" s="37">
        <v>0</v>
      </c>
      <c r="I58" s="32">
        <v>0</v>
      </c>
      <c r="J58" s="37">
        <f t="shared" si="3"/>
        <v>0</v>
      </c>
      <c r="K58" s="39">
        <f t="shared" si="7"/>
        <v>16680200</v>
      </c>
      <c r="L58" s="37">
        <f t="shared" si="7"/>
        <v>14469543.98</v>
      </c>
      <c r="M58" s="34">
        <f t="shared" si="4"/>
        <v>0.86746825457728327</v>
      </c>
      <c r="N58" s="37">
        <f t="shared" si="5"/>
        <v>-2210656.0199999996</v>
      </c>
    </row>
    <row r="59" spans="1:14" ht="18" customHeight="1" x14ac:dyDescent="0.25">
      <c r="A59" s="79">
        <v>18050400</v>
      </c>
      <c r="B59" s="80" t="s">
        <v>42</v>
      </c>
      <c r="C59" s="37">
        <v>78228500</v>
      </c>
      <c r="D59" s="37">
        <v>70167996.430000007</v>
      </c>
      <c r="E59" s="32">
        <f t="shared" si="1"/>
        <v>0.89696205896827896</v>
      </c>
      <c r="F59" s="37">
        <f t="shared" si="2"/>
        <v>-8060503.5699999928</v>
      </c>
      <c r="G59" s="37">
        <v>0</v>
      </c>
      <c r="H59" s="37">
        <v>0</v>
      </c>
      <c r="I59" s="32">
        <v>0</v>
      </c>
      <c r="J59" s="37">
        <f t="shared" si="3"/>
        <v>0</v>
      </c>
      <c r="K59" s="39">
        <f t="shared" si="7"/>
        <v>78228500</v>
      </c>
      <c r="L59" s="37">
        <f t="shared" si="7"/>
        <v>70167996.430000007</v>
      </c>
      <c r="M59" s="34">
        <f t="shared" si="4"/>
        <v>0.89696205896827896</v>
      </c>
      <c r="N59" s="37">
        <f t="shared" si="5"/>
        <v>-8060503.5699999928</v>
      </c>
    </row>
    <row r="60" spans="1:14" ht="62.25" customHeight="1" x14ac:dyDescent="0.25">
      <c r="A60" s="84">
        <v>18050500</v>
      </c>
      <c r="B60" s="85" t="s">
        <v>257</v>
      </c>
      <c r="C60" s="37">
        <v>187800</v>
      </c>
      <c r="D60" s="37">
        <v>252181.04</v>
      </c>
      <c r="E60" s="32">
        <f t="shared" si="1"/>
        <v>1.342817039403621</v>
      </c>
      <c r="F60" s="37">
        <f t="shared" si="2"/>
        <v>64381.040000000008</v>
      </c>
      <c r="G60" s="37">
        <v>0</v>
      </c>
      <c r="H60" s="37">
        <v>0</v>
      </c>
      <c r="I60" s="32">
        <v>0</v>
      </c>
      <c r="J60" s="37">
        <f t="shared" si="3"/>
        <v>0</v>
      </c>
      <c r="K60" s="39">
        <f t="shared" si="7"/>
        <v>187800</v>
      </c>
      <c r="L60" s="37">
        <f t="shared" si="7"/>
        <v>252181.04</v>
      </c>
      <c r="M60" s="34">
        <f t="shared" si="4"/>
        <v>1.342817039403621</v>
      </c>
      <c r="N60" s="37">
        <f t="shared" si="5"/>
        <v>64381.040000000008</v>
      </c>
    </row>
    <row r="61" spans="1:14" s="28" customFormat="1" ht="18" customHeight="1" x14ac:dyDescent="0.2">
      <c r="A61" s="75">
        <v>19000000</v>
      </c>
      <c r="B61" s="76" t="s">
        <v>43</v>
      </c>
      <c r="C61" s="77">
        <f>C62</f>
        <v>0</v>
      </c>
      <c r="D61" s="77">
        <f>D62</f>
        <v>0</v>
      </c>
      <c r="E61" s="30">
        <v>0</v>
      </c>
      <c r="F61" s="77">
        <f t="shared" si="2"/>
        <v>0</v>
      </c>
      <c r="G61" s="77">
        <f>G62</f>
        <v>127600</v>
      </c>
      <c r="H61" s="77">
        <f>H62+H66</f>
        <v>171392.83000000002</v>
      </c>
      <c r="I61" s="30">
        <f t="shared" si="6"/>
        <v>1.3432039968652039</v>
      </c>
      <c r="J61" s="77">
        <f t="shared" si="3"/>
        <v>43792.830000000016</v>
      </c>
      <c r="K61" s="78">
        <f t="shared" si="7"/>
        <v>127600</v>
      </c>
      <c r="L61" s="77">
        <f t="shared" si="7"/>
        <v>171392.83000000002</v>
      </c>
      <c r="M61" s="31">
        <f t="shared" si="4"/>
        <v>1.3432039968652039</v>
      </c>
      <c r="N61" s="77">
        <f t="shared" si="5"/>
        <v>43792.830000000016</v>
      </c>
    </row>
    <row r="62" spans="1:14" s="28" customFormat="1" ht="18.75" customHeight="1" x14ac:dyDescent="0.2">
      <c r="A62" s="75">
        <v>19010000</v>
      </c>
      <c r="B62" s="76" t="s">
        <v>44</v>
      </c>
      <c r="C62" s="77">
        <f>C63+C64+C65</f>
        <v>0</v>
      </c>
      <c r="D62" s="77">
        <f>D63+D64+D65</f>
        <v>0</v>
      </c>
      <c r="E62" s="30">
        <v>0</v>
      </c>
      <c r="F62" s="77">
        <f t="shared" si="2"/>
        <v>0</v>
      </c>
      <c r="G62" s="77">
        <f>G63+G64+G65</f>
        <v>127600</v>
      </c>
      <c r="H62" s="77">
        <f>H63+H64+H65</f>
        <v>171367.83000000002</v>
      </c>
      <c r="I62" s="30">
        <f t="shared" si="6"/>
        <v>1.3430080721003137</v>
      </c>
      <c r="J62" s="77">
        <f t="shared" si="3"/>
        <v>43767.830000000016</v>
      </c>
      <c r="K62" s="78">
        <f t="shared" si="7"/>
        <v>127600</v>
      </c>
      <c r="L62" s="77">
        <f t="shared" si="7"/>
        <v>171367.83000000002</v>
      </c>
      <c r="M62" s="31">
        <f t="shared" si="4"/>
        <v>1.3430080721003137</v>
      </c>
      <c r="N62" s="77">
        <f t="shared" si="5"/>
        <v>43767.830000000016</v>
      </c>
    </row>
    <row r="63" spans="1:14" ht="45.75" customHeight="1" x14ac:dyDescent="0.25">
      <c r="A63" s="79">
        <v>19010100</v>
      </c>
      <c r="B63" s="80" t="s">
        <v>45</v>
      </c>
      <c r="C63" s="37">
        <v>0</v>
      </c>
      <c r="D63" s="37">
        <v>0</v>
      </c>
      <c r="E63" s="32">
        <v>0</v>
      </c>
      <c r="F63" s="37">
        <f t="shared" si="2"/>
        <v>0</v>
      </c>
      <c r="G63" s="37">
        <v>42600</v>
      </c>
      <c r="H63" s="81">
        <v>45232.57</v>
      </c>
      <c r="I63" s="32">
        <f t="shared" si="6"/>
        <v>1.0617974178403755</v>
      </c>
      <c r="J63" s="37">
        <f t="shared" si="3"/>
        <v>2632.5699999999997</v>
      </c>
      <c r="K63" s="39">
        <f t="shared" si="7"/>
        <v>42600</v>
      </c>
      <c r="L63" s="37">
        <f t="shared" si="7"/>
        <v>45232.57</v>
      </c>
      <c r="M63" s="34">
        <f t="shared" si="4"/>
        <v>1.0617974178403755</v>
      </c>
      <c r="N63" s="37">
        <f t="shared" si="5"/>
        <v>2632.5699999999997</v>
      </c>
    </row>
    <row r="64" spans="1:14" ht="33" customHeight="1" x14ac:dyDescent="0.25">
      <c r="A64" s="79">
        <v>19010200</v>
      </c>
      <c r="B64" s="80" t="s">
        <v>46</v>
      </c>
      <c r="C64" s="37">
        <v>0</v>
      </c>
      <c r="D64" s="37">
        <v>0</v>
      </c>
      <c r="E64" s="32">
        <v>0</v>
      </c>
      <c r="F64" s="37">
        <f t="shared" si="2"/>
        <v>0</v>
      </c>
      <c r="G64" s="37">
        <v>45000</v>
      </c>
      <c r="H64" s="81">
        <v>94862.06</v>
      </c>
      <c r="I64" s="32">
        <f t="shared" si="6"/>
        <v>2.1080457777777779</v>
      </c>
      <c r="J64" s="37">
        <f t="shared" si="3"/>
        <v>49862.06</v>
      </c>
      <c r="K64" s="39">
        <f t="shared" si="7"/>
        <v>45000</v>
      </c>
      <c r="L64" s="37">
        <f t="shared" si="7"/>
        <v>94862.06</v>
      </c>
      <c r="M64" s="34">
        <f t="shared" si="4"/>
        <v>2.1080457777777779</v>
      </c>
      <c r="N64" s="37">
        <f t="shared" si="5"/>
        <v>49862.06</v>
      </c>
    </row>
    <row r="65" spans="1:14" ht="65.25" customHeight="1" x14ac:dyDescent="0.25">
      <c r="A65" s="79">
        <v>19010300</v>
      </c>
      <c r="B65" s="80" t="s">
        <v>47</v>
      </c>
      <c r="C65" s="37">
        <v>0</v>
      </c>
      <c r="D65" s="37">
        <v>0</v>
      </c>
      <c r="E65" s="32">
        <v>0</v>
      </c>
      <c r="F65" s="37">
        <f t="shared" si="2"/>
        <v>0</v>
      </c>
      <c r="G65" s="37">
        <v>40000</v>
      </c>
      <c r="H65" s="81">
        <v>31273.200000000001</v>
      </c>
      <c r="I65" s="32">
        <f t="shared" si="6"/>
        <v>0.78183000000000002</v>
      </c>
      <c r="J65" s="37">
        <f t="shared" si="3"/>
        <v>-8726.7999999999993</v>
      </c>
      <c r="K65" s="39">
        <f t="shared" si="7"/>
        <v>40000</v>
      </c>
      <c r="L65" s="37">
        <f t="shared" si="7"/>
        <v>31273.200000000001</v>
      </c>
      <c r="M65" s="34">
        <f t="shared" si="4"/>
        <v>0.78183000000000002</v>
      </c>
      <c r="N65" s="37">
        <f t="shared" si="5"/>
        <v>-8726.7999999999993</v>
      </c>
    </row>
    <row r="66" spans="1:14" s="28" customFormat="1" ht="40.5" customHeight="1" x14ac:dyDescent="0.2">
      <c r="A66" s="75">
        <v>19050000</v>
      </c>
      <c r="B66" s="76" t="s">
        <v>300</v>
      </c>
      <c r="C66" s="77">
        <v>0</v>
      </c>
      <c r="D66" s="77">
        <v>0</v>
      </c>
      <c r="E66" s="30">
        <v>0</v>
      </c>
      <c r="F66" s="77">
        <f t="shared" si="2"/>
        <v>0</v>
      </c>
      <c r="G66" s="77">
        <v>0</v>
      </c>
      <c r="H66" s="87">
        <v>25</v>
      </c>
      <c r="I66" s="30">
        <v>0</v>
      </c>
      <c r="J66" s="77">
        <f t="shared" si="3"/>
        <v>25</v>
      </c>
      <c r="K66" s="78">
        <f t="shared" si="7"/>
        <v>0</v>
      </c>
      <c r="L66" s="77">
        <f t="shared" si="7"/>
        <v>25</v>
      </c>
      <c r="M66" s="31">
        <v>0</v>
      </c>
      <c r="N66" s="77">
        <f t="shared" si="5"/>
        <v>25</v>
      </c>
    </row>
    <row r="67" spans="1:14" s="28" customFormat="1" ht="14.25" x14ac:dyDescent="0.2">
      <c r="A67" s="75">
        <v>20000000</v>
      </c>
      <c r="B67" s="76" t="s">
        <v>48</v>
      </c>
      <c r="C67" s="77">
        <f>C68+C78+C90</f>
        <v>14998800</v>
      </c>
      <c r="D67" s="77">
        <f>D68+D78+D90</f>
        <v>15815959.779999999</v>
      </c>
      <c r="E67" s="30">
        <f t="shared" si="1"/>
        <v>1.0544816772008427</v>
      </c>
      <c r="F67" s="77">
        <f t="shared" si="2"/>
        <v>817159.77999999933</v>
      </c>
      <c r="G67" s="77">
        <f>G68+G78+G90+G96</f>
        <v>44456649</v>
      </c>
      <c r="H67" s="77">
        <f>H68+H78+H90+H96</f>
        <v>28137587.23</v>
      </c>
      <c r="I67" s="30">
        <f t="shared" si="6"/>
        <v>0.63292191073600712</v>
      </c>
      <c r="J67" s="77">
        <f t="shared" si="3"/>
        <v>-16319061.77</v>
      </c>
      <c r="K67" s="78">
        <f t="shared" si="7"/>
        <v>59455449</v>
      </c>
      <c r="L67" s="77">
        <f t="shared" si="7"/>
        <v>43953547.009999998</v>
      </c>
      <c r="M67" s="31">
        <f t="shared" si="4"/>
        <v>0.73926860782768622</v>
      </c>
      <c r="N67" s="77">
        <f t="shared" si="5"/>
        <v>-15501901.990000002</v>
      </c>
    </row>
    <row r="68" spans="1:14" s="28" customFormat="1" ht="28.5" x14ac:dyDescent="0.2">
      <c r="A68" s="75">
        <v>21000000</v>
      </c>
      <c r="B68" s="76" t="s">
        <v>49</v>
      </c>
      <c r="C68" s="77">
        <f>C69+C71+C72</f>
        <v>3621200</v>
      </c>
      <c r="D68" s="77">
        <f>D69+D71+D72</f>
        <v>4418806.17</v>
      </c>
      <c r="E68" s="30">
        <f t="shared" si="1"/>
        <v>1.2202601817077212</v>
      </c>
      <c r="F68" s="77">
        <f t="shared" si="2"/>
        <v>797606.16999999993</v>
      </c>
      <c r="G68" s="77">
        <f>G69+G71+G72+G77</f>
        <v>30000</v>
      </c>
      <c r="H68" s="77">
        <f t="shared" ref="H68" si="9">H69+H71+H72+H77</f>
        <v>101893.93</v>
      </c>
      <c r="I68" s="30">
        <v>0</v>
      </c>
      <c r="J68" s="77">
        <f t="shared" si="3"/>
        <v>71893.929999999993</v>
      </c>
      <c r="K68" s="78">
        <f t="shared" si="7"/>
        <v>3651200</v>
      </c>
      <c r="L68" s="77">
        <f t="shared" si="7"/>
        <v>4520700.0999999996</v>
      </c>
      <c r="M68" s="31">
        <f t="shared" si="4"/>
        <v>1.2381409125766871</v>
      </c>
      <c r="N68" s="77">
        <f t="shared" si="5"/>
        <v>869500.09999999963</v>
      </c>
    </row>
    <row r="69" spans="1:14" s="28" customFormat="1" ht="99.75" x14ac:dyDescent="0.2">
      <c r="A69" s="75">
        <v>21010000</v>
      </c>
      <c r="B69" s="76" t="s">
        <v>50</v>
      </c>
      <c r="C69" s="77">
        <f>C70</f>
        <v>1861200</v>
      </c>
      <c r="D69" s="77">
        <f>D70</f>
        <v>1593254.31</v>
      </c>
      <c r="E69" s="30">
        <f t="shared" si="1"/>
        <v>0.85603605738233401</v>
      </c>
      <c r="F69" s="77">
        <f t="shared" si="2"/>
        <v>-267945.68999999994</v>
      </c>
      <c r="G69" s="77">
        <f>G70</f>
        <v>0</v>
      </c>
      <c r="H69" s="77">
        <f>H70</f>
        <v>0</v>
      </c>
      <c r="I69" s="30">
        <v>0</v>
      </c>
      <c r="J69" s="77">
        <f t="shared" si="3"/>
        <v>0</v>
      </c>
      <c r="K69" s="78">
        <f t="shared" si="7"/>
        <v>1861200</v>
      </c>
      <c r="L69" s="77">
        <f t="shared" si="7"/>
        <v>1593254.31</v>
      </c>
      <c r="M69" s="31">
        <f t="shared" si="4"/>
        <v>0.85603605738233401</v>
      </c>
      <c r="N69" s="77">
        <f t="shared" si="5"/>
        <v>-267945.68999999994</v>
      </c>
    </row>
    <row r="70" spans="1:14" ht="45" x14ac:dyDescent="0.25">
      <c r="A70" s="79">
        <v>21010300</v>
      </c>
      <c r="B70" s="80" t="s">
        <v>51</v>
      </c>
      <c r="C70" s="37">
        <v>1861200</v>
      </c>
      <c r="D70" s="81">
        <v>1593254.31</v>
      </c>
      <c r="E70" s="32">
        <f t="shared" si="1"/>
        <v>0.85603605738233401</v>
      </c>
      <c r="F70" s="37">
        <f t="shared" si="2"/>
        <v>-267945.68999999994</v>
      </c>
      <c r="G70" s="37">
        <v>0</v>
      </c>
      <c r="H70" s="37">
        <v>0</v>
      </c>
      <c r="I70" s="32">
        <v>0</v>
      </c>
      <c r="J70" s="37">
        <f t="shared" si="3"/>
        <v>0</v>
      </c>
      <c r="K70" s="39">
        <f t="shared" si="7"/>
        <v>1861200</v>
      </c>
      <c r="L70" s="37">
        <f t="shared" si="7"/>
        <v>1593254.31</v>
      </c>
      <c r="M70" s="34">
        <f t="shared" si="4"/>
        <v>0.85603605738233401</v>
      </c>
      <c r="N70" s="37">
        <f t="shared" si="5"/>
        <v>-267945.68999999994</v>
      </c>
    </row>
    <row r="71" spans="1:14" s="28" customFormat="1" ht="29.25" hidden="1" customHeight="1" x14ac:dyDescent="0.25">
      <c r="A71" s="75">
        <v>21050000</v>
      </c>
      <c r="B71" s="76" t="s">
        <v>52</v>
      </c>
      <c r="C71" s="77"/>
      <c r="D71" s="77"/>
      <c r="E71" s="30" t="e">
        <f t="shared" si="1"/>
        <v>#DIV/0!</v>
      </c>
      <c r="F71" s="77">
        <f t="shared" si="2"/>
        <v>0</v>
      </c>
      <c r="G71" s="37">
        <v>0</v>
      </c>
      <c r="H71" s="37">
        <v>0</v>
      </c>
      <c r="I71" s="32">
        <v>0</v>
      </c>
      <c r="J71" s="77">
        <f t="shared" si="3"/>
        <v>0</v>
      </c>
      <c r="K71" s="78">
        <f t="shared" si="7"/>
        <v>0</v>
      </c>
      <c r="L71" s="77">
        <f t="shared" si="7"/>
        <v>0</v>
      </c>
      <c r="M71" s="31" t="e">
        <f t="shared" si="4"/>
        <v>#DIV/0!</v>
      </c>
      <c r="N71" s="77">
        <f t="shared" si="5"/>
        <v>0</v>
      </c>
    </row>
    <row r="72" spans="1:14" s="28" customFormat="1" ht="14.25" x14ac:dyDescent="0.2">
      <c r="A72" s="75">
        <v>21080000</v>
      </c>
      <c r="B72" s="76" t="s">
        <v>53</v>
      </c>
      <c r="C72" s="77">
        <f>C74+C75+C76+C73</f>
        <v>1760000</v>
      </c>
      <c r="D72" s="77">
        <f t="shared" ref="D72" si="10">D74+D75+D76+D73</f>
        <v>2825551.86</v>
      </c>
      <c r="E72" s="30">
        <f t="shared" si="1"/>
        <v>1.605427193181818</v>
      </c>
      <c r="F72" s="77">
        <f t="shared" si="2"/>
        <v>1065551.8599999999</v>
      </c>
      <c r="G72" s="77">
        <f>G74+G75+G76</f>
        <v>0</v>
      </c>
      <c r="H72" s="77">
        <f>H74+H75+H76</f>
        <v>0</v>
      </c>
      <c r="I72" s="30">
        <v>0</v>
      </c>
      <c r="J72" s="77">
        <f t="shared" si="3"/>
        <v>0</v>
      </c>
      <c r="K72" s="78">
        <f t="shared" si="7"/>
        <v>1760000</v>
      </c>
      <c r="L72" s="77">
        <f t="shared" si="7"/>
        <v>2825551.86</v>
      </c>
      <c r="M72" s="31">
        <f t="shared" si="4"/>
        <v>1.605427193181818</v>
      </c>
      <c r="N72" s="77">
        <f t="shared" si="5"/>
        <v>1065551.8599999999</v>
      </c>
    </row>
    <row r="73" spans="1:14" s="28" customFormat="1" ht="75" x14ac:dyDescent="0.25">
      <c r="A73" s="84">
        <v>21080900</v>
      </c>
      <c r="B73" s="85" t="s">
        <v>256</v>
      </c>
      <c r="C73" s="37">
        <v>0</v>
      </c>
      <c r="D73" s="81">
        <v>1</v>
      </c>
      <c r="E73" s="32">
        <v>0</v>
      </c>
      <c r="F73" s="37">
        <f t="shared" si="2"/>
        <v>1</v>
      </c>
      <c r="G73" s="37">
        <v>0</v>
      </c>
      <c r="H73" s="37">
        <v>0</v>
      </c>
      <c r="I73" s="32">
        <v>0</v>
      </c>
      <c r="J73" s="37">
        <v>0</v>
      </c>
      <c r="K73" s="39">
        <f t="shared" si="7"/>
        <v>0</v>
      </c>
      <c r="L73" s="37">
        <f t="shared" si="7"/>
        <v>1</v>
      </c>
      <c r="M73" s="34">
        <v>0</v>
      </c>
      <c r="N73" s="37">
        <f t="shared" si="5"/>
        <v>1</v>
      </c>
    </row>
    <row r="74" spans="1:14" ht="22.5" customHeight="1" x14ac:dyDescent="0.25">
      <c r="A74" s="79">
        <v>21081100</v>
      </c>
      <c r="B74" s="80" t="s">
        <v>54</v>
      </c>
      <c r="C74" s="37">
        <v>710000</v>
      </c>
      <c r="D74" s="81">
        <v>1854850.97</v>
      </c>
      <c r="E74" s="32">
        <f t="shared" si="1"/>
        <v>2.6124661549295776</v>
      </c>
      <c r="F74" s="37">
        <f t="shared" si="2"/>
        <v>1144850.97</v>
      </c>
      <c r="G74" s="37">
        <v>0</v>
      </c>
      <c r="H74" s="37">
        <v>0</v>
      </c>
      <c r="I74" s="32">
        <v>0</v>
      </c>
      <c r="J74" s="37">
        <f t="shared" si="3"/>
        <v>0</v>
      </c>
      <c r="K74" s="39">
        <f t="shared" si="7"/>
        <v>710000</v>
      </c>
      <c r="L74" s="37">
        <f t="shared" si="7"/>
        <v>1854850.97</v>
      </c>
      <c r="M74" s="34">
        <f t="shared" si="4"/>
        <v>2.6124661549295776</v>
      </c>
      <c r="N74" s="37">
        <f t="shared" si="5"/>
        <v>1144850.97</v>
      </c>
    </row>
    <row r="75" spans="1:14" ht="59.25" customHeight="1" x14ac:dyDescent="0.25">
      <c r="A75" s="79">
        <v>21081500</v>
      </c>
      <c r="B75" s="80" t="s">
        <v>55</v>
      </c>
      <c r="C75" s="37">
        <v>50000</v>
      </c>
      <c r="D75" s="81">
        <v>207131.93</v>
      </c>
      <c r="E75" s="32">
        <f t="shared" si="1"/>
        <v>4.1426385999999997</v>
      </c>
      <c r="F75" s="37">
        <f t="shared" si="2"/>
        <v>157131.93</v>
      </c>
      <c r="G75" s="37">
        <v>0</v>
      </c>
      <c r="H75" s="37">
        <v>0</v>
      </c>
      <c r="I75" s="32">
        <v>0</v>
      </c>
      <c r="J75" s="37">
        <f t="shared" si="3"/>
        <v>0</v>
      </c>
      <c r="K75" s="39">
        <f t="shared" si="7"/>
        <v>50000</v>
      </c>
      <c r="L75" s="37">
        <f t="shared" si="7"/>
        <v>207131.93</v>
      </c>
      <c r="M75" s="34">
        <f t="shared" si="4"/>
        <v>4.1426385999999997</v>
      </c>
      <c r="N75" s="37">
        <f t="shared" si="5"/>
        <v>157131.93</v>
      </c>
    </row>
    <row r="76" spans="1:14" ht="24.75" customHeight="1" x14ac:dyDescent="0.25">
      <c r="A76" s="79">
        <v>21081700</v>
      </c>
      <c r="B76" s="80" t="s">
        <v>56</v>
      </c>
      <c r="C76" s="37">
        <v>1000000</v>
      </c>
      <c r="D76" s="81">
        <v>763567.96</v>
      </c>
      <c r="E76" s="32">
        <f t="shared" si="1"/>
        <v>0.76356795999999993</v>
      </c>
      <c r="F76" s="37">
        <f t="shared" si="2"/>
        <v>-236432.04000000004</v>
      </c>
      <c r="G76" s="37">
        <v>0</v>
      </c>
      <c r="H76" s="37">
        <v>0</v>
      </c>
      <c r="I76" s="32">
        <v>0</v>
      </c>
      <c r="J76" s="37">
        <f t="shared" si="3"/>
        <v>0</v>
      </c>
      <c r="K76" s="39">
        <f t="shared" si="7"/>
        <v>1000000</v>
      </c>
      <c r="L76" s="37">
        <f t="shared" si="7"/>
        <v>763567.96</v>
      </c>
      <c r="M76" s="34">
        <f t="shared" si="4"/>
        <v>0.76356795999999993</v>
      </c>
      <c r="N76" s="37">
        <f t="shared" si="5"/>
        <v>-236432.04000000004</v>
      </c>
    </row>
    <row r="77" spans="1:14" s="28" customFormat="1" ht="47.25" customHeight="1" x14ac:dyDescent="0.2">
      <c r="A77" s="75">
        <v>21110000</v>
      </c>
      <c r="B77" s="76" t="s">
        <v>57</v>
      </c>
      <c r="C77" s="77">
        <v>0</v>
      </c>
      <c r="D77" s="77">
        <v>0</v>
      </c>
      <c r="E77" s="30">
        <v>0</v>
      </c>
      <c r="F77" s="77">
        <f t="shared" si="2"/>
        <v>0</v>
      </c>
      <c r="G77" s="77">
        <v>30000</v>
      </c>
      <c r="H77" s="77">
        <v>101893.93</v>
      </c>
      <c r="I77" s="30">
        <v>0</v>
      </c>
      <c r="J77" s="77">
        <f t="shared" si="3"/>
        <v>71893.929999999993</v>
      </c>
      <c r="K77" s="78">
        <f t="shared" ref="K77:L108" si="11">C77+G77</f>
        <v>30000</v>
      </c>
      <c r="L77" s="77">
        <f t="shared" si="11"/>
        <v>101893.93</v>
      </c>
      <c r="M77" s="31">
        <f t="shared" si="4"/>
        <v>3.3964643333333333</v>
      </c>
      <c r="N77" s="77">
        <f t="shared" si="5"/>
        <v>71893.929999999993</v>
      </c>
    </row>
    <row r="78" spans="1:14" s="28" customFormat="1" ht="28.5" x14ac:dyDescent="0.2">
      <c r="A78" s="75">
        <v>22000000</v>
      </c>
      <c r="B78" s="76" t="s">
        <v>58</v>
      </c>
      <c r="C78" s="77">
        <f>C79+C84+C86</f>
        <v>9227600</v>
      </c>
      <c r="D78" s="77">
        <f>D79+D84+D86</f>
        <v>6644743.7999999998</v>
      </c>
      <c r="E78" s="30">
        <f t="shared" si="1"/>
        <v>0.72009447743725341</v>
      </c>
      <c r="F78" s="77">
        <f t="shared" si="2"/>
        <v>-2582856.2000000002</v>
      </c>
      <c r="G78" s="77">
        <f>G79+G84+G86</f>
        <v>0</v>
      </c>
      <c r="H78" s="77">
        <f>H79+H84+H86</f>
        <v>0</v>
      </c>
      <c r="I78" s="30">
        <v>0</v>
      </c>
      <c r="J78" s="77">
        <f t="shared" si="3"/>
        <v>0</v>
      </c>
      <c r="K78" s="78">
        <f t="shared" si="11"/>
        <v>9227600</v>
      </c>
      <c r="L78" s="77">
        <f t="shared" si="11"/>
        <v>6644743.7999999998</v>
      </c>
      <c r="M78" s="31">
        <f t="shared" si="4"/>
        <v>0.72009447743725341</v>
      </c>
      <c r="N78" s="77">
        <f t="shared" si="5"/>
        <v>-2582856.2000000002</v>
      </c>
    </row>
    <row r="79" spans="1:14" s="28" customFormat="1" ht="34.5" customHeight="1" x14ac:dyDescent="0.2">
      <c r="A79" s="75">
        <v>22010000</v>
      </c>
      <c r="B79" s="76" t="s">
        <v>59</v>
      </c>
      <c r="C79" s="77">
        <f>C80+C81+C82+C83</f>
        <v>8048200</v>
      </c>
      <c r="D79" s="77">
        <f>D80+D81+D82+D83</f>
        <v>5687602.2799999993</v>
      </c>
      <c r="E79" s="30">
        <f t="shared" si="1"/>
        <v>0.70669246291096133</v>
      </c>
      <c r="F79" s="77">
        <f t="shared" si="2"/>
        <v>-2360597.7200000007</v>
      </c>
      <c r="G79" s="77">
        <f>G80+G81+G82+G83</f>
        <v>0</v>
      </c>
      <c r="H79" s="77">
        <f>H80+H81+H82+H83</f>
        <v>0</v>
      </c>
      <c r="I79" s="30">
        <v>0</v>
      </c>
      <c r="J79" s="77">
        <f t="shared" si="3"/>
        <v>0</v>
      </c>
      <c r="K79" s="78">
        <f t="shared" si="11"/>
        <v>8048200</v>
      </c>
      <c r="L79" s="77">
        <f t="shared" si="11"/>
        <v>5687602.2799999993</v>
      </c>
      <c r="M79" s="31">
        <f t="shared" si="4"/>
        <v>0.70669246291096133</v>
      </c>
      <c r="N79" s="77">
        <f t="shared" si="5"/>
        <v>-2360597.7200000007</v>
      </c>
    </row>
    <row r="80" spans="1:14" ht="54.75" customHeight="1" x14ac:dyDescent="0.25">
      <c r="A80" s="79">
        <v>22010300</v>
      </c>
      <c r="B80" s="80" t="s">
        <v>60</v>
      </c>
      <c r="C80" s="37">
        <v>342500</v>
      </c>
      <c r="D80" s="81">
        <v>246585</v>
      </c>
      <c r="E80" s="32">
        <f t="shared" si="1"/>
        <v>0.71995620437956209</v>
      </c>
      <c r="F80" s="37">
        <f t="shared" si="2"/>
        <v>-95915</v>
      </c>
      <c r="G80" s="37">
        <v>0</v>
      </c>
      <c r="H80" s="37">
        <v>0</v>
      </c>
      <c r="I80" s="32">
        <v>0</v>
      </c>
      <c r="J80" s="37">
        <f t="shared" si="3"/>
        <v>0</v>
      </c>
      <c r="K80" s="39">
        <f t="shared" si="11"/>
        <v>342500</v>
      </c>
      <c r="L80" s="37">
        <f t="shared" si="11"/>
        <v>246585</v>
      </c>
      <c r="M80" s="34">
        <f t="shared" si="4"/>
        <v>0.71995620437956209</v>
      </c>
      <c r="N80" s="37">
        <f t="shared" si="5"/>
        <v>-95915</v>
      </c>
    </row>
    <row r="81" spans="1:14" x14ac:dyDescent="0.25">
      <c r="A81" s="79">
        <v>22012500</v>
      </c>
      <c r="B81" s="80" t="s">
        <v>61</v>
      </c>
      <c r="C81" s="37">
        <v>6537300</v>
      </c>
      <c r="D81" s="81">
        <v>4557151.68</v>
      </c>
      <c r="E81" s="32">
        <f t="shared" si="1"/>
        <v>0.69709997705474736</v>
      </c>
      <c r="F81" s="37">
        <f t="shared" si="2"/>
        <v>-1980148.3200000003</v>
      </c>
      <c r="G81" s="37">
        <v>0</v>
      </c>
      <c r="H81" s="37">
        <v>0</v>
      </c>
      <c r="I81" s="32">
        <v>0</v>
      </c>
      <c r="J81" s="37">
        <f t="shared" si="3"/>
        <v>0</v>
      </c>
      <c r="K81" s="39">
        <f t="shared" si="11"/>
        <v>6537300</v>
      </c>
      <c r="L81" s="37">
        <f t="shared" si="11"/>
        <v>4557151.68</v>
      </c>
      <c r="M81" s="34">
        <f t="shared" si="4"/>
        <v>0.69709997705474736</v>
      </c>
      <c r="N81" s="37">
        <f t="shared" si="5"/>
        <v>-1980148.3200000003</v>
      </c>
    </row>
    <row r="82" spans="1:14" ht="30" x14ac:dyDescent="0.25">
      <c r="A82" s="79">
        <v>22012600</v>
      </c>
      <c r="B82" s="80" t="s">
        <v>62</v>
      </c>
      <c r="C82" s="37">
        <v>1165100</v>
      </c>
      <c r="D82" s="81">
        <v>883865.59999999998</v>
      </c>
      <c r="E82" s="32">
        <f t="shared" si="1"/>
        <v>0.7586178010471204</v>
      </c>
      <c r="F82" s="37">
        <f t="shared" si="2"/>
        <v>-281234.40000000002</v>
      </c>
      <c r="G82" s="37">
        <v>0</v>
      </c>
      <c r="H82" s="37">
        <v>0</v>
      </c>
      <c r="I82" s="32">
        <v>0</v>
      </c>
      <c r="J82" s="37">
        <f t="shared" si="3"/>
        <v>0</v>
      </c>
      <c r="K82" s="39">
        <f t="shared" si="11"/>
        <v>1165100</v>
      </c>
      <c r="L82" s="37">
        <f t="shared" si="11"/>
        <v>883865.59999999998</v>
      </c>
      <c r="M82" s="34">
        <f t="shared" si="4"/>
        <v>0.7586178010471204</v>
      </c>
      <c r="N82" s="37">
        <f t="shared" si="5"/>
        <v>-281234.40000000002</v>
      </c>
    </row>
    <row r="83" spans="1:14" ht="100.5" customHeight="1" x14ac:dyDescent="0.25">
      <c r="A83" s="79">
        <v>22012900</v>
      </c>
      <c r="B83" s="80" t="s">
        <v>103</v>
      </c>
      <c r="C83" s="37">
        <v>3300</v>
      </c>
      <c r="D83" s="38">
        <v>0</v>
      </c>
      <c r="E83" s="32">
        <f t="shared" si="1"/>
        <v>0</v>
      </c>
      <c r="F83" s="37">
        <f t="shared" si="2"/>
        <v>-3300</v>
      </c>
      <c r="G83" s="37">
        <v>0</v>
      </c>
      <c r="H83" s="37">
        <v>0</v>
      </c>
      <c r="I83" s="32">
        <v>0</v>
      </c>
      <c r="J83" s="37">
        <f t="shared" si="3"/>
        <v>0</v>
      </c>
      <c r="K83" s="39">
        <f t="shared" si="11"/>
        <v>3300</v>
      </c>
      <c r="L83" s="37">
        <f t="shared" si="11"/>
        <v>0</v>
      </c>
      <c r="M83" s="34">
        <f t="shared" si="4"/>
        <v>0</v>
      </c>
      <c r="N83" s="37">
        <f t="shared" si="5"/>
        <v>-3300</v>
      </c>
    </row>
    <row r="84" spans="1:14" s="28" customFormat="1" ht="53.25" customHeight="1" x14ac:dyDescent="0.2">
      <c r="A84" s="75">
        <v>22080000</v>
      </c>
      <c r="B84" s="76" t="s">
        <v>63</v>
      </c>
      <c r="C84" s="77">
        <f>C85</f>
        <v>843400</v>
      </c>
      <c r="D84" s="77">
        <f>D85</f>
        <v>753861.28</v>
      </c>
      <c r="E84" s="30">
        <f t="shared" si="1"/>
        <v>0.89383599715437523</v>
      </c>
      <c r="F84" s="77">
        <f t="shared" si="2"/>
        <v>-89538.719999999972</v>
      </c>
      <c r="G84" s="77">
        <f>G85</f>
        <v>0</v>
      </c>
      <c r="H84" s="77">
        <f>H85</f>
        <v>0</v>
      </c>
      <c r="I84" s="30">
        <v>0</v>
      </c>
      <c r="J84" s="77">
        <f t="shared" si="3"/>
        <v>0</v>
      </c>
      <c r="K84" s="78">
        <f t="shared" si="11"/>
        <v>843400</v>
      </c>
      <c r="L84" s="77">
        <f t="shared" si="11"/>
        <v>753861.28</v>
      </c>
      <c r="M84" s="31">
        <f t="shared" si="4"/>
        <v>0.89383599715437523</v>
      </c>
      <c r="N84" s="77">
        <f t="shared" si="5"/>
        <v>-89538.719999999972</v>
      </c>
    </row>
    <row r="85" spans="1:14" ht="45" x14ac:dyDescent="0.25">
      <c r="A85" s="79">
        <v>22080400</v>
      </c>
      <c r="B85" s="80" t="s">
        <v>64</v>
      </c>
      <c r="C85" s="37">
        <v>843400</v>
      </c>
      <c r="D85" s="81">
        <v>753861.28</v>
      </c>
      <c r="E85" s="32">
        <f t="shared" ref="E85:E127" si="12">D85/C85</f>
        <v>0.89383599715437523</v>
      </c>
      <c r="F85" s="37">
        <f t="shared" ref="F85:F127" si="13">D85-C85</f>
        <v>-89538.719999999972</v>
      </c>
      <c r="G85" s="37">
        <v>0</v>
      </c>
      <c r="H85" s="37">
        <v>0</v>
      </c>
      <c r="I85" s="32">
        <v>0</v>
      </c>
      <c r="J85" s="37">
        <f t="shared" ref="J85:J127" si="14">H85-G85</f>
        <v>0</v>
      </c>
      <c r="K85" s="39">
        <f t="shared" si="11"/>
        <v>843400</v>
      </c>
      <c r="L85" s="37">
        <f t="shared" si="11"/>
        <v>753861.28</v>
      </c>
      <c r="M85" s="34">
        <f t="shared" ref="M85:M127" si="15">L85/K85</f>
        <v>0.89383599715437523</v>
      </c>
      <c r="N85" s="37">
        <f t="shared" ref="N85:N127" si="16">L85-K85</f>
        <v>-89538.719999999972</v>
      </c>
    </row>
    <row r="86" spans="1:14" s="28" customFormat="1" ht="19.5" customHeight="1" x14ac:dyDescent="0.2">
      <c r="A86" s="75">
        <v>22090000</v>
      </c>
      <c r="B86" s="76" t="s">
        <v>65</v>
      </c>
      <c r="C86" s="77">
        <f>C87+C88+C89</f>
        <v>336000</v>
      </c>
      <c r="D86" s="77">
        <f>D87+D88+D89</f>
        <v>203280.24000000002</v>
      </c>
      <c r="E86" s="30">
        <f t="shared" si="12"/>
        <v>0.60500071428571434</v>
      </c>
      <c r="F86" s="77">
        <f t="shared" si="13"/>
        <v>-132719.75999999998</v>
      </c>
      <c r="G86" s="77">
        <f>G87+G88+G89</f>
        <v>0</v>
      </c>
      <c r="H86" s="77">
        <f>H87+H88+H89</f>
        <v>0</v>
      </c>
      <c r="I86" s="30">
        <v>0</v>
      </c>
      <c r="J86" s="77">
        <f t="shared" si="14"/>
        <v>0</v>
      </c>
      <c r="K86" s="78">
        <f t="shared" si="11"/>
        <v>336000</v>
      </c>
      <c r="L86" s="77">
        <f t="shared" si="11"/>
        <v>203280.24000000002</v>
      </c>
      <c r="M86" s="31">
        <f t="shared" si="15"/>
        <v>0.60500071428571434</v>
      </c>
      <c r="N86" s="77">
        <f t="shared" si="16"/>
        <v>-132719.75999999998</v>
      </c>
    </row>
    <row r="87" spans="1:14" ht="69.75" customHeight="1" x14ac:dyDescent="0.25">
      <c r="A87" s="79">
        <v>22090100</v>
      </c>
      <c r="B87" s="80" t="s">
        <v>66</v>
      </c>
      <c r="C87" s="37">
        <v>266000</v>
      </c>
      <c r="D87" s="81">
        <v>150779.82</v>
      </c>
      <c r="E87" s="32">
        <f t="shared" si="12"/>
        <v>0.56684142857142861</v>
      </c>
      <c r="F87" s="37">
        <f t="shared" si="13"/>
        <v>-115220.18</v>
      </c>
      <c r="G87" s="37">
        <v>0</v>
      </c>
      <c r="H87" s="37">
        <v>0</v>
      </c>
      <c r="I87" s="32">
        <v>0</v>
      </c>
      <c r="J87" s="37">
        <f t="shared" si="14"/>
        <v>0</v>
      </c>
      <c r="K87" s="39">
        <f t="shared" si="11"/>
        <v>266000</v>
      </c>
      <c r="L87" s="37">
        <f t="shared" si="11"/>
        <v>150779.82</v>
      </c>
      <c r="M87" s="34">
        <f t="shared" si="15"/>
        <v>0.56684142857142861</v>
      </c>
      <c r="N87" s="37">
        <f t="shared" si="16"/>
        <v>-115220.18</v>
      </c>
    </row>
    <row r="88" spans="1:14" x14ac:dyDescent="0.25">
      <c r="A88" s="79">
        <v>22090200</v>
      </c>
      <c r="B88" s="80" t="s">
        <v>67</v>
      </c>
      <c r="C88" s="37">
        <v>0</v>
      </c>
      <c r="D88" s="81">
        <v>4.42</v>
      </c>
      <c r="E88" s="32">
        <v>0</v>
      </c>
      <c r="F88" s="37">
        <f t="shared" si="13"/>
        <v>4.42</v>
      </c>
      <c r="G88" s="37">
        <v>0</v>
      </c>
      <c r="H88" s="37">
        <v>0</v>
      </c>
      <c r="I88" s="32">
        <v>0</v>
      </c>
      <c r="J88" s="37">
        <f t="shared" si="14"/>
        <v>0</v>
      </c>
      <c r="K88" s="39">
        <f t="shared" si="11"/>
        <v>0</v>
      </c>
      <c r="L88" s="37">
        <f t="shared" si="11"/>
        <v>4.42</v>
      </c>
      <c r="M88" s="34">
        <v>0</v>
      </c>
      <c r="N88" s="37">
        <f t="shared" si="16"/>
        <v>4.42</v>
      </c>
    </row>
    <row r="89" spans="1:14" ht="45.75" customHeight="1" x14ac:dyDescent="0.25">
      <c r="A89" s="79">
        <v>22090400</v>
      </c>
      <c r="B89" s="80" t="s">
        <v>68</v>
      </c>
      <c r="C89" s="37">
        <v>70000</v>
      </c>
      <c r="D89" s="81">
        <v>52496</v>
      </c>
      <c r="E89" s="32">
        <f t="shared" si="12"/>
        <v>0.74994285714285713</v>
      </c>
      <c r="F89" s="37">
        <f t="shared" si="13"/>
        <v>-17504</v>
      </c>
      <c r="G89" s="37">
        <v>0</v>
      </c>
      <c r="H89" s="37">
        <v>0</v>
      </c>
      <c r="I89" s="32">
        <v>0</v>
      </c>
      <c r="J89" s="37">
        <f t="shared" si="14"/>
        <v>0</v>
      </c>
      <c r="K89" s="39">
        <f t="shared" si="11"/>
        <v>70000</v>
      </c>
      <c r="L89" s="37">
        <f t="shared" si="11"/>
        <v>52496</v>
      </c>
      <c r="M89" s="34">
        <f t="shared" si="15"/>
        <v>0.74994285714285713</v>
      </c>
      <c r="N89" s="37">
        <f t="shared" si="16"/>
        <v>-17504</v>
      </c>
    </row>
    <row r="90" spans="1:14" s="28" customFormat="1" ht="15.75" customHeight="1" x14ac:dyDescent="0.2">
      <c r="A90" s="75">
        <v>24000000</v>
      </c>
      <c r="B90" s="76" t="s">
        <v>69</v>
      </c>
      <c r="C90" s="77">
        <f>C91+C95</f>
        <v>2150000</v>
      </c>
      <c r="D90" s="77">
        <f>D91+D95</f>
        <v>4752409.8100000005</v>
      </c>
      <c r="E90" s="30">
        <f t="shared" si="12"/>
        <v>2.2104231674418608</v>
      </c>
      <c r="F90" s="77">
        <f t="shared" si="13"/>
        <v>2602409.8100000005</v>
      </c>
      <c r="G90" s="77">
        <f>G91+G95</f>
        <v>2500300</v>
      </c>
      <c r="H90" s="77">
        <f>H91+H95</f>
        <v>4969889.0699999994</v>
      </c>
      <c r="I90" s="30">
        <f t="shared" ref="I90:I127" si="17">H90/G90</f>
        <v>1.987717101947766</v>
      </c>
      <c r="J90" s="77">
        <f t="shared" si="14"/>
        <v>2469589.0699999994</v>
      </c>
      <c r="K90" s="78">
        <f t="shared" si="11"/>
        <v>4650300</v>
      </c>
      <c r="L90" s="77">
        <f t="shared" si="11"/>
        <v>9722298.879999999</v>
      </c>
      <c r="M90" s="31">
        <f t="shared" si="15"/>
        <v>2.0906820807259745</v>
      </c>
      <c r="N90" s="77">
        <f t="shared" si="16"/>
        <v>5071998.879999999</v>
      </c>
    </row>
    <row r="91" spans="1:14" s="28" customFormat="1" ht="18.75" customHeight="1" x14ac:dyDescent="0.2">
      <c r="A91" s="75">
        <v>24060000</v>
      </c>
      <c r="B91" s="76" t="s">
        <v>70</v>
      </c>
      <c r="C91" s="77">
        <f>C92+C93+C94</f>
        <v>2150000</v>
      </c>
      <c r="D91" s="77">
        <f>D92+D93+D94</f>
        <v>4752409.8100000005</v>
      </c>
      <c r="E91" s="30">
        <f t="shared" si="12"/>
        <v>2.2104231674418608</v>
      </c>
      <c r="F91" s="77">
        <f t="shared" si="13"/>
        <v>2602409.8100000005</v>
      </c>
      <c r="G91" s="77">
        <f>G92+G93+G94</f>
        <v>300</v>
      </c>
      <c r="H91" s="77">
        <f>H92+H93+H94</f>
        <v>8596.26</v>
      </c>
      <c r="I91" s="30">
        <v>0</v>
      </c>
      <c r="J91" s="77">
        <f t="shared" si="14"/>
        <v>8296.26</v>
      </c>
      <c r="K91" s="78">
        <f t="shared" si="11"/>
        <v>2150300</v>
      </c>
      <c r="L91" s="77">
        <f t="shared" si="11"/>
        <v>4761006.07</v>
      </c>
      <c r="M91" s="31">
        <f t="shared" si="15"/>
        <v>2.2141124819792588</v>
      </c>
      <c r="N91" s="77">
        <f t="shared" si="16"/>
        <v>2610706.0700000003</v>
      </c>
    </row>
    <row r="92" spans="1:14" ht="22.5" customHeight="1" x14ac:dyDescent="0.25">
      <c r="A92" s="79">
        <v>24060300</v>
      </c>
      <c r="B92" s="80" t="s">
        <v>70</v>
      </c>
      <c r="C92" s="37">
        <v>650000</v>
      </c>
      <c r="D92" s="81">
        <v>4599397.08</v>
      </c>
      <c r="E92" s="32">
        <f t="shared" si="12"/>
        <v>7.0759955076923076</v>
      </c>
      <c r="F92" s="37">
        <f t="shared" si="13"/>
        <v>3949397.08</v>
      </c>
      <c r="G92" s="37">
        <v>0</v>
      </c>
      <c r="H92" s="37">
        <v>0</v>
      </c>
      <c r="I92" s="32">
        <v>0</v>
      </c>
      <c r="J92" s="37">
        <f t="shared" si="14"/>
        <v>0</v>
      </c>
      <c r="K92" s="39">
        <f t="shared" si="11"/>
        <v>650000</v>
      </c>
      <c r="L92" s="37">
        <f t="shared" si="11"/>
        <v>4599397.08</v>
      </c>
      <c r="M92" s="34">
        <f t="shared" si="15"/>
        <v>7.0759955076923076</v>
      </c>
      <c r="N92" s="37">
        <f t="shared" si="16"/>
        <v>3949397.08</v>
      </c>
    </row>
    <row r="93" spans="1:14" ht="60" x14ac:dyDescent="0.25">
      <c r="A93" s="79">
        <v>24062100</v>
      </c>
      <c r="B93" s="80" t="s">
        <v>71</v>
      </c>
      <c r="C93" s="37">
        <v>0</v>
      </c>
      <c r="D93" s="37">
        <v>0</v>
      </c>
      <c r="E93" s="32">
        <v>0</v>
      </c>
      <c r="F93" s="37">
        <f t="shared" si="13"/>
        <v>0</v>
      </c>
      <c r="G93" s="37">
        <v>300</v>
      </c>
      <c r="H93" s="37">
        <v>8596.26</v>
      </c>
      <c r="I93" s="32">
        <v>0</v>
      </c>
      <c r="J93" s="37">
        <f t="shared" si="14"/>
        <v>8296.26</v>
      </c>
      <c r="K93" s="39">
        <f t="shared" si="11"/>
        <v>300</v>
      </c>
      <c r="L93" s="37">
        <f t="shared" si="11"/>
        <v>8596.26</v>
      </c>
      <c r="M93" s="34">
        <v>0</v>
      </c>
      <c r="N93" s="37">
        <f t="shared" si="16"/>
        <v>8296.26</v>
      </c>
    </row>
    <row r="94" spans="1:14" ht="140.25" customHeight="1" x14ac:dyDescent="0.25">
      <c r="A94" s="79">
        <v>24062200</v>
      </c>
      <c r="B94" s="80" t="s">
        <v>105</v>
      </c>
      <c r="C94" s="37">
        <v>1500000</v>
      </c>
      <c r="D94" s="81">
        <v>153012.73000000001</v>
      </c>
      <c r="E94" s="32">
        <v>0</v>
      </c>
      <c r="F94" s="37">
        <f t="shared" si="13"/>
        <v>-1346987.27</v>
      </c>
      <c r="G94" s="37">
        <v>0</v>
      </c>
      <c r="H94" s="37">
        <v>0</v>
      </c>
      <c r="I94" s="33">
        <v>0</v>
      </c>
      <c r="J94" s="37">
        <f t="shared" si="14"/>
        <v>0</v>
      </c>
      <c r="K94" s="39">
        <f t="shared" si="11"/>
        <v>1500000</v>
      </c>
      <c r="L94" s="37">
        <f t="shared" si="11"/>
        <v>153012.73000000001</v>
      </c>
      <c r="M94" s="34">
        <v>0</v>
      </c>
      <c r="N94" s="37">
        <f t="shared" si="16"/>
        <v>-1346987.27</v>
      </c>
    </row>
    <row r="95" spans="1:14" s="28" customFormat="1" ht="30" customHeight="1" x14ac:dyDescent="0.2">
      <c r="A95" s="75">
        <v>24170000</v>
      </c>
      <c r="B95" s="76" t="s">
        <v>72</v>
      </c>
      <c r="C95" s="77">
        <v>0</v>
      </c>
      <c r="D95" s="77">
        <v>0</v>
      </c>
      <c r="E95" s="30">
        <v>0</v>
      </c>
      <c r="F95" s="77">
        <f t="shared" si="13"/>
        <v>0</v>
      </c>
      <c r="G95" s="77">
        <v>2500000</v>
      </c>
      <c r="H95" s="77">
        <v>4961292.8099999996</v>
      </c>
      <c r="I95" s="30">
        <f t="shared" si="17"/>
        <v>1.9845171239999999</v>
      </c>
      <c r="J95" s="77">
        <f t="shared" si="14"/>
        <v>2461292.8099999996</v>
      </c>
      <c r="K95" s="78">
        <f t="shared" si="11"/>
        <v>2500000</v>
      </c>
      <c r="L95" s="77">
        <f t="shared" si="11"/>
        <v>4961292.8099999996</v>
      </c>
      <c r="M95" s="31">
        <f t="shared" si="15"/>
        <v>1.9845171239999999</v>
      </c>
      <c r="N95" s="77">
        <f t="shared" si="16"/>
        <v>2461292.8099999996</v>
      </c>
    </row>
    <row r="96" spans="1:14" s="28" customFormat="1" ht="26.25" customHeight="1" x14ac:dyDescent="0.2">
      <c r="A96" s="75">
        <v>25000000</v>
      </c>
      <c r="B96" s="76" t="s">
        <v>73</v>
      </c>
      <c r="C96" s="77">
        <f>C97+C98</f>
        <v>0</v>
      </c>
      <c r="D96" s="77">
        <f>D97+D98</f>
        <v>0</v>
      </c>
      <c r="E96" s="30">
        <v>0</v>
      </c>
      <c r="F96" s="77">
        <f t="shared" si="13"/>
        <v>0</v>
      </c>
      <c r="G96" s="77">
        <f>G97+G98</f>
        <v>41926349</v>
      </c>
      <c r="H96" s="77">
        <f>H97+H98</f>
        <v>23065804.23</v>
      </c>
      <c r="I96" s="30">
        <f t="shared" si="17"/>
        <v>0.55015055639593136</v>
      </c>
      <c r="J96" s="77">
        <f t="shared" si="14"/>
        <v>-18860544.77</v>
      </c>
      <c r="K96" s="78">
        <f t="shared" si="11"/>
        <v>41926349</v>
      </c>
      <c r="L96" s="77">
        <f t="shared" si="11"/>
        <v>23065804.23</v>
      </c>
      <c r="M96" s="31">
        <f t="shared" si="15"/>
        <v>0.55015055639593136</v>
      </c>
      <c r="N96" s="77">
        <f t="shared" si="16"/>
        <v>-18860544.77</v>
      </c>
    </row>
    <row r="97" spans="1:14" ht="46.5" customHeight="1" x14ac:dyDescent="0.25">
      <c r="A97" s="79">
        <v>25010000</v>
      </c>
      <c r="B97" s="80" t="s">
        <v>74</v>
      </c>
      <c r="C97" s="37">
        <v>0</v>
      </c>
      <c r="D97" s="37">
        <v>0</v>
      </c>
      <c r="E97" s="32">
        <v>0</v>
      </c>
      <c r="F97" s="37">
        <f t="shared" si="13"/>
        <v>0</v>
      </c>
      <c r="G97" s="37">
        <v>41926349</v>
      </c>
      <c r="H97" s="39">
        <v>20227461.800000001</v>
      </c>
      <c r="I97" s="32">
        <f t="shared" si="17"/>
        <v>0.48245225931788149</v>
      </c>
      <c r="J97" s="37">
        <f t="shared" si="14"/>
        <v>-21698887.199999999</v>
      </c>
      <c r="K97" s="39">
        <f t="shared" si="11"/>
        <v>41926349</v>
      </c>
      <c r="L97" s="37">
        <f t="shared" si="11"/>
        <v>20227461.800000001</v>
      </c>
      <c r="M97" s="34">
        <f t="shared" si="15"/>
        <v>0.48245225931788149</v>
      </c>
      <c r="N97" s="37">
        <f t="shared" si="16"/>
        <v>-21698887.199999999</v>
      </c>
    </row>
    <row r="98" spans="1:14" ht="39" customHeight="1" x14ac:dyDescent="0.25">
      <c r="A98" s="79">
        <v>25020000</v>
      </c>
      <c r="B98" s="80" t="s">
        <v>75</v>
      </c>
      <c r="C98" s="37">
        <v>0</v>
      </c>
      <c r="D98" s="37">
        <v>0</v>
      </c>
      <c r="E98" s="32">
        <v>0</v>
      </c>
      <c r="F98" s="37">
        <f t="shared" si="13"/>
        <v>0</v>
      </c>
      <c r="G98" s="37">
        <v>0</v>
      </c>
      <c r="H98" s="39">
        <v>2838342.43</v>
      </c>
      <c r="I98" s="32">
        <v>0</v>
      </c>
      <c r="J98" s="37">
        <f t="shared" si="14"/>
        <v>2838342.43</v>
      </c>
      <c r="K98" s="39">
        <f t="shared" si="11"/>
        <v>0</v>
      </c>
      <c r="L98" s="37">
        <f t="shared" si="11"/>
        <v>2838342.43</v>
      </c>
      <c r="M98" s="34">
        <v>0</v>
      </c>
      <c r="N98" s="37">
        <f t="shared" si="16"/>
        <v>2838342.43</v>
      </c>
    </row>
    <row r="99" spans="1:14" s="28" customFormat="1" ht="27" customHeight="1" x14ac:dyDescent="0.2">
      <c r="A99" s="75">
        <v>30000000</v>
      </c>
      <c r="B99" s="76" t="s">
        <v>76</v>
      </c>
      <c r="C99" s="77">
        <f>C100+C102</f>
        <v>0</v>
      </c>
      <c r="D99" s="77">
        <f>D100+D102</f>
        <v>0</v>
      </c>
      <c r="E99" s="30">
        <v>0</v>
      </c>
      <c r="F99" s="77">
        <f t="shared" si="13"/>
        <v>0</v>
      </c>
      <c r="G99" s="77">
        <f>G100+G102</f>
        <v>51600000</v>
      </c>
      <c r="H99" s="77">
        <f>H100+H102</f>
        <v>34322245.93</v>
      </c>
      <c r="I99" s="30">
        <f t="shared" si="17"/>
        <v>0.66515980484496129</v>
      </c>
      <c r="J99" s="77">
        <f t="shared" si="14"/>
        <v>-17277754.07</v>
      </c>
      <c r="K99" s="78">
        <f t="shared" si="11"/>
        <v>51600000</v>
      </c>
      <c r="L99" s="77">
        <f t="shared" si="11"/>
        <v>34322245.93</v>
      </c>
      <c r="M99" s="31">
        <f t="shared" si="15"/>
        <v>0.66515980484496129</v>
      </c>
      <c r="N99" s="77">
        <f t="shared" si="16"/>
        <v>-17277754.07</v>
      </c>
    </row>
    <row r="100" spans="1:14" s="28" customFormat="1" ht="23.25" customHeight="1" x14ac:dyDescent="0.2">
      <c r="A100" s="75">
        <v>31000000</v>
      </c>
      <c r="B100" s="76" t="s">
        <v>77</v>
      </c>
      <c r="C100" s="77">
        <f>C101</f>
        <v>0</v>
      </c>
      <c r="D100" s="77">
        <f>D101</f>
        <v>0</v>
      </c>
      <c r="E100" s="30">
        <v>0</v>
      </c>
      <c r="F100" s="77">
        <f t="shared" si="13"/>
        <v>0</v>
      </c>
      <c r="G100" s="77">
        <f>G101</f>
        <v>13000000</v>
      </c>
      <c r="H100" s="77">
        <f>H101</f>
        <v>8179048.1699999999</v>
      </c>
      <c r="I100" s="30">
        <f t="shared" si="17"/>
        <v>0.62915755153846153</v>
      </c>
      <c r="J100" s="77">
        <f t="shared" si="14"/>
        <v>-4820951.83</v>
      </c>
      <c r="K100" s="78">
        <f t="shared" si="11"/>
        <v>13000000</v>
      </c>
      <c r="L100" s="77">
        <f t="shared" si="11"/>
        <v>8179048.1699999999</v>
      </c>
      <c r="M100" s="31">
        <f t="shared" si="15"/>
        <v>0.62915755153846153</v>
      </c>
      <c r="N100" s="77">
        <f t="shared" si="16"/>
        <v>-4820951.83</v>
      </c>
    </row>
    <row r="101" spans="1:14" ht="60.75" customHeight="1" x14ac:dyDescent="0.25">
      <c r="A101" s="79">
        <v>31030000</v>
      </c>
      <c r="B101" s="80" t="s">
        <v>78</v>
      </c>
      <c r="C101" s="37">
        <v>0</v>
      </c>
      <c r="D101" s="37">
        <v>0</v>
      </c>
      <c r="E101" s="32">
        <v>0</v>
      </c>
      <c r="F101" s="37">
        <f t="shared" si="13"/>
        <v>0</v>
      </c>
      <c r="G101" s="37">
        <v>13000000</v>
      </c>
      <c r="H101" s="37">
        <v>8179048.1699999999</v>
      </c>
      <c r="I101" s="32">
        <f t="shared" si="17"/>
        <v>0.62915755153846153</v>
      </c>
      <c r="J101" s="37">
        <f t="shared" si="14"/>
        <v>-4820951.83</v>
      </c>
      <c r="K101" s="39">
        <f t="shared" si="11"/>
        <v>13000000</v>
      </c>
      <c r="L101" s="37">
        <f t="shared" si="11"/>
        <v>8179048.1699999999</v>
      </c>
      <c r="M101" s="34">
        <f t="shared" si="15"/>
        <v>0.62915755153846153</v>
      </c>
      <c r="N101" s="37">
        <f t="shared" si="16"/>
        <v>-4820951.83</v>
      </c>
    </row>
    <row r="102" spans="1:14" s="28" customFormat="1" ht="39.75" customHeight="1" x14ac:dyDescent="0.2">
      <c r="A102" s="75">
        <v>33000000</v>
      </c>
      <c r="B102" s="76" t="s">
        <v>79</v>
      </c>
      <c r="C102" s="77">
        <f t="shared" ref="C102:D103" si="18">C103</f>
        <v>0</v>
      </c>
      <c r="D102" s="77">
        <f t="shared" si="18"/>
        <v>0</v>
      </c>
      <c r="E102" s="30">
        <v>0</v>
      </c>
      <c r="F102" s="77">
        <f t="shared" si="13"/>
        <v>0</v>
      </c>
      <c r="G102" s="77">
        <f t="shared" ref="G102:H103" si="19">G103</f>
        <v>38600000</v>
      </c>
      <c r="H102" s="77">
        <f t="shared" si="19"/>
        <v>26143197.760000002</v>
      </c>
      <c r="I102" s="30">
        <f t="shared" si="17"/>
        <v>0.67728491606217622</v>
      </c>
      <c r="J102" s="77">
        <f t="shared" si="14"/>
        <v>-12456802.239999998</v>
      </c>
      <c r="K102" s="78">
        <f t="shared" si="11"/>
        <v>38600000</v>
      </c>
      <c r="L102" s="77">
        <f t="shared" si="11"/>
        <v>26143197.760000002</v>
      </c>
      <c r="M102" s="31">
        <f t="shared" si="15"/>
        <v>0.67728491606217622</v>
      </c>
      <c r="N102" s="77">
        <f t="shared" si="16"/>
        <v>-12456802.239999998</v>
      </c>
    </row>
    <row r="103" spans="1:14" s="28" customFormat="1" ht="20.25" customHeight="1" x14ac:dyDescent="0.2">
      <c r="A103" s="75">
        <v>33010000</v>
      </c>
      <c r="B103" s="76" t="s">
        <v>80</v>
      </c>
      <c r="C103" s="77">
        <f t="shared" si="18"/>
        <v>0</v>
      </c>
      <c r="D103" s="77">
        <f t="shared" si="18"/>
        <v>0</v>
      </c>
      <c r="E103" s="30">
        <v>0</v>
      </c>
      <c r="F103" s="77">
        <f t="shared" si="13"/>
        <v>0</v>
      </c>
      <c r="G103" s="77">
        <f t="shared" si="19"/>
        <v>38600000</v>
      </c>
      <c r="H103" s="77">
        <f t="shared" si="19"/>
        <v>26143197.760000002</v>
      </c>
      <c r="I103" s="30">
        <f t="shared" si="17"/>
        <v>0.67728491606217622</v>
      </c>
      <c r="J103" s="77">
        <f t="shared" si="14"/>
        <v>-12456802.239999998</v>
      </c>
      <c r="K103" s="78">
        <f t="shared" si="11"/>
        <v>38600000</v>
      </c>
      <c r="L103" s="77">
        <f t="shared" si="11"/>
        <v>26143197.760000002</v>
      </c>
      <c r="M103" s="31">
        <f t="shared" si="15"/>
        <v>0.67728491606217622</v>
      </c>
      <c r="N103" s="77">
        <f t="shared" si="16"/>
        <v>-12456802.239999998</v>
      </c>
    </row>
    <row r="104" spans="1:14" ht="84" customHeight="1" x14ac:dyDescent="0.25">
      <c r="A104" s="79">
        <v>33010100</v>
      </c>
      <c r="B104" s="80" t="s">
        <v>81</v>
      </c>
      <c r="C104" s="37"/>
      <c r="D104" s="37"/>
      <c r="E104" s="32">
        <v>0</v>
      </c>
      <c r="F104" s="37">
        <f t="shared" si="13"/>
        <v>0</v>
      </c>
      <c r="G104" s="37">
        <v>38600000</v>
      </c>
      <c r="H104" s="37">
        <v>26143197.760000002</v>
      </c>
      <c r="I104" s="32">
        <f t="shared" si="17"/>
        <v>0.67728491606217622</v>
      </c>
      <c r="J104" s="37">
        <f t="shared" si="14"/>
        <v>-12456802.239999998</v>
      </c>
      <c r="K104" s="39">
        <f t="shared" si="11"/>
        <v>38600000</v>
      </c>
      <c r="L104" s="37">
        <f t="shared" si="11"/>
        <v>26143197.760000002</v>
      </c>
      <c r="M104" s="34">
        <f t="shared" si="15"/>
        <v>0.67728491606217622</v>
      </c>
      <c r="N104" s="37">
        <f t="shared" si="16"/>
        <v>-12456802.239999998</v>
      </c>
    </row>
    <row r="105" spans="1:14" s="28" customFormat="1" ht="18.75" customHeight="1" x14ac:dyDescent="0.2">
      <c r="A105" s="75">
        <v>50000000</v>
      </c>
      <c r="B105" s="76" t="s">
        <v>82</v>
      </c>
      <c r="C105" s="77">
        <f>C106</f>
        <v>0</v>
      </c>
      <c r="D105" s="77">
        <f>D106</f>
        <v>0</v>
      </c>
      <c r="E105" s="30">
        <v>0</v>
      </c>
      <c r="F105" s="77">
        <f t="shared" si="13"/>
        <v>0</v>
      </c>
      <c r="G105" s="77">
        <f>G106</f>
        <v>400000</v>
      </c>
      <c r="H105" s="77">
        <f>H106</f>
        <v>452555.93</v>
      </c>
      <c r="I105" s="30">
        <f t="shared" si="17"/>
        <v>1.1313898250000001</v>
      </c>
      <c r="J105" s="77">
        <f t="shared" si="14"/>
        <v>52555.929999999993</v>
      </c>
      <c r="K105" s="78">
        <f t="shared" si="11"/>
        <v>400000</v>
      </c>
      <c r="L105" s="77">
        <f t="shared" si="11"/>
        <v>452555.93</v>
      </c>
      <c r="M105" s="31">
        <f t="shared" si="15"/>
        <v>1.1313898250000001</v>
      </c>
      <c r="N105" s="77">
        <f t="shared" si="16"/>
        <v>52555.929999999993</v>
      </c>
    </row>
    <row r="106" spans="1:14" ht="57" customHeight="1" x14ac:dyDescent="0.25">
      <c r="A106" s="79">
        <v>50110000</v>
      </c>
      <c r="B106" s="80" t="s">
        <v>83</v>
      </c>
      <c r="C106" s="37">
        <v>0</v>
      </c>
      <c r="D106" s="37">
        <v>0</v>
      </c>
      <c r="E106" s="32">
        <v>0</v>
      </c>
      <c r="F106" s="37">
        <f t="shared" si="13"/>
        <v>0</v>
      </c>
      <c r="G106" s="37">
        <v>400000</v>
      </c>
      <c r="H106" s="37">
        <v>452555.93</v>
      </c>
      <c r="I106" s="32">
        <f t="shared" si="17"/>
        <v>1.1313898250000001</v>
      </c>
      <c r="J106" s="37">
        <f t="shared" si="14"/>
        <v>52555.929999999993</v>
      </c>
      <c r="K106" s="39">
        <f t="shared" si="11"/>
        <v>400000</v>
      </c>
      <c r="L106" s="37">
        <f t="shared" si="11"/>
        <v>452555.93</v>
      </c>
      <c r="M106" s="34">
        <f t="shared" si="15"/>
        <v>1.1313898250000001</v>
      </c>
      <c r="N106" s="37">
        <f t="shared" si="16"/>
        <v>52555.929999999993</v>
      </c>
    </row>
    <row r="107" spans="1:14" s="28" customFormat="1" ht="34.5" customHeight="1" x14ac:dyDescent="0.2">
      <c r="A107" s="75"/>
      <c r="B107" s="76" t="s">
        <v>101</v>
      </c>
      <c r="C107" s="77">
        <f>C13+C67+C99+C105</f>
        <v>749948700</v>
      </c>
      <c r="D107" s="77">
        <f>D13+D67+D99+D105</f>
        <v>676177493.14999998</v>
      </c>
      <c r="E107" s="30">
        <f t="shared" si="12"/>
        <v>0.90163166247237969</v>
      </c>
      <c r="F107" s="77">
        <f t="shared" si="13"/>
        <v>-73771206.850000024</v>
      </c>
      <c r="G107" s="77">
        <f>G13+G67+G99+G105</f>
        <v>96584249</v>
      </c>
      <c r="H107" s="77">
        <f>H13+H67+H99+H105</f>
        <v>63083781.919999994</v>
      </c>
      <c r="I107" s="30">
        <f t="shared" si="17"/>
        <v>0.6531477189412116</v>
      </c>
      <c r="J107" s="77">
        <f t="shared" si="14"/>
        <v>-33500467.080000006</v>
      </c>
      <c r="K107" s="78">
        <f t="shared" si="11"/>
        <v>846532949</v>
      </c>
      <c r="L107" s="77">
        <f t="shared" si="11"/>
        <v>739261275.06999993</v>
      </c>
      <c r="M107" s="31">
        <f t="shared" si="15"/>
        <v>0.8732811592783023</v>
      </c>
      <c r="N107" s="77">
        <f t="shared" si="16"/>
        <v>-107271673.93000007</v>
      </c>
    </row>
    <row r="108" spans="1:14" s="28" customFormat="1" ht="27.75" customHeight="1" x14ac:dyDescent="0.2">
      <c r="A108" s="75">
        <v>40000000</v>
      </c>
      <c r="B108" s="76" t="s">
        <v>84</v>
      </c>
      <c r="C108" s="77">
        <f>C109</f>
        <v>233778538.28999999</v>
      </c>
      <c r="D108" s="77">
        <f>D109</f>
        <v>223817684.19</v>
      </c>
      <c r="E108" s="30">
        <f t="shared" si="12"/>
        <v>0.95739192240288695</v>
      </c>
      <c r="F108" s="77">
        <f t="shared" si="13"/>
        <v>-9960854.099999994</v>
      </c>
      <c r="G108" s="77">
        <f>G109</f>
        <v>0</v>
      </c>
      <c r="H108" s="77">
        <f>H109</f>
        <v>0</v>
      </c>
      <c r="I108" s="30">
        <v>0</v>
      </c>
      <c r="J108" s="77">
        <f t="shared" si="14"/>
        <v>0</v>
      </c>
      <c r="K108" s="78">
        <f t="shared" si="11"/>
        <v>233778538.28999999</v>
      </c>
      <c r="L108" s="77">
        <f t="shared" si="11"/>
        <v>223817684.19</v>
      </c>
      <c r="M108" s="31">
        <f t="shared" si="15"/>
        <v>0.95739192240288695</v>
      </c>
      <c r="N108" s="77">
        <f t="shared" si="16"/>
        <v>-9960854.099999994</v>
      </c>
    </row>
    <row r="109" spans="1:14" s="28" customFormat="1" ht="29.25" customHeight="1" x14ac:dyDescent="0.2">
      <c r="A109" s="75">
        <v>41000000</v>
      </c>
      <c r="B109" s="76" t="s">
        <v>85</v>
      </c>
      <c r="C109" s="77">
        <f>C110+C113</f>
        <v>233778538.28999999</v>
      </c>
      <c r="D109" s="77">
        <f>D110+D113</f>
        <v>223817684.19</v>
      </c>
      <c r="E109" s="30">
        <f t="shared" si="12"/>
        <v>0.95739192240288695</v>
      </c>
      <c r="F109" s="77">
        <f t="shared" si="13"/>
        <v>-9960854.099999994</v>
      </c>
      <c r="G109" s="77">
        <f>G110+G113</f>
        <v>0</v>
      </c>
      <c r="H109" s="77">
        <f>H110+H113</f>
        <v>0</v>
      </c>
      <c r="I109" s="30">
        <v>0</v>
      </c>
      <c r="J109" s="77">
        <f t="shared" si="14"/>
        <v>0</v>
      </c>
      <c r="K109" s="78">
        <f t="shared" ref="K109:L124" si="20">C109+G109</f>
        <v>233778538.28999999</v>
      </c>
      <c r="L109" s="77">
        <f t="shared" si="20"/>
        <v>223817684.19</v>
      </c>
      <c r="M109" s="31">
        <f t="shared" si="15"/>
        <v>0.95739192240288695</v>
      </c>
      <c r="N109" s="77">
        <f t="shared" si="16"/>
        <v>-9960854.099999994</v>
      </c>
    </row>
    <row r="110" spans="1:14" s="28" customFormat="1" ht="38.25" customHeight="1" x14ac:dyDescent="0.2">
      <c r="A110" s="75">
        <v>41030000</v>
      </c>
      <c r="B110" s="76" t="s">
        <v>86</v>
      </c>
      <c r="C110" s="77">
        <f>C111+C112</f>
        <v>185073000</v>
      </c>
      <c r="D110" s="77">
        <f>D111+D112</f>
        <v>185047286.24000001</v>
      </c>
      <c r="E110" s="30">
        <f t="shared" si="12"/>
        <v>0.9998610615270731</v>
      </c>
      <c r="F110" s="77">
        <f t="shared" si="13"/>
        <v>-25713.759999990463</v>
      </c>
      <c r="G110" s="77">
        <f>G111+G112</f>
        <v>0</v>
      </c>
      <c r="H110" s="77">
        <f>H111+H112</f>
        <v>0</v>
      </c>
      <c r="I110" s="30">
        <v>0</v>
      </c>
      <c r="J110" s="77">
        <f t="shared" si="14"/>
        <v>0</v>
      </c>
      <c r="K110" s="78">
        <f t="shared" si="20"/>
        <v>185073000</v>
      </c>
      <c r="L110" s="77">
        <f t="shared" si="20"/>
        <v>185047286.24000001</v>
      </c>
      <c r="M110" s="31">
        <f t="shared" si="15"/>
        <v>0.9998610615270731</v>
      </c>
      <c r="N110" s="77">
        <f t="shared" si="16"/>
        <v>-25713.759999990463</v>
      </c>
    </row>
    <row r="111" spans="1:14" ht="39.75" customHeight="1" x14ac:dyDescent="0.25">
      <c r="A111" s="79">
        <v>41033900</v>
      </c>
      <c r="B111" s="80" t="s">
        <v>87</v>
      </c>
      <c r="C111" s="37">
        <v>167146200</v>
      </c>
      <c r="D111" s="81">
        <v>167146200</v>
      </c>
      <c r="E111" s="32">
        <f t="shared" si="12"/>
        <v>1</v>
      </c>
      <c r="F111" s="37">
        <f t="shared" si="13"/>
        <v>0</v>
      </c>
      <c r="G111" s="37">
        <v>0</v>
      </c>
      <c r="H111" s="37">
        <v>0</v>
      </c>
      <c r="I111" s="32">
        <v>0</v>
      </c>
      <c r="J111" s="37">
        <f t="shared" si="14"/>
        <v>0</v>
      </c>
      <c r="K111" s="39">
        <f t="shared" si="20"/>
        <v>167146200</v>
      </c>
      <c r="L111" s="37">
        <f t="shared" si="20"/>
        <v>167146200</v>
      </c>
      <c r="M111" s="34">
        <f t="shared" si="15"/>
        <v>1</v>
      </c>
      <c r="N111" s="37">
        <f t="shared" si="16"/>
        <v>0</v>
      </c>
    </row>
    <row r="112" spans="1:14" ht="36" customHeight="1" x14ac:dyDescent="0.25">
      <c r="A112" s="79">
        <v>41034200</v>
      </c>
      <c r="B112" s="80" t="s">
        <v>88</v>
      </c>
      <c r="C112" s="37">
        <v>17926800</v>
      </c>
      <c r="D112" s="81">
        <v>17901086.239999998</v>
      </c>
      <c r="E112" s="32">
        <f t="shared" si="12"/>
        <v>0.9985656246513599</v>
      </c>
      <c r="F112" s="37">
        <f t="shared" si="13"/>
        <v>-25713.760000001639</v>
      </c>
      <c r="G112" s="37">
        <v>0</v>
      </c>
      <c r="H112" s="37">
        <v>0</v>
      </c>
      <c r="I112" s="32">
        <v>0</v>
      </c>
      <c r="J112" s="37">
        <f t="shared" si="14"/>
        <v>0</v>
      </c>
      <c r="K112" s="39">
        <f t="shared" si="20"/>
        <v>17926800</v>
      </c>
      <c r="L112" s="37">
        <f t="shared" si="20"/>
        <v>17901086.239999998</v>
      </c>
      <c r="M112" s="34">
        <f t="shared" si="15"/>
        <v>0.9985656246513599</v>
      </c>
      <c r="N112" s="37">
        <f t="shared" si="16"/>
        <v>-25713.760000001639</v>
      </c>
    </row>
    <row r="113" spans="1:14" s="28" customFormat="1" ht="37.5" customHeight="1" x14ac:dyDescent="0.2">
      <c r="A113" s="75">
        <v>41050000</v>
      </c>
      <c r="B113" s="76" t="s">
        <v>89</v>
      </c>
      <c r="C113" s="77">
        <f>SUM(C117:C126)</f>
        <v>48705538.289999999</v>
      </c>
      <c r="D113" s="77">
        <f>SUM(D117:D126)</f>
        <v>38770397.950000003</v>
      </c>
      <c r="E113" s="30">
        <f t="shared" si="12"/>
        <v>0.79601620906343962</v>
      </c>
      <c r="F113" s="77">
        <f t="shared" si="13"/>
        <v>-9935140.3399999961</v>
      </c>
      <c r="G113" s="77">
        <f>SUM(G114:G124)</f>
        <v>0</v>
      </c>
      <c r="H113" s="77">
        <f>SUM(H114:H124)</f>
        <v>0</v>
      </c>
      <c r="I113" s="30">
        <v>0</v>
      </c>
      <c r="J113" s="77">
        <f t="shared" si="14"/>
        <v>0</v>
      </c>
      <c r="K113" s="78">
        <f t="shared" si="20"/>
        <v>48705538.289999999</v>
      </c>
      <c r="L113" s="77">
        <f t="shared" si="20"/>
        <v>38770397.950000003</v>
      </c>
      <c r="M113" s="31">
        <f t="shared" si="15"/>
        <v>0.79601620906343962</v>
      </c>
      <c r="N113" s="77">
        <f t="shared" si="16"/>
        <v>-9935140.3399999961</v>
      </c>
    </row>
    <row r="114" spans="1:14" ht="141.75" hidden="1" customHeight="1" x14ac:dyDescent="0.25">
      <c r="A114" s="79"/>
      <c r="B114" s="80"/>
      <c r="C114" s="37"/>
      <c r="D114" s="37"/>
      <c r="E114" s="30" t="e">
        <f t="shared" si="12"/>
        <v>#DIV/0!</v>
      </c>
      <c r="F114" s="77">
        <f t="shared" si="13"/>
        <v>0</v>
      </c>
      <c r="G114" s="37"/>
      <c r="H114" s="37"/>
      <c r="I114" s="32"/>
      <c r="J114" s="37"/>
      <c r="K114" s="78">
        <f t="shared" si="20"/>
        <v>0</v>
      </c>
      <c r="L114" s="77">
        <f t="shared" si="20"/>
        <v>0</v>
      </c>
      <c r="M114" s="31" t="e">
        <f t="shared" si="15"/>
        <v>#DIV/0!</v>
      </c>
      <c r="N114" s="77">
        <f t="shared" si="16"/>
        <v>0</v>
      </c>
    </row>
    <row r="115" spans="1:14" ht="85.5" hidden="1" customHeight="1" x14ac:dyDescent="0.25">
      <c r="A115" s="79"/>
      <c r="B115" s="80"/>
      <c r="C115" s="37"/>
      <c r="D115" s="37"/>
      <c r="E115" s="30" t="e">
        <f t="shared" si="12"/>
        <v>#DIV/0!</v>
      </c>
      <c r="F115" s="77">
        <f t="shared" si="13"/>
        <v>0</v>
      </c>
      <c r="G115" s="37"/>
      <c r="H115" s="37"/>
      <c r="I115" s="32"/>
      <c r="J115" s="37"/>
      <c r="K115" s="78">
        <f t="shared" si="20"/>
        <v>0</v>
      </c>
      <c r="L115" s="77">
        <f t="shared" si="20"/>
        <v>0</v>
      </c>
      <c r="M115" s="31" t="e">
        <f t="shared" si="15"/>
        <v>#DIV/0!</v>
      </c>
      <c r="N115" s="77">
        <f t="shared" si="16"/>
        <v>0</v>
      </c>
    </row>
    <row r="116" spans="1:14" ht="15" hidden="1" customHeight="1" x14ac:dyDescent="0.25">
      <c r="A116" s="79"/>
      <c r="B116" s="80"/>
      <c r="C116" s="37"/>
      <c r="D116" s="37"/>
      <c r="E116" s="30" t="e">
        <f t="shared" si="12"/>
        <v>#DIV/0!</v>
      </c>
      <c r="F116" s="77">
        <f t="shared" si="13"/>
        <v>0</v>
      </c>
      <c r="G116" s="37"/>
      <c r="H116" s="37"/>
      <c r="I116" s="32"/>
      <c r="J116" s="37"/>
      <c r="K116" s="78">
        <f t="shared" si="20"/>
        <v>0</v>
      </c>
      <c r="L116" s="77">
        <f t="shared" si="20"/>
        <v>0</v>
      </c>
      <c r="M116" s="31" t="e">
        <f t="shared" si="15"/>
        <v>#DIV/0!</v>
      </c>
      <c r="N116" s="77">
        <f t="shared" si="16"/>
        <v>0</v>
      </c>
    </row>
    <row r="117" spans="1:14" s="40" customFormat="1" ht="102.75" customHeight="1" x14ac:dyDescent="0.25">
      <c r="A117" s="88" t="s">
        <v>272</v>
      </c>
      <c r="B117" s="89" t="s">
        <v>273</v>
      </c>
      <c r="C117" s="37">
        <v>3836250</v>
      </c>
      <c r="D117" s="37">
        <v>3836250</v>
      </c>
      <c r="E117" s="32">
        <v>0</v>
      </c>
      <c r="F117" s="37">
        <f t="shared" si="13"/>
        <v>0</v>
      </c>
      <c r="G117" s="39">
        <v>0</v>
      </c>
      <c r="H117" s="39">
        <v>0</v>
      </c>
      <c r="I117" s="36">
        <v>0</v>
      </c>
      <c r="J117" s="39">
        <v>0</v>
      </c>
      <c r="K117" s="39">
        <f t="shared" si="20"/>
        <v>3836250</v>
      </c>
      <c r="L117" s="37">
        <f t="shared" si="20"/>
        <v>3836250</v>
      </c>
      <c r="M117" s="34">
        <f t="shared" si="15"/>
        <v>1</v>
      </c>
      <c r="N117" s="37">
        <f t="shared" si="16"/>
        <v>0</v>
      </c>
    </row>
    <row r="118" spans="1:14" ht="51.75" customHeight="1" x14ac:dyDescent="0.25">
      <c r="A118" s="79">
        <v>41051000</v>
      </c>
      <c r="B118" s="86" t="s">
        <v>226</v>
      </c>
      <c r="C118" s="37">
        <v>2758200</v>
      </c>
      <c r="D118" s="37">
        <v>2758200</v>
      </c>
      <c r="E118" s="32">
        <f t="shared" si="12"/>
        <v>1</v>
      </c>
      <c r="F118" s="37">
        <f t="shared" si="13"/>
        <v>0</v>
      </c>
      <c r="G118" s="37">
        <v>0</v>
      </c>
      <c r="H118" s="37">
        <v>0</v>
      </c>
      <c r="I118" s="32">
        <v>0</v>
      </c>
      <c r="J118" s="37">
        <f t="shared" si="14"/>
        <v>0</v>
      </c>
      <c r="K118" s="39">
        <f t="shared" si="20"/>
        <v>2758200</v>
      </c>
      <c r="L118" s="37">
        <f t="shared" si="20"/>
        <v>2758200</v>
      </c>
      <c r="M118" s="34">
        <f t="shared" si="15"/>
        <v>1</v>
      </c>
      <c r="N118" s="37">
        <f t="shared" si="16"/>
        <v>0</v>
      </c>
    </row>
    <row r="119" spans="1:14" ht="57.75" customHeight="1" x14ac:dyDescent="0.25">
      <c r="A119" s="79">
        <v>41051200</v>
      </c>
      <c r="B119" s="80" t="s">
        <v>90</v>
      </c>
      <c r="C119" s="37">
        <v>2898400</v>
      </c>
      <c r="D119" s="37">
        <v>2898400</v>
      </c>
      <c r="E119" s="32">
        <f t="shared" si="12"/>
        <v>1</v>
      </c>
      <c r="F119" s="37">
        <f t="shared" si="13"/>
        <v>0</v>
      </c>
      <c r="G119" s="37">
        <v>0</v>
      </c>
      <c r="H119" s="37">
        <v>0</v>
      </c>
      <c r="I119" s="32">
        <v>0</v>
      </c>
      <c r="J119" s="37">
        <f t="shared" si="14"/>
        <v>0</v>
      </c>
      <c r="K119" s="39">
        <f t="shared" si="20"/>
        <v>2898400</v>
      </c>
      <c r="L119" s="37">
        <f t="shared" si="20"/>
        <v>2898400</v>
      </c>
      <c r="M119" s="34">
        <f t="shared" si="15"/>
        <v>1</v>
      </c>
      <c r="N119" s="37">
        <f t="shared" si="16"/>
        <v>0</v>
      </c>
    </row>
    <row r="120" spans="1:14" ht="58.5" customHeight="1" x14ac:dyDescent="0.25">
      <c r="A120" s="79">
        <v>41051400</v>
      </c>
      <c r="B120" s="80" t="s">
        <v>91</v>
      </c>
      <c r="C120" s="37">
        <v>3958500</v>
      </c>
      <c r="D120" s="37">
        <v>3948309.8</v>
      </c>
      <c r="E120" s="32">
        <f t="shared" si="12"/>
        <v>0.99742574207401791</v>
      </c>
      <c r="F120" s="37">
        <f t="shared" si="13"/>
        <v>-10190.200000000186</v>
      </c>
      <c r="G120" s="37">
        <v>0</v>
      </c>
      <c r="H120" s="37">
        <v>0</v>
      </c>
      <c r="I120" s="32">
        <v>0</v>
      </c>
      <c r="J120" s="37">
        <f t="shared" si="14"/>
        <v>0</v>
      </c>
      <c r="K120" s="39">
        <f t="shared" si="20"/>
        <v>3958500</v>
      </c>
      <c r="L120" s="37">
        <f t="shared" si="20"/>
        <v>3948309.8</v>
      </c>
      <c r="M120" s="34">
        <f t="shared" si="15"/>
        <v>0.99742574207401791</v>
      </c>
      <c r="N120" s="37">
        <f t="shared" si="16"/>
        <v>-10190.200000000186</v>
      </c>
    </row>
    <row r="121" spans="1:14" ht="54" customHeight="1" x14ac:dyDescent="0.25">
      <c r="A121" s="79">
        <v>41051500</v>
      </c>
      <c r="B121" s="80" t="s">
        <v>92</v>
      </c>
      <c r="C121" s="37">
        <v>16713649.77</v>
      </c>
      <c r="D121" s="37">
        <v>16713649.77</v>
      </c>
      <c r="E121" s="32">
        <f t="shared" si="12"/>
        <v>1</v>
      </c>
      <c r="F121" s="37">
        <f t="shared" si="13"/>
        <v>0</v>
      </c>
      <c r="G121" s="37">
        <v>0</v>
      </c>
      <c r="H121" s="37">
        <v>0</v>
      </c>
      <c r="I121" s="32">
        <v>0</v>
      </c>
      <c r="J121" s="37">
        <f t="shared" si="14"/>
        <v>0</v>
      </c>
      <c r="K121" s="39">
        <f t="shared" si="20"/>
        <v>16713649.77</v>
      </c>
      <c r="L121" s="37">
        <f t="shared" si="20"/>
        <v>16713649.77</v>
      </c>
      <c r="M121" s="34">
        <f t="shared" si="15"/>
        <v>1</v>
      </c>
      <c r="N121" s="37">
        <f t="shared" si="16"/>
        <v>0</v>
      </c>
    </row>
    <row r="122" spans="1:14" ht="66.75" customHeight="1" x14ac:dyDescent="0.25">
      <c r="A122" s="90">
        <v>41053000</v>
      </c>
      <c r="B122" s="41" t="s">
        <v>274</v>
      </c>
      <c r="C122" s="37">
        <v>2791600</v>
      </c>
      <c r="D122" s="38">
        <v>2419316.29</v>
      </c>
      <c r="E122" s="32">
        <f t="shared" si="12"/>
        <v>0.86664145651239433</v>
      </c>
      <c r="F122" s="37">
        <f t="shared" si="13"/>
        <v>-372283.70999999996</v>
      </c>
      <c r="G122" s="37">
        <v>0</v>
      </c>
      <c r="H122" s="37">
        <v>0</v>
      </c>
      <c r="I122" s="32">
        <v>0</v>
      </c>
      <c r="J122" s="37">
        <f t="shared" si="14"/>
        <v>0</v>
      </c>
      <c r="K122" s="39">
        <f t="shared" si="20"/>
        <v>2791600</v>
      </c>
      <c r="L122" s="37">
        <f t="shared" si="20"/>
        <v>2419316.29</v>
      </c>
      <c r="M122" s="34">
        <f t="shared" si="15"/>
        <v>0.86664145651239433</v>
      </c>
      <c r="N122" s="37">
        <f t="shared" si="16"/>
        <v>-372283.70999999996</v>
      </c>
    </row>
    <row r="123" spans="1:14" ht="30.75" customHeight="1" x14ac:dyDescent="0.25">
      <c r="A123" s="79">
        <v>41053900</v>
      </c>
      <c r="B123" s="80" t="s">
        <v>93</v>
      </c>
      <c r="C123" s="37">
        <v>31400</v>
      </c>
      <c r="D123" s="81">
        <v>29738.1</v>
      </c>
      <c r="E123" s="32">
        <f t="shared" si="12"/>
        <v>0.94707324840764329</v>
      </c>
      <c r="F123" s="37">
        <f t="shared" si="13"/>
        <v>-1661.9000000000015</v>
      </c>
      <c r="G123" s="37">
        <v>0</v>
      </c>
      <c r="H123" s="37">
        <v>0</v>
      </c>
      <c r="I123" s="32">
        <v>0</v>
      </c>
      <c r="J123" s="37">
        <f t="shared" si="14"/>
        <v>0</v>
      </c>
      <c r="K123" s="39">
        <f t="shared" si="20"/>
        <v>31400</v>
      </c>
      <c r="L123" s="37">
        <f t="shared" si="20"/>
        <v>29738.1</v>
      </c>
      <c r="M123" s="34">
        <f t="shared" si="15"/>
        <v>0.94707324840764329</v>
      </c>
      <c r="N123" s="37">
        <f t="shared" si="16"/>
        <v>-1661.9000000000015</v>
      </c>
    </row>
    <row r="124" spans="1:14" ht="54" customHeight="1" x14ac:dyDescent="0.25">
      <c r="A124" s="79">
        <v>41055000</v>
      </c>
      <c r="B124" s="80" t="s">
        <v>269</v>
      </c>
      <c r="C124" s="37">
        <v>2163738.52</v>
      </c>
      <c r="D124" s="81">
        <v>2038961.94</v>
      </c>
      <c r="E124" s="32">
        <f t="shared" si="12"/>
        <v>0.9423328748614227</v>
      </c>
      <c r="F124" s="37">
        <f t="shared" si="13"/>
        <v>-124776.58000000007</v>
      </c>
      <c r="G124" s="37">
        <v>0</v>
      </c>
      <c r="H124" s="37">
        <v>0</v>
      </c>
      <c r="I124" s="32">
        <v>0</v>
      </c>
      <c r="J124" s="37">
        <f t="shared" si="14"/>
        <v>0</v>
      </c>
      <c r="K124" s="39">
        <f t="shared" si="20"/>
        <v>2163738.52</v>
      </c>
      <c r="L124" s="37">
        <f t="shared" si="20"/>
        <v>2038961.94</v>
      </c>
      <c r="M124" s="34">
        <f t="shared" si="15"/>
        <v>0.9423328748614227</v>
      </c>
      <c r="N124" s="37">
        <f t="shared" si="16"/>
        <v>-124776.58000000007</v>
      </c>
    </row>
    <row r="125" spans="1:14" ht="78" customHeight="1" x14ac:dyDescent="0.25">
      <c r="A125" s="79">
        <v>41055100</v>
      </c>
      <c r="B125" s="80" t="s">
        <v>275</v>
      </c>
      <c r="C125" s="37">
        <v>8000000</v>
      </c>
      <c r="D125" s="81">
        <v>3488604.71</v>
      </c>
      <c r="E125" s="32">
        <f t="shared" si="12"/>
        <v>0.43607558875000002</v>
      </c>
      <c r="F125" s="37">
        <f t="shared" si="13"/>
        <v>-4511395.29</v>
      </c>
      <c r="G125" s="37">
        <v>0</v>
      </c>
      <c r="H125" s="37">
        <v>0</v>
      </c>
      <c r="I125" s="32">
        <v>0</v>
      </c>
      <c r="J125" s="37">
        <f t="shared" si="14"/>
        <v>0</v>
      </c>
      <c r="K125" s="39">
        <f t="shared" ref="K125:L126" si="21">C125+G125</f>
        <v>8000000</v>
      </c>
      <c r="L125" s="37">
        <f t="shared" si="21"/>
        <v>3488604.71</v>
      </c>
      <c r="M125" s="34">
        <f t="shared" si="15"/>
        <v>0.43607558875000002</v>
      </c>
      <c r="N125" s="37">
        <f t="shared" si="16"/>
        <v>-4511395.29</v>
      </c>
    </row>
    <row r="126" spans="1:14" ht="91.5" customHeight="1" x14ac:dyDescent="0.25">
      <c r="A126" s="79">
        <v>41055200</v>
      </c>
      <c r="B126" s="80" t="s">
        <v>301</v>
      </c>
      <c r="C126" s="37">
        <v>5553800</v>
      </c>
      <c r="D126" s="81">
        <v>638967.34</v>
      </c>
      <c r="E126" s="32">
        <f t="shared" si="12"/>
        <v>0.11505047715077964</v>
      </c>
      <c r="F126" s="37">
        <f t="shared" si="13"/>
        <v>-4914832.66</v>
      </c>
      <c r="G126" s="37">
        <v>0</v>
      </c>
      <c r="H126" s="37">
        <v>0</v>
      </c>
      <c r="I126" s="32">
        <v>0</v>
      </c>
      <c r="J126" s="37">
        <f t="shared" si="14"/>
        <v>0</v>
      </c>
      <c r="K126" s="39">
        <f t="shared" si="21"/>
        <v>5553800</v>
      </c>
      <c r="L126" s="37">
        <f t="shared" si="21"/>
        <v>638967.34</v>
      </c>
      <c r="M126" s="34">
        <f t="shared" si="15"/>
        <v>0.11505047715077964</v>
      </c>
      <c r="N126" s="37">
        <f t="shared" si="16"/>
        <v>-4914832.66</v>
      </c>
    </row>
    <row r="127" spans="1:14" s="28" customFormat="1" ht="40.5" customHeight="1" x14ac:dyDescent="0.2">
      <c r="A127" s="75"/>
      <c r="B127" s="76" t="s">
        <v>102</v>
      </c>
      <c r="C127" s="77">
        <f>C107+C108</f>
        <v>983727238.28999996</v>
      </c>
      <c r="D127" s="77">
        <f>D107+D108</f>
        <v>899995177.33999991</v>
      </c>
      <c r="E127" s="30">
        <f t="shared" si="12"/>
        <v>0.91488284791671481</v>
      </c>
      <c r="F127" s="77">
        <f t="shared" si="13"/>
        <v>-83732060.950000048</v>
      </c>
      <c r="G127" s="77">
        <f>G107+G108</f>
        <v>96584249</v>
      </c>
      <c r="H127" s="77">
        <f>H107+H108</f>
        <v>63083781.919999994</v>
      </c>
      <c r="I127" s="30">
        <f t="shared" si="17"/>
        <v>0.6531477189412116</v>
      </c>
      <c r="J127" s="77">
        <f t="shared" si="14"/>
        <v>-33500467.080000006</v>
      </c>
      <c r="K127" s="78">
        <f>C127+G127</f>
        <v>1080311487.29</v>
      </c>
      <c r="L127" s="77">
        <f>D127+H127</f>
        <v>963078959.25999987</v>
      </c>
      <c r="M127" s="31">
        <f t="shared" si="15"/>
        <v>0.89148266087211381</v>
      </c>
      <c r="N127" s="77">
        <f t="shared" si="16"/>
        <v>-117232528.03000009</v>
      </c>
    </row>
    <row r="128" spans="1:14" x14ac:dyDescent="0.25">
      <c r="C128" s="42"/>
      <c r="D128" s="42"/>
      <c r="E128" s="42"/>
      <c r="F128" s="42"/>
      <c r="G128" s="42"/>
      <c r="H128" s="42"/>
      <c r="I128" s="42"/>
      <c r="J128" s="42"/>
      <c r="K128" s="43"/>
      <c r="L128" s="42"/>
    </row>
    <row r="130" spans="3:11" x14ac:dyDescent="0.25">
      <c r="C130" s="44"/>
      <c r="H130" s="44"/>
      <c r="K130" s="45"/>
    </row>
  </sheetData>
  <sheetProtection selectLockedCells="1" selectUnlockedCells="1"/>
  <mergeCells count="19">
    <mergeCell ref="A10:A12"/>
    <mergeCell ref="B10:B12"/>
    <mergeCell ref="C10:F10"/>
    <mergeCell ref="G10:J10"/>
    <mergeCell ref="K10:N10"/>
    <mergeCell ref="C11:C12"/>
    <mergeCell ref="D11:D12"/>
    <mergeCell ref="E11:F11"/>
    <mergeCell ref="G11:G12"/>
    <mergeCell ref="H11:H12"/>
    <mergeCell ref="I11:J11"/>
    <mergeCell ref="K11:K12"/>
    <mergeCell ref="L11:L12"/>
    <mergeCell ref="M11:N11"/>
    <mergeCell ref="K1:N3"/>
    <mergeCell ref="A6:N6"/>
    <mergeCell ref="L4:N4"/>
    <mergeCell ref="A5:N5"/>
    <mergeCell ref="A7:N7"/>
  </mergeCells>
  <conditionalFormatting sqref="D16:D19">
    <cfRule type="expression" dxfId="4" priority="5" stopIfTrue="1">
      <formula>XFB16=1</formula>
    </cfRule>
  </conditionalFormatting>
  <conditionalFormatting sqref="D42:D51">
    <cfRule type="expression" dxfId="3" priority="4" stopIfTrue="1">
      <formula>XFB42=1</formula>
    </cfRule>
  </conditionalFormatting>
  <conditionalFormatting sqref="D57:D60">
    <cfRule type="expression" dxfId="2" priority="3" stopIfTrue="1">
      <formula>XFB57=1</formula>
    </cfRule>
  </conditionalFormatting>
  <conditionalFormatting sqref="C117:C121">
    <cfRule type="expression" dxfId="1" priority="1" stopIfTrue="1">
      <formula>XFB117=1</formula>
    </cfRule>
  </conditionalFormatting>
  <conditionalFormatting sqref="D117:D121">
    <cfRule type="expression" dxfId="0" priority="2" stopIfTrue="1">
      <formula>XFB117=1</formula>
    </cfRule>
  </conditionalFormatting>
  <printOptions horizontalCentered="1"/>
  <pageMargins left="3.937007874015748E-2" right="3.937007874015748E-2" top="0.39370078740157483" bottom="0.39370078740157483" header="0.51181102362204722" footer="0.19685039370078741"/>
  <pageSetup paperSize="9" scale="55" firstPageNumber="0" fitToHeight="100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427BF-DCF5-4946-9DEC-059A4D8236DD}">
  <sheetPr>
    <pageSetUpPr fitToPage="1"/>
  </sheetPr>
  <dimension ref="A1:O102"/>
  <sheetViews>
    <sheetView view="pageBreakPreview" zoomScaleNormal="100" zoomScaleSheetLayoutView="100" workbookViewId="0">
      <pane xSplit="2" ySplit="5" topLeftCell="I75" activePane="bottomRight" state="frozen"/>
      <selection pane="topRight" activeCell="C1" sqref="C1"/>
      <selection pane="bottomLeft" activeCell="A6" sqref="A6"/>
      <selection pane="bottomRight" activeCell="N101" sqref="N101"/>
    </sheetView>
  </sheetViews>
  <sheetFormatPr defaultRowHeight="15.75" x14ac:dyDescent="0.25"/>
  <cols>
    <col min="1" max="1" width="21.140625" style="1" customWidth="1"/>
    <col min="2" max="2" width="56.7109375" style="1" customWidth="1"/>
    <col min="3" max="3" width="22.42578125" style="1" customWidth="1"/>
    <col min="4" max="4" width="22.28515625" style="1" customWidth="1"/>
    <col min="5" max="5" width="14.42578125" style="1" customWidth="1"/>
    <col min="6" max="6" width="19.7109375" style="1" customWidth="1"/>
    <col min="7" max="7" width="25.28515625" style="1" customWidth="1"/>
    <col min="8" max="8" width="29.42578125" style="1" customWidth="1"/>
    <col min="9" max="9" width="21.140625" style="1" customWidth="1"/>
    <col min="10" max="10" width="11.140625" style="1" customWidth="1"/>
    <col min="11" max="11" width="20.28515625" style="1" customWidth="1"/>
    <col min="12" max="12" width="25.140625" style="1" customWidth="1"/>
    <col min="13" max="13" width="20.28515625" style="1" customWidth="1"/>
    <col min="14" max="14" width="12.28515625" style="1" customWidth="1"/>
    <col min="15" max="15" width="19.42578125" style="1" customWidth="1"/>
    <col min="16" max="16384" width="9.140625" style="1"/>
  </cols>
  <sheetData>
    <row r="1" spans="1:15" x14ac:dyDescent="0.25">
      <c r="B1" s="2" t="s">
        <v>106</v>
      </c>
    </row>
    <row r="2" spans="1:15" ht="16.5" thickBot="1" x14ac:dyDescent="0.3">
      <c r="B2" s="2"/>
      <c r="O2" s="3" t="s">
        <v>94</v>
      </c>
    </row>
    <row r="3" spans="1:15" ht="29.25" customHeight="1" x14ac:dyDescent="0.25">
      <c r="A3" s="104" t="s">
        <v>107</v>
      </c>
      <c r="B3" s="106" t="s">
        <v>108</v>
      </c>
      <c r="C3" s="115" t="s">
        <v>0</v>
      </c>
      <c r="D3" s="115"/>
      <c r="E3" s="115"/>
      <c r="F3" s="115"/>
      <c r="G3" s="116" t="s">
        <v>1</v>
      </c>
      <c r="H3" s="115"/>
      <c r="I3" s="115"/>
      <c r="J3" s="115"/>
      <c r="K3" s="115"/>
      <c r="L3" s="108" t="s">
        <v>109</v>
      </c>
      <c r="M3" s="108"/>
      <c r="N3" s="108"/>
      <c r="O3" s="109"/>
    </row>
    <row r="4" spans="1:15" ht="56.25" customHeight="1" x14ac:dyDescent="0.25">
      <c r="A4" s="105"/>
      <c r="B4" s="107"/>
      <c r="C4" s="110" t="s">
        <v>247</v>
      </c>
      <c r="D4" s="112" t="s">
        <v>302</v>
      </c>
      <c r="E4" s="111" t="s">
        <v>110</v>
      </c>
      <c r="F4" s="111"/>
      <c r="G4" s="110" t="s">
        <v>248</v>
      </c>
      <c r="H4" s="110" t="s">
        <v>249</v>
      </c>
      <c r="I4" s="112" t="s">
        <v>303</v>
      </c>
      <c r="J4" s="111" t="s">
        <v>110</v>
      </c>
      <c r="K4" s="111"/>
      <c r="L4" s="110" t="s">
        <v>250</v>
      </c>
      <c r="M4" s="110" t="s">
        <v>303</v>
      </c>
      <c r="N4" s="111" t="s">
        <v>110</v>
      </c>
      <c r="O4" s="114"/>
    </row>
    <row r="5" spans="1:15" ht="42" customHeight="1" x14ac:dyDescent="0.25">
      <c r="A5" s="105"/>
      <c r="B5" s="107"/>
      <c r="C5" s="110"/>
      <c r="D5" s="113"/>
      <c r="E5" s="4" t="s">
        <v>98</v>
      </c>
      <c r="F5" s="4" t="s">
        <v>111</v>
      </c>
      <c r="G5" s="110"/>
      <c r="H5" s="110"/>
      <c r="I5" s="113"/>
      <c r="J5" s="4" t="s">
        <v>98</v>
      </c>
      <c r="K5" s="4" t="s">
        <v>111</v>
      </c>
      <c r="L5" s="110"/>
      <c r="M5" s="110"/>
      <c r="N5" s="4" t="s">
        <v>98</v>
      </c>
      <c r="O5" s="5" t="s">
        <v>111</v>
      </c>
    </row>
    <row r="6" spans="1:15" ht="27" customHeight="1" thickBot="1" x14ac:dyDescent="0.3">
      <c r="A6" s="6" t="s">
        <v>112</v>
      </c>
      <c r="B6" s="7" t="s">
        <v>113</v>
      </c>
      <c r="C6" s="51">
        <f>SUM(C7:C19)</f>
        <v>81183041.479999989</v>
      </c>
      <c r="D6" s="51">
        <f>SUM(D7:D19)</f>
        <v>75989970.920000002</v>
      </c>
      <c r="E6" s="46">
        <f>D6/C6</f>
        <v>0.93603256954496661</v>
      </c>
      <c r="F6" s="55">
        <f>C6-D6</f>
        <v>5193070.5599999875</v>
      </c>
      <c r="G6" s="57">
        <f>SUM(G7:G19)</f>
        <v>11979366.76</v>
      </c>
      <c r="H6" s="57">
        <f>SUM(H7:H19)</f>
        <v>12009366.76</v>
      </c>
      <c r="I6" s="57">
        <f>SUM(I7:I19)</f>
        <v>5414210.6399999997</v>
      </c>
      <c r="J6" s="46">
        <f>I6/H6</f>
        <v>0.45083231682400543</v>
      </c>
      <c r="K6" s="51">
        <f>H6-I6</f>
        <v>6595156.1200000001</v>
      </c>
      <c r="L6" s="51">
        <f t="shared" ref="L6:L36" si="0">C6+H6</f>
        <v>93192408.239999995</v>
      </c>
      <c r="M6" s="51">
        <f t="shared" ref="M6:M15" si="1">D6+I6</f>
        <v>81404181.560000002</v>
      </c>
      <c r="N6" s="46">
        <f>M6/L6</f>
        <v>0.87350657738512805</v>
      </c>
      <c r="O6" s="69">
        <f>L6-M6</f>
        <v>11788226.679999992</v>
      </c>
    </row>
    <row r="7" spans="1:15" ht="54" customHeight="1" x14ac:dyDescent="0.25">
      <c r="A7" s="50" t="s">
        <v>114</v>
      </c>
      <c r="B7" s="49" t="s">
        <v>115</v>
      </c>
      <c r="C7" s="56">
        <v>49291162</v>
      </c>
      <c r="D7" s="56">
        <v>47600844.790000007</v>
      </c>
      <c r="E7" s="47">
        <f>D7/C7</f>
        <v>0.96570749924702537</v>
      </c>
      <c r="F7" s="62">
        <f t="shared" ref="F7:F29" si="2">C7-D7</f>
        <v>1690317.2099999934</v>
      </c>
      <c r="G7" s="52">
        <v>4584000</v>
      </c>
      <c r="H7" s="52">
        <f>950000+3634000</f>
        <v>4584000</v>
      </c>
      <c r="I7" s="52">
        <v>3798329.49</v>
      </c>
      <c r="J7" s="47">
        <f>I7/H7</f>
        <v>0.8286059096858639</v>
      </c>
      <c r="K7" s="62">
        <f t="shared" ref="K7:K53" si="3">H7-I7</f>
        <v>785670.50999999978</v>
      </c>
      <c r="L7" s="62">
        <f t="shared" si="0"/>
        <v>53875162</v>
      </c>
      <c r="M7" s="62">
        <f t="shared" si="1"/>
        <v>51399174.280000009</v>
      </c>
      <c r="N7" s="47">
        <f t="shared" ref="N7:N53" si="4">M7/L7</f>
        <v>0.9540421294696062</v>
      </c>
      <c r="O7" s="70">
        <f t="shared" ref="O7:O53" si="5">L7-M7</f>
        <v>2475987.7199999914</v>
      </c>
    </row>
    <row r="8" spans="1:15" ht="24" customHeight="1" x14ac:dyDescent="0.25">
      <c r="A8" s="50" t="s">
        <v>116</v>
      </c>
      <c r="B8" s="49" t="s">
        <v>117</v>
      </c>
      <c r="C8" s="56">
        <v>2499403</v>
      </c>
      <c r="D8" s="56">
        <v>2264993</v>
      </c>
      <c r="E8" s="47">
        <f t="shared" ref="E8:E19" si="6">D8/C8</f>
        <v>0.90621360380858951</v>
      </c>
      <c r="F8" s="62">
        <f t="shared" si="2"/>
        <v>234410</v>
      </c>
      <c r="G8" s="52">
        <v>275597</v>
      </c>
      <c r="H8" s="52">
        <v>275597</v>
      </c>
      <c r="I8" s="52">
        <v>275597</v>
      </c>
      <c r="J8" s="47">
        <f>I8/H8</f>
        <v>1</v>
      </c>
      <c r="K8" s="62">
        <f>H8-I8</f>
        <v>0</v>
      </c>
      <c r="L8" s="62">
        <f t="shared" si="0"/>
        <v>2775000</v>
      </c>
      <c r="M8" s="62">
        <f t="shared" si="1"/>
        <v>2540590</v>
      </c>
      <c r="N8" s="47">
        <f t="shared" si="4"/>
        <v>0.91552792792792792</v>
      </c>
      <c r="O8" s="70">
        <f t="shared" si="5"/>
        <v>234410</v>
      </c>
    </row>
    <row r="9" spans="1:15" ht="24" customHeight="1" x14ac:dyDescent="0.25">
      <c r="A9" s="50" t="s">
        <v>276</v>
      </c>
      <c r="B9" s="49" t="s">
        <v>277</v>
      </c>
      <c r="C9" s="56">
        <v>2921600</v>
      </c>
      <c r="D9" s="56">
        <v>2545824.29</v>
      </c>
      <c r="E9" s="47">
        <f t="shared" si="6"/>
        <v>0.87138016497809423</v>
      </c>
      <c r="F9" s="62">
        <f t="shared" si="2"/>
        <v>375775.70999999996</v>
      </c>
      <c r="G9" s="54"/>
      <c r="H9" s="62"/>
      <c r="I9" s="58"/>
      <c r="J9" s="47"/>
      <c r="K9" s="62"/>
      <c r="L9" s="62">
        <f t="shared" si="0"/>
        <v>2921600</v>
      </c>
      <c r="M9" s="62">
        <f t="shared" ref="M9:M12" si="7">D9+I9</f>
        <v>2545824.29</v>
      </c>
      <c r="N9" s="47">
        <f t="shared" ref="N9:N12" si="8">M9/L9</f>
        <v>0.87138016497809423</v>
      </c>
      <c r="O9" s="70">
        <f t="shared" ref="O9:O12" si="9">L9-M9</f>
        <v>375775.70999999996</v>
      </c>
    </row>
    <row r="10" spans="1:15" ht="39.75" customHeight="1" x14ac:dyDescent="0.25">
      <c r="A10" s="50" t="s">
        <v>264</v>
      </c>
      <c r="B10" s="49" t="s">
        <v>152</v>
      </c>
      <c r="C10" s="56">
        <v>5202430.58</v>
      </c>
      <c r="D10" s="56">
        <v>3754722.5</v>
      </c>
      <c r="E10" s="47">
        <f t="shared" si="6"/>
        <v>0.72172467124011097</v>
      </c>
      <c r="F10" s="62">
        <f t="shared" si="2"/>
        <v>1447708.08</v>
      </c>
      <c r="G10" s="54">
        <v>5553800</v>
      </c>
      <c r="H10" s="62">
        <v>5553800</v>
      </c>
      <c r="I10" s="58">
        <v>638967.34</v>
      </c>
      <c r="J10" s="47">
        <f>I10/H10</f>
        <v>0.11505047715077964</v>
      </c>
      <c r="K10" s="62">
        <f>H10-I10</f>
        <v>4914832.66</v>
      </c>
      <c r="L10" s="62">
        <f t="shared" si="0"/>
        <v>10756230.58</v>
      </c>
      <c r="M10" s="62">
        <f t="shared" si="7"/>
        <v>4393689.84</v>
      </c>
      <c r="N10" s="47">
        <f t="shared" si="8"/>
        <v>0.40847858432577405</v>
      </c>
      <c r="O10" s="70">
        <f t="shared" si="9"/>
        <v>6362540.7400000002</v>
      </c>
    </row>
    <row r="11" spans="1:15" ht="51.75" customHeight="1" x14ac:dyDescent="0.25">
      <c r="A11" s="50" t="s">
        <v>265</v>
      </c>
      <c r="B11" s="49" t="s">
        <v>154</v>
      </c>
      <c r="C11" s="56">
        <v>453023.98</v>
      </c>
      <c r="D11" s="56">
        <v>305544.28999999998</v>
      </c>
      <c r="E11" s="47">
        <f t="shared" si="6"/>
        <v>0.67445500346361353</v>
      </c>
      <c r="F11" s="62">
        <f t="shared" si="2"/>
        <v>147479.69</v>
      </c>
      <c r="G11" s="54"/>
      <c r="H11" s="62"/>
      <c r="I11" s="58"/>
      <c r="J11" s="47"/>
      <c r="K11" s="62"/>
      <c r="L11" s="62">
        <f t="shared" si="0"/>
        <v>453023.98</v>
      </c>
      <c r="M11" s="62">
        <f t="shared" si="7"/>
        <v>305544.28999999998</v>
      </c>
      <c r="N11" s="47">
        <f t="shared" si="8"/>
        <v>0.67445500346361353</v>
      </c>
      <c r="O11" s="70">
        <f t="shared" si="9"/>
        <v>147479.69</v>
      </c>
    </row>
    <row r="12" spans="1:15" ht="36.75" customHeight="1" x14ac:dyDescent="0.25">
      <c r="A12" s="50" t="s">
        <v>266</v>
      </c>
      <c r="B12" s="49" t="s">
        <v>156</v>
      </c>
      <c r="C12" s="56">
        <v>3540107.47</v>
      </c>
      <c r="D12" s="56">
        <v>3415273.33</v>
      </c>
      <c r="E12" s="47">
        <f t="shared" si="6"/>
        <v>0.96473718917917484</v>
      </c>
      <c r="F12" s="62">
        <f t="shared" si="2"/>
        <v>124834.14000000013</v>
      </c>
      <c r="G12" s="52"/>
      <c r="H12" s="52"/>
      <c r="I12" s="52"/>
      <c r="J12" s="47"/>
      <c r="K12" s="62"/>
      <c r="L12" s="62">
        <f t="shared" si="0"/>
        <v>3540107.47</v>
      </c>
      <c r="M12" s="62">
        <f t="shared" si="7"/>
        <v>3415273.33</v>
      </c>
      <c r="N12" s="47">
        <f t="shared" si="8"/>
        <v>0.96473718917917484</v>
      </c>
      <c r="O12" s="70">
        <f t="shared" si="9"/>
        <v>124834.14000000013</v>
      </c>
    </row>
    <row r="13" spans="1:15" ht="25.5" customHeight="1" x14ac:dyDescent="0.25">
      <c r="A13" s="50" t="s">
        <v>267</v>
      </c>
      <c r="B13" s="49" t="s">
        <v>158</v>
      </c>
      <c r="C13" s="56">
        <v>14701314.449999999</v>
      </c>
      <c r="D13" s="56">
        <v>13978044.810000001</v>
      </c>
      <c r="E13" s="47">
        <v>0</v>
      </c>
      <c r="F13" s="62">
        <f t="shared" si="2"/>
        <v>723269.63999999873</v>
      </c>
      <c r="G13" s="52">
        <v>1105249.76</v>
      </c>
      <c r="H13" s="52">
        <v>1105249.76</v>
      </c>
      <c r="I13" s="52">
        <v>467480</v>
      </c>
      <c r="J13" s="47">
        <f>I13/H13</f>
        <v>0.42296322235799444</v>
      </c>
      <c r="K13" s="62">
        <f t="shared" si="3"/>
        <v>637769.76</v>
      </c>
      <c r="L13" s="62">
        <f t="shared" si="0"/>
        <v>15806564.209999999</v>
      </c>
      <c r="M13" s="62">
        <f t="shared" si="1"/>
        <v>14445524.810000001</v>
      </c>
      <c r="N13" s="47">
        <f t="shared" si="4"/>
        <v>0.91389403908921973</v>
      </c>
      <c r="O13" s="70">
        <f t="shared" si="5"/>
        <v>1361039.3999999985</v>
      </c>
    </row>
    <row r="14" spans="1:15" ht="39.75" customHeight="1" x14ac:dyDescent="0.25">
      <c r="A14" s="50" t="s">
        <v>118</v>
      </c>
      <c r="B14" s="49" t="s">
        <v>119</v>
      </c>
      <c r="C14" s="56">
        <v>200000</v>
      </c>
      <c r="D14" s="56">
        <v>162899.1</v>
      </c>
      <c r="E14" s="47">
        <f t="shared" si="6"/>
        <v>0.81449550000000004</v>
      </c>
      <c r="F14" s="62">
        <f t="shared" si="2"/>
        <v>37100.899999999994</v>
      </c>
      <c r="G14" s="52">
        <v>19120</v>
      </c>
      <c r="H14" s="52">
        <v>19120</v>
      </c>
      <c r="I14" s="52">
        <v>19120</v>
      </c>
      <c r="J14" s="47">
        <f>I14/H14</f>
        <v>1</v>
      </c>
      <c r="K14" s="62">
        <f t="shared" si="3"/>
        <v>0</v>
      </c>
      <c r="L14" s="62">
        <f t="shared" si="0"/>
        <v>219120</v>
      </c>
      <c r="M14" s="62">
        <f t="shared" si="1"/>
        <v>182019.1</v>
      </c>
      <c r="N14" s="47">
        <f t="shared" si="4"/>
        <v>0.83068227455275656</v>
      </c>
      <c r="O14" s="70">
        <f t="shared" si="5"/>
        <v>37100.899999999994</v>
      </c>
    </row>
    <row r="15" spans="1:15" ht="24" customHeight="1" x14ac:dyDescent="0.25">
      <c r="A15" s="50" t="s">
        <v>120</v>
      </c>
      <c r="B15" s="49" t="s">
        <v>121</v>
      </c>
      <c r="C15" s="56">
        <v>30000</v>
      </c>
      <c r="D15" s="56">
        <v>5624.8099999999995</v>
      </c>
      <c r="E15" s="47">
        <f t="shared" si="6"/>
        <v>0.18749366666666664</v>
      </c>
      <c r="F15" s="62">
        <f t="shared" si="2"/>
        <v>24375.190000000002</v>
      </c>
      <c r="G15" s="54"/>
      <c r="H15" s="62">
        <v>30000</v>
      </c>
      <c r="I15" s="58">
        <v>5624.81</v>
      </c>
      <c r="J15" s="47">
        <f>I15/H15</f>
        <v>0.18749366666666667</v>
      </c>
      <c r="K15" s="62">
        <f t="shared" si="3"/>
        <v>24375.19</v>
      </c>
      <c r="L15" s="62">
        <f t="shared" si="0"/>
        <v>60000</v>
      </c>
      <c r="M15" s="62">
        <f t="shared" si="1"/>
        <v>11249.619999999999</v>
      </c>
      <c r="N15" s="47">
        <f t="shared" si="4"/>
        <v>0.18749366666666664</v>
      </c>
      <c r="O15" s="70">
        <f t="shared" si="5"/>
        <v>48750.380000000005</v>
      </c>
    </row>
    <row r="16" spans="1:15" ht="31.5" x14ac:dyDescent="0.25">
      <c r="A16" s="50" t="s">
        <v>122</v>
      </c>
      <c r="B16" s="49" t="s">
        <v>123</v>
      </c>
      <c r="C16" s="56">
        <v>1799000</v>
      </c>
      <c r="D16" s="56">
        <v>1799000</v>
      </c>
      <c r="E16" s="47">
        <v>0</v>
      </c>
      <c r="F16" s="62">
        <f t="shared" si="2"/>
        <v>0</v>
      </c>
      <c r="G16" s="52"/>
      <c r="H16" s="52"/>
      <c r="I16" s="52"/>
      <c r="J16" s="47">
        <v>0</v>
      </c>
      <c r="K16" s="62">
        <f t="shared" si="3"/>
        <v>0</v>
      </c>
      <c r="L16" s="62">
        <f t="shared" si="0"/>
        <v>1799000</v>
      </c>
      <c r="M16" s="62">
        <f>D16+I16</f>
        <v>1799000</v>
      </c>
      <c r="N16" s="47">
        <f>M16/L16</f>
        <v>1</v>
      </c>
      <c r="O16" s="70">
        <f>L16-M16</f>
        <v>0</v>
      </c>
    </row>
    <row r="17" spans="1:15" ht="121.5" customHeight="1" x14ac:dyDescent="0.25">
      <c r="A17" s="50" t="s">
        <v>281</v>
      </c>
      <c r="B17" s="49" t="s">
        <v>282</v>
      </c>
      <c r="C17" s="56"/>
      <c r="D17" s="56"/>
      <c r="E17" s="47"/>
      <c r="F17" s="62"/>
      <c r="G17" s="52">
        <v>311000</v>
      </c>
      <c r="H17" s="52">
        <v>311000</v>
      </c>
      <c r="I17" s="52">
        <v>78500</v>
      </c>
      <c r="J17" s="47">
        <f>I17/H17</f>
        <v>0.25241157556270094</v>
      </c>
      <c r="K17" s="62">
        <f t="shared" ref="K17" si="10">H17-I17</f>
        <v>232500</v>
      </c>
      <c r="L17" s="62">
        <f t="shared" si="0"/>
        <v>311000</v>
      </c>
      <c r="M17" s="62">
        <f>D17+I17</f>
        <v>78500</v>
      </c>
      <c r="N17" s="47">
        <f>M17/L17</f>
        <v>0.25241157556270094</v>
      </c>
      <c r="O17" s="70">
        <f>L17-M17</f>
        <v>232500</v>
      </c>
    </row>
    <row r="18" spans="1:15" ht="25.5" customHeight="1" x14ac:dyDescent="0.25">
      <c r="A18" s="50" t="s">
        <v>125</v>
      </c>
      <c r="B18" s="49" t="s">
        <v>126</v>
      </c>
      <c r="C18" s="56">
        <v>290000</v>
      </c>
      <c r="D18" s="56">
        <v>125000</v>
      </c>
      <c r="E18" s="47">
        <f t="shared" si="6"/>
        <v>0.43103448275862066</v>
      </c>
      <c r="F18" s="62">
        <f t="shared" si="2"/>
        <v>165000</v>
      </c>
      <c r="G18" s="72"/>
      <c r="H18" s="62"/>
      <c r="I18" s="58"/>
      <c r="J18" s="47"/>
      <c r="K18" s="62">
        <f t="shared" si="3"/>
        <v>0</v>
      </c>
      <c r="L18" s="62">
        <f t="shared" si="0"/>
        <v>290000</v>
      </c>
      <c r="M18" s="62">
        <f>D18+I18</f>
        <v>125000</v>
      </c>
      <c r="N18" s="47">
        <f t="shared" si="4"/>
        <v>0.43103448275862066</v>
      </c>
      <c r="O18" s="70">
        <f t="shared" si="5"/>
        <v>165000</v>
      </c>
    </row>
    <row r="19" spans="1:15" ht="39" customHeight="1" x14ac:dyDescent="0.25">
      <c r="A19" s="50" t="s">
        <v>127</v>
      </c>
      <c r="B19" s="49" t="s">
        <v>128</v>
      </c>
      <c r="C19" s="56">
        <v>255000</v>
      </c>
      <c r="D19" s="56">
        <v>32200</v>
      </c>
      <c r="E19" s="47">
        <f t="shared" si="6"/>
        <v>0.12627450980392158</v>
      </c>
      <c r="F19" s="62">
        <f t="shared" si="2"/>
        <v>222800</v>
      </c>
      <c r="G19" s="52">
        <v>130600</v>
      </c>
      <c r="H19" s="52">
        <v>130600</v>
      </c>
      <c r="I19" s="52">
        <v>130592</v>
      </c>
      <c r="J19" s="47">
        <f>I19/H19</f>
        <v>0.99993874425727414</v>
      </c>
      <c r="K19" s="62">
        <f t="shared" si="3"/>
        <v>8</v>
      </c>
      <c r="L19" s="62">
        <f t="shared" si="0"/>
        <v>385600</v>
      </c>
      <c r="M19" s="62">
        <f>D19+I19</f>
        <v>162792</v>
      </c>
      <c r="N19" s="47">
        <f t="shared" si="4"/>
        <v>0.4221784232365145</v>
      </c>
      <c r="O19" s="70">
        <f t="shared" si="5"/>
        <v>222808</v>
      </c>
    </row>
    <row r="20" spans="1:15" ht="47.25" customHeight="1" thickBot="1" x14ac:dyDescent="0.3">
      <c r="A20" s="6" t="s">
        <v>129</v>
      </c>
      <c r="B20" s="7" t="s">
        <v>239</v>
      </c>
      <c r="C20" s="51">
        <f t="shared" ref="C20:D20" si="11">SUM(C21:C35)</f>
        <v>412251623</v>
      </c>
      <c r="D20" s="51">
        <f t="shared" si="11"/>
        <v>397797302.78000003</v>
      </c>
      <c r="E20" s="46">
        <f>D20/C20</f>
        <v>0.96493811203261182</v>
      </c>
      <c r="F20" s="55">
        <f t="shared" si="2"/>
        <v>14454320.219999969</v>
      </c>
      <c r="G20" s="57">
        <f>SUM(G22:G34)</f>
        <v>26573249</v>
      </c>
      <c r="H20" s="57">
        <f>SUM(H22:H34)</f>
        <v>21719644.420000002</v>
      </c>
      <c r="I20" s="57">
        <f>SUM(I22:I34)</f>
        <v>15455415.360000001</v>
      </c>
      <c r="J20" s="46">
        <f>I20/H20</f>
        <v>0.71158694226910368</v>
      </c>
      <c r="K20" s="51">
        <f t="shared" si="3"/>
        <v>6264229.0600000005</v>
      </c>
      <c r="L20" s="51">
        <f t="shared" si="0"/>
        <v>433971267.42000002</v>
      </c>
      <c r="M20" s="51">
        <f t="shared" ref="M20:M49" si="12">D20+I20</f>
        <v>413252718.14000005</v>
      </c>
      <c r="N20" s="46">
        <f t="shared" si="4"/>
        <v>0.95225824648905055</v>
      </c>
      <c r="O20" s="69">
        <f t="shared" si="5"/>
        <v>20718549.279999971</v>
      </c>
    </row>
    <row r="21" spans="1:15" ht="50.25" customHeight="1" x14ac:dyDescent="0.25">
      <c r="A21" s="50" t="s">
        <v>231</v>
      </c>
      <c r="B21" s="49" t="s">
        <v>115</v>
      </c>
      <c r="C21" s="56">
        <v>2937760</v>
      </c>
      <c r="D21" s="56">
        <v>2872482.3</v>
      </c>
      <c r="E21" s="47">
        <f t="shared" ref="E21" si="13">D21/C21</f>
        <v>0.97777977098197255</v>
      </c>
      <c r="F21" s="62">
        <f t="shared" ref="F21" si="14">C21-D21</f>
        <v>65277.700000000186</v>
      </c>
      <c r="G21" s="57"/>
      <c r="H21" s="57"/>
      <c r="I21" s="57"/>
      <c r="J21" s="46"/>
      <c r="K21" s="62">
        <f t="shared" ref="K21" si="15">H21-I21</f>
        <v>0</v>
      </c>
      <c r="L21" s="62">
        <f t="shared" si="0"/>
        <v>2937760</v>
      </c>
      <c r="M21" s="62">
        <f t="shared" ref="M21" si="16">D21+I21</f>
        <v>2872482.3</v>
      </c>
      <c r="N21" s="47">
        <f t="shared" ref="N21" si="17">M21/L21</f>
        <v>0.97777977098197255</v>
      </c>
      <c r="O21" s="70">
        <f t="shared" ref="O21" si="18">L21-M21</f>
        <v>65277.700000000186</v>
      </c>
    </row>
    <row r="22" spans="1:15" ht="22.5" customHeight="1" x14ac:dyDescent="0.25">
      <c r="A22" s="50" t="s">
        <v>130</v>
      </c>
      <c r="B22" s="49" t="s">
        <v>131</v>
      </c>
      <c r="C22" s="56">
        <v>132331826</v>
      </c>
      <c r="D22" s="56">
        <v>129800637.88000003</v>
      </c>
      <c r="E22" s="47">
        <f t="shared" ref="E22:E34" si="19">D22/C22</f>
        <v>0.98087241598253183</v>
      </c>
      <c r="F22" s="62">
        <f t="shared" si="2"/>
        <v>2531188.119999975</v>
      </c>
      <c r="G22" s="52">
        <v>15717672</v>
      </c>
      <c r="H22" s="52">
        <f>13270024+481058.32+104995</f>
        <v>13856077.32</v>
      </c>
      <c r="I22" s="52">
        <v>9326487.0800000001</v>
      </c>
      <c r="J22" s="47">
        <f>I22/H22</f>
        <v>0.6730972168102769</v>
      </c>
      <c r="K22" s="62">
        <f t="shared" si="3"/>
        <v>4529590.24</v>
      </c>
      <c r="L22" s="62">
        <f t="shared" si="0"/>
        <v>146187903.31999999</v>
      </c>
      <c r="M22" s="62">
        <f t="shared" si="12"/>
        <v>139127124.96000004</v>
      </c>
      <c r="N22" s="47">
        <f t="shared" si="4"/>
        <v>0.95170066606301773</v>
      </c>
      <c r="O22" s="70">
        <f t="shared" si="5"/>
        <v>7060778.3599999547</v>
      </c>
    </row>
    <row r="23" spans="1:15" ht="61.5" customHeight="1" x14ac:dyDescent="0.25">
      <c r="A23" s="50" t="s">
        <v>132</v>
      </c>
      <c r="B23" s="49" t="s">
        <v>236</v>
      </c>
      <c r="C23" s="56">
        <v>241574442</v>
      </c>
      <c r="D23" s="56">
        <v>235202190.11999997</v>
      </c>
      <c r="E23" s="47">
        <f t="shared" si="19"/>
        <v>0.97362199483006562</v>
      </c>
      <c r="F23" s="62">
        <f t="shared" si="2"/>
        <v>6372251.880000025</v>
      </c>
      <c r="G23" s="52">
        <v>9325025</v>
      </c>
      <c r="H23" s="52">
        <f>1706926+1429655.14+3048464</f>
        <v>6185045.1399999997</v>
      </c>
      <c r="I23" s="52">
        <v>4975590.08</v>
      </c>
      <c r="J23" s="47">
        <f>I23/H23</f>
        <v>0.80445493401847679</v>
      </c>
      <c r="K23" s="62">
        <f t="shared" si="3"/>
        <v>1209455.0599999996</v>
      </c>
      <c r="L23" s="62">
        <f t="shared" si="0"/>
        <v>247759487.13999999</v>
      </c>
      <c r="M23" s="62">
        <f t="shared" si="12"/>
        <v>240177780.19999999</v>
      </c>
      <c r="N23" s="47">
        <f t="shared" si="4"/>
        <v>0.96939892382116599</v>
      </c>
      <c r="O23" s="70">
        <f t="shared" si="5"/>
        <v>7581706.9399999976</v>
      </c>
    </row>
    <row r="24" spans="1:15" ht="39.75" customHeight="1" x14ac:dyDescent="0.25">
      <c r="A24" s="50" t="s">
        <v>133</v>
      </c>
      <c r="B24" s="49" t="s">
        <v>237</v>
      </c>
      <c r="C24" s="56">
        <v>8520673</v>
      </c>
      <c r="D24" s="56">
        <v>8129927.0899999999</v>
      </c>
      <c r="E24" s="47">
        <f t="shared" si="19"/>
        <v>0.95414142638732879</v>
      </c>
      <c r="F24" s="62">
        <f t="shared" si="2"/>
        <v>390745.91000000015</v>
      </c>
      <c r="G24" s="52">
        <v>150000</v>
      </c>
      <c r="H24" s="52">
        <v>150000</v>
      </c>
      <c r="I24" s="52">
        <v>42086.86</v>
      </c>
      <c r="J24" s="47">
        <f>I24/H24</f>
        <v>0.28057906666666665</v>
      </c>
      <c r="K24" s="62">
        <f t="shared" si="3"/>
        <v>107913.14</v>
      </c>
      <c r="L24" s="62">
        <f t="shared" si="0"/>
        <v>8670673</v>
      </c>
      <c r="M24" s="62">
        <f t="shared" si="12"/>
        <v>8172013.9500000002</v>
      </c>
      <c r="N24" s="47">
        <f t="shared" si="4"/>
        <v>0.94248900287209547</v>
      </c>
      <c r="O24" s="70">
        <f t="shared" si="5"/>
        <v>498659.04999999981</v>
      </c>
    </row>
    <row r="25" spans="1:15" ht="22.5" customHeight="1" x14ac:dyDescent="0.25">
      <c r="A25" s="50" t="s">
        <v>134</v>
      </c>
      <c r="B25" s="49" t="s">
        <v>238</v>
      </c>
      <c r="C25" s="56">
        <v>1738949</v>
      </c>
      <c r="D25" s="56">
        <v>1655098.92</v>
      </c>
      <c r="E25" s="47">
        <f t="shared" si="19"/>
        <v>0.95178117357093273</v>
      </c>
      <c r="F25" s="62">
        <f t="shared" si="2"/>
        <v>83850.080000000075</v>
      </c>
      <c r="G25" s="52">
        <v>0</v>
      </c>
      <c r="H25" s="52">
        <v>2930.64</v>
      </c>
      <c r="I25" s="52">
        <v>2930.64</v>
      </c>
      <c r="J25" s="47">
        <f>I25/H25</f>
        <v>1</v>
      </c>
      <c r="K25" s="62">
        <f t="shared" si="3"/>
        <v>0</v>
      </c>
      <c r="L25" s="62">
        <f t="shared" si="0"/>
        <v>1741879.64</v>
      </c>
      <c r="M25" s="62">
        <f t="shared" si="12"/>
        <v>1658029.5599999998</v>
      </c>
      <c r="N25" s="47">
        <f t="shared" si="4"/>
        <v>0.95186229973960768</v>
      </c>
      <c r="O25" s="70">
        <f t="shared" si="5"/>
        <v>83850.080000000075</v>
      </c>
    </row>
    <row r="26" spans="1:15" ht="23.25" customHeight="1" x14ac:dyDescent="0.25">
      <c r="A26" s="50" t="s">
        <v>135</v>
      </c>
      <c r="B26" s="49" t="s">
        <v>136</v>
      </c>
      <c r="C26" s="56">
        <v>7511753</v>
      </c>
      <c r="D26" s="56">
        <v>7429045.6100000003</v>
      </c>
      <c r="E26" s="47">
        <f t="shared" si="19"/>
        <v>0.98898960202764929</v>
      </c>
      <c r="F26" s="62">
        <f t="shared" si="2"/>
        <v>82707.389999999665</v>
      </c>
      <c r="G26" s="52">
        <v>113670</v>
      </c>
      <c r="H26" s="52">
        <f>1400+113670</f>
        <v>115070</v>
      </c>
      <c r="I26" s="52">
        <v>1400</v>
      </c>
      <c r="J26" s="47">
        <f>I26/H26</f>
        <v>1.2166507343356218E-2</v>
      </c>
      <c r="K26" s="62">
        <f t="shared" si="3"/>
        <v>113670</v>
      </c>
      <c r="L26" s="62">
        <f t="shared" si="0"/>
        <v>7626823</v>
      </c>
      <c r="M26" s="62">
        <f t="shared" si="12"/>
        <v>7430445.6100000003</v>
      </c>
      <c r="N26" s="47">
        <f t="shared" si="4"/>
        <v>0.97425174414038462</v>
      </c>
      <c r="O26" s="70">
        <f t="shared" si="5"/>
        <v>196377.38999999966</v>
      </c>
    </row>
    <row r="27" spans="1:15" ht="22.5" customHeight="1" x14ac:dyDescent="0.25">
      <c r="A27" s="50" t="s">
        <v>137</v>
      </c>
      <c r="B27" s="49" t="s">
        <v>138</v>
      </c>
      <c r="C27" s="56">
        <v>5170824</v>
      </c>
      <c r="D27" s="56">
        <v>1986797.55</v>
      </c>
      <c r="E27" s="47">
        <f t="shared" si="19"/>
        <v>0.38423229063685016</v>
      </c>
      <c r="F27" s="62">
        <f t="shared" si="2"/>
        <v>3184026.45</v>
      </c>
      <c r="G27" s="54"/>
      <c r="H27" s="62"/>
      <c r="I27" s="58"/>
      <c r="J27" s="47"/>
      <c r="K27" s="62"/>
      <c r="L27" s="62">
        <f t="shared" si="0"/>
        <v>5170824</v>
      </c>
      <c r="M27" s="62">
        <f t="shared" si="12"/>
        <v>1986797.55</v>
      </c>
      <c r="N27" s="47">
        <f t="shared" si="4"/>
        <v>0.38423229063685016</v>
      </c>
      <c r="O27" s="70">
        <f t="shared" si="5"/>
        <v>3184026.45</v>
      </c>
    </row>
    <row r="28" spans="1:15" ht="31.5" x14ac:dyDescent="0.25">
      <c r="A28" s="50" t="s">
        <v>223</v>
      </c>
      <c r="B28" s="49" t="s">
        <v>224</v>
      </c>
      <c r="C28" s="56">
        <v>2931542</v>
      </c>
      <c r="D28" s="56">
        <v>2601402.3300000005</v>
      </c>
      <c r="E28" s="47">
        <f t="shared" si="19"/>
        <v>0.88738361244696495</v>
      </c>
      <c r="F28" s="62">
        <f t="shared" si="2"/>
        <v>330139.66999999946</v>
      </c>
      <c r="G28" s="52">
        <v>28002</v>
      </c>
      <c r="H28" s="52">
        <f>28002+143639.32</f>
        <v>171641.32</v>
      </c>
      <c r="I28" s="52">
        <v>143639.32</v>
      </c>
      <c r="J28" s="47">
        <f>I28/H28</f>
        <v>0.83685746532361793</v>
      </c>
      <c r="K28" s="62">
        <f t="shared" ref="K28" si="20">H28-I28</f>
        <v>28002</v>
      </c>
      <c r="L28" s="62">
        <f t="shared" si="0"/>
        <v>3103183.32</v>
      </c>
      <c r="M28" s="62">
        <f t="shared" ref="M28" si="21">D28+I28</f>
        <v>2745041.6500000004</v>
      </c>
      <c r="N28" s="47">
        <f t="shared" ref="N28" si="22">M28/L28</f>
        <v>0.88458894204161953</v>
      </c>
      <c r="O28" s="70">
        <f t="shared" ref="O28" si="23">L28-M28</f>
        <v>358141.66999999946</v>
      </c>
    </row>
    <row r="29" spans="1:15" ht="57.75" customHeight="1" x14ac:dyDescent="0.25">
      <c r="A29" s="50" t="s">
        <v>140</v>
      </c>
      <c r="B29" s="49" t="s">
        <v>141</v>
      </c>
      <c r="C29" s="56">
        <v>230750</v>
      </c>
      <c r="D29" s="56">
        <v>62770</v>
      </c>
      <c r="E29" s="47">
        <f t="shared" si="19"/>
        <v>0.27202600216684725</v>
      </c>
      <c r="F29" s="62">
        <f t="shared" si="2"/>
        <v>167980</v>
      </c>
      <c r="G29" s="53"/>
      <c r="H29" s="62"/>
      <c r="I29" s="58"/>
      <c r="J29" s="47"/>
      <c r="K29" s="62">
        <f t="shared" si="3"/>
        <v>0</v>
      </c>
      <c r="L29" s="62">
        <f t="shared" si="0"/>
        <v>230750</v>
      </c>
      <c r="M29" s="62">
        <f t="shared" si="12"/>
        <v>62770</v>
      </c>
      <c r="N29" s="47">
        <f t="shared" si="4"/>
        <v>0.27202600216684725</v>
      </c>
      <c r="O29" s="70">
        <f t="shared" si="5"/>
        <v>167980</v>
      </c>
    </row>
    <row r="30" spans="1:15" ht="24" customHeight="1" x14ac:dyDescent="0.25">
      <c r="A30" s="50" t="s">
        <v>229</v>
      </c>
      <c r="B30" s="49" t="s">
        <v>230</v>
      </c>
      <c r="C30" s="56">
        <v>150000</v>
      </c>
      <c r="D30" s="56">
        <v>0</v>
      </c>
      <c r="E30" s="47">
        <f t="shared" ref="E30" si="24">D30/C30</f>
        <v>0</v>
      </c>
      <c r="F30" s="62">
        <f t="shared" ref="F30" si="25">C30-D30</f>
        <v>150000</v>
      </c>
      <c r="G30" s="53"/>
      <c r="H30" s="62"/>
      <c r="I30" s="58"/>
      <c r="J30" s="47"/>
      <c r="K30" s="62">
        <f t="shared" si="3"/>
        <v>0</v>
      </c>
      <c r="L30" s="62">
        <f t="shared" si="0"/>
        <v>150000</v>
      </c>
      <c r="M30" s="62">
        <f t="shared" ref="M30" si="26">D30+I30</f>
        <v>0</v>
      </c>
      <c r="N30" s="47">
        <f t="shared" ref="N30" si="27">M30/L30</f>
        <v>0</v>
      </c>
      <c r="O30" s="70">
        <f t="shared" ref="O30" si="28">L30-M30</f>
        <v>150000</v>
      </c>
    </row>
    <row r="31" spans="1:15" ht="73.5" customHeight="1" x14ac:dyDescent="0.25">
      <c r="A31" s="50" t="s">
        <v>142</v>
      </c>
      <c r="B31" s="49" t="s">
        <v>143</v>
      </c>
      <c r="C31" s="56">
        <v>0</v>
      </c>
      <c r="D31" s="56">
        <v>0</v>
      </c>
      <c r="E31" s="47">
        <v>0</v>
      </c>
      <c r="F31" s="62">
        <f t="shared" ref="F31:F34" si="29">C31-D31</f>
        <v>0</v>
      </c>
      <c r="G31" s="53"/>
      <c r="H31" s="62"/>
      <c r="I31" s="58"/>
      <c r="J31" s="47"/>
      <c r="K31" s="62">
        <f t="shared" si="3"/>
        <v>0</v>
      </c>
      <c r="L31" s="62">
        <f t="shared" si="0"/>
        <v>0</v>
      </c>
      <c r="M31" s="62">
        <f t="shared" si="12"/>
        <v>0</v>
      </c>
      <c r="N31" s="47">
        <v>0</v>
      </c>
      <c r="O31" s="70">
        <f t="shared" si="5"/>
        <v>0</v>
      </c>
    </row>
    <row r="32" spans="1:15" ht="39.75" customHeight="1" x14ac:dyDescent="0.25">
      <c r="A32" s="50" t="s">
        <v>144</v>
      </c>
      <c r="B32" s="49" t="s">
        <v>145</v>
      </c>
      <c r="C32" s="56">
        <v>639849</v>
      </c>
      <c r="D32" s="56">
        <v>595566.1</v>
      </c>
      <c r="E32" s="47">
        <f t="shared" si="19"/>
        <v>0.93079163990253944</v>
      </c>
      <c r="F32" s="62">
        <f t="shared" si="29"/>
        <v>44282.900000000023</v>
      </c>
      <c r="G32" s="53"/>
      <c r="H32" s="62"/>
      <c r="I32" s="58"/>
      <c r="J32" s="47"/>
      <c r="K32" s="62">
        <f t="shared" si="3"/>
        <v>0</v>
      </c>
      <c r="L32" s="62">
        <f t="shared" si="0"/>
        <v>639849</v>
      </c>
      <c r="M32" s="62">
        <f t="shared" si="12"/>
        <v>595566.1</v>
      </c>
      <c r="N32" s="47">
        <f t="shared" si="4"/>
        <v>0.93079163990253944</v>
      </c>
      <c r="O32" s="70">
        <f t="shared" si="5"/>
        <v>44282.900000000023</v>
      </c>
    </row>
    <row r="33" spans="1:15" ht="42" customHeight="1" x14ac:dyDescent="0.25">
      <c r="A33" s="50" t="s">
        <v>146</v>
      </c>
      <c r="B33" s="49" t="s">
        <v>147</v>
      </c>
      <c r="C33" s="56">
        <v>68480</v>
      </c>
      <c r="D33" s="56">
        <v>47415</v>
      </c>
      <c r="E33" s="47">
        <f t="shared" si="19"/>
        <v>0.69239193925233644</v>
      </c>
      <c r="F33" s="62">
        <f t="shared" si="29"/>
        <v>21065</v>
      </c>
      <c r="G33" s="53"/>
      <c r="H33" s="62"/>
      <c r="I33" s="58"/>
      <c r="J33" s="47"/>
      <c r="K33" s="62">
        <f t="shared" si="3"/>
        <v>0</v>
      </c>
      <c r="L33" s="62">
        <f t="shared" si="0"/>
        <v>68480</v>
      </c>
      <c r="M33" s="62">
        <f t="shared" si="12"/>
        <v>47415</v>
      </c>
      <c r="N33" s="47">
        <f t="shared" si="4"/>
        <v>0.69239193925233644</v>
      </c>
      <c r="O33" s="70">
        <f t="shared" si="5"/>
        <v>21065</v>
      </c>
    </row>
    <row r="34" spans="1:15" ht="39.75" customHeight="1" x14ac:dyDescent="0.25">
      <c r="A34" s="50" t="s">
        <v>148</v>
      </c>
      <c r="B34" s="49" t="s">
        <v>149</v>
      </c>
      <c r="C34" s="56">
        <v>8264775</v>
      </c>
      <c r="D34" s="56">
        <v>7233969.8799999999</v>
      </c>
      <c r="E34" s="47">
        <f t="shared" si="19"/>
        <v>0.87527729188029924</v>
      </c>
      <c r="F34" s="62">
        <f t="shared" si="29"/>
        <v>1030805.1200000001</v>
      </c>
      <c r="G34" s="52">
        <v>1238880</v>
      </c>
      <c r="H34" s="52">
        <f>450205+788675</f>
        <v>1238880</v>
      </c>
      <c r="I34" s="52">
        <v>963281.38</v>
      </c>
      <c r="J34" s="47">
        <f>I34/H34</f>
        <v>0.77754211868784706</v>
      </c>
      <c r="K34" s="62">
        <f t="shared" si="3"/>
        <v>275598.62</v>
      </c>
      <c r="L34" s="62">
        <f t="shared" si="0"/>
        <v>9503655</v>
      </c>
      <c r="M34" s="62">
        <f t="shared" si="12"/>
        <v>8197251.2599999998</v>
      </c>
      <c r="N34" s="47">
        <f t="shared" si="4"/>
        <v>0.86253670403649962</v>
      </c>
      <c r="O34" s="70">
        <f t="shared" si="5"/>
        <v>1306403.7400000002</v>
      </c>
    </row>
    <row r="35" spans="1:15" ht="55.5" customHeight="1" x14ac:dyDescent="0.25">
      <c r="A35" s="50" t="s">
        <v>227</v>
      </c>
      <c r="B35" s="49" t="s">
        <v>228</v>
      </c>
      <c r="C35" s="56">
        <v>180000</v>
      </c>
      <c r="D35" s="56">
        <v>180000</v>
      </c>
      <c r="E35" s="47">
        <f t="shared" ref="E35" si="30">D35/C35</f>
        <v>1</v>
      </c>
      <c r="F35" s="62">
        <f t="shared" ref="F35" si="31">C35-D35</f>
        <v>0</v>
      </c>
      <c r="G35" s="73"/>
      <c r="H35" s="62"/>
      <c r="I35" s="59"/>
      <c r="J35" s="47"/>
      <c r="K35" s="62">
        <f t="shared" ref="K35" si="32">H35-I35</f>
        <v>0</v>
      </c>
      <c r="L35" s="62">
        <f t="shared" si="0"/>
        <v>180000</v>
      </c>
      <c r="M35" s="62">
        <f t="shared" ref="M35" si="33">D35+I35</f>
        <v>180000</v>
      </c>
      <c r="N35" s="47">
        <f t="shared" ref="N35" si="34">M35/L35</f>
        <v>1</v>
      </c>
      <c r="O35" s="70">
        <f t="shared" ref="O35" si="35">L35-M35</f>
        <v>0</v>
      </c>
    </row>
    <row r="36" spans="1:15" ht="36" customHeight="1" thickBot="1" x14ac:dyDescent="0.3">
      <c r="A36" s="6" t="s">
        <v>150</v>
      </c>
      <c r="B36" s="7" t="s">
        <v>240</v>
      </c>
      <c r="C36" s="51">
        <f>SUM(C37:C40)</f>
        <v>49772359.612999998</v>
      </c>
      <c r="D36" s="51">
        <f>SUM(D37:D40)</f>
        <v>49772359.609999999</v>
      </c>
      <c r="E36" s="46">
        <f>D36/C36</f>
        <v>0.99999999993972566</v>
      </c>
      <c r="F36" s="55">
        <f>C36-D36</f>
        <v>2.9999986290931702E-3</v>
      </c>
      <c r="G36" s="57">
        <f>SUM(G37:G40)</f>
        <v>9235061</v>
      </c>
      <c r="H36" s="57">
        <f>SUM(H37:H40)</f>
        <v>9235061</v>
      </c>
      <c r="I36" s="57">
        <f>SUM(I37:I40)</f>
        <v>9235061</v>
      </c>
      <c r="J36" s="46">
        <f>I36/H36</f>
        <v>1</v>
      </c>
      <c r="K36" s="51">
        <f t="shared" si="3"/>
        <v>0</v>
      </c>
      <c r="L36" s="51">
        <f t="shared" si="0"/>
        <v>59007420.612999998</v>
      </c>
      <c r="M36" s="51">
        <f t="shared" si="12"/>
        <v>59007420.609999999</v>
      </c>
      <c r="N36" s="46">
        <f t="shared" si="4"/>
        <v>0.999999999949159</v>
      </c>
      <c r="O36" s="69">
        <f t="shared" si="5"/>
        <v>2.9999986290931702E-3</v>
      </c>
    </row>
    <row r="37" spans="1:15" ht="42.75" customHeight="1" x14ac:dyDescent="0.25">
      <c r="A37" s="50" t="s">
        <v>151</v>
      </c>
      <c r="B37" s="49" t="s">
        <v>152</v>
      </c>
      <c r="C37" s="56">
        <v>38480666.420000002</v>
      </c>
      <c r="D37" s="56">
        <v>38480666.420000002</v>
      </c>
      <c r="E37" s="47">
        <f t="shared" ref="E37:E40" si="36">D37/C37</f>
        <v>1</v>
      </c>
      <c r="F37" s="62">
        <f t="shared" ref="F37:F40" si="37">C37-D37</f>
        <v>0</v>
      </c>
      <c r="G37" s="52">
        <v>4066167</v>
      </c>
      <c r="H37" s="52">
        <v>4066167</v>
      </c>
      <c r="I37" s="52">
        <v>4066167</v>
      </c>
      <c r="J37" s="47">
        <f>I37/H37</f>
        <v>1</v>
      </c>
      <c r="K37" s="62">
        <f t="shared" si="3"/>
        <v>0</v>
      </c>
      <c r="L37" s="62">
        <f t="shared" ref="L37:L40" si="38">C37+H37</f>
        <v>42546833.420000002</v>
      </c>
      <c r="M37" s="62">
        <f t="shared" si="12"/>
        <v>42546833.420000002</v>
      </c>
      <c r="N37" s="47">
        <f t="shared" si="4"/>
        <v>1</v>
      </c>
      <c r="O37" s="70">
        <f t="shared" si="5"/>
        <v>0</v>
      </c>
    </row>
    <row r="38" spans="1:15" ht="60.75" customHeight="1" x14ac:dyDescent="0.25">
      <c r="A38" s="50" t="s">
        <v>153</v>
      </c>
      <c r="B38" s="49" t="s">
        <v>154</v>
      </c>
      <c r="C38" s="56">
        <v>390312.54000000004</v>
      </c>
      <c r="D38" s="56">
        <v>390312.54</v>
      </c>
      <c r="E38" s="47">
        <f t="shared" si="36"/>
        <v>0.99999999999999989</v>
      </c>
      <c r="F38" s="62">
        <f t="shared" si="37"/>
        <v>0</v>
      </c>
      <c r="G38" s="53"/>
      <c r="H38" s="62"/>
      <c r="I38" s="58"/>
      <c r="J38" s="47"/>
      <c r="K38" s="62">
        <f t="shared" si="3"/>
        <v>0</v>
      </c>
      <c r="L38" s="62">
        <f t="shared" si="38"/>
        <v>390312.54000000004</v>
      </c>
      <c r="M38" s="62">
        <f t="shared" si="12"/>
        <v>390312.54</v>
      </c>
      <c r="N38" s="47">
        <f t="shared" si="4"/>
        <v>0.99999999999999989</v>
      </c>
      <c r="O38" s="70">
        <f t="shared" si="5"/>
        <v>0</v>
      </c>
    </row>
    <row r="39" spans="1:15" ht="42.75" customHeight="1" x14ac:dyDescent="0.25">
      <c r="A39" s="50" t="s">
        <v>155</v>
      </c>
      <c r="B39" s="49" t="s">
        <v>156</v>
      </c>
      <c r="C39" s="56">
        <v>2457842.2999999998</v>
      </c>
      <c r="D39" s="56">
        <v>2457842.2999999998</v>
      </c>
      <c r="E39" s="47">
        <f t="shared" si="36"/>
        <v>1</v>
      </c>
      <c r="F39" s="62">
        <f t="shared" si="37"/>
        <v>0</v>
      </c>
      <c r="G39" s="53"/>
      <c r="H39" s="62"/>
      <c r="I39" s="58"/>
      <c r="J39" s="47"/>
      <c r="K39" s="62">
        <f t="shared" si="3"/>
        <v>0</v>
      </c>
      <c r="L39" s="62">
        <f t="shared" si="38"/>
        <v>2457842.2999999998</v>
      </c>
      <c r="M39" s="62">
        <f t="shared" si="12"/>
        <v>2457842.2999999998</v>
      </c>
      <c r="N39" s="47">
        <f t="shared" si="4"/>
        <v>1</v>
      </c>
      <c r="O39" s="70">
        <f t="shared" si="5"/>
        <v>0</v>
      </c>
    </row>
    <row r="40" spans="1:15" ht="25.5" customHeight="1" x14ac:dyDescent="0.25">
      <c r="A40" s="50" t="s">
        <v>157</v>
      </c>
      <c r="B40" s="49" t="s">
        <v>158</v>
      </c>
      <c r="C40" s="56">
        <v>8443538.3530000001</v>
      </c>
      <c r="D40" s="56">
        <v>8443538.3499999996</v>
      </c>
      <c r="E40" s="47">
        <f t="shared" si="36"/>
        <v>0.99999999964469866</v>
      </c>
      <c r="F40" s="62">
        <f t="shared" si="37"/>
        <v>3.0000004917383194E-3</v>
      </c>
      <c r="G40" s="52">
        <v>5168894</v>
      </c>
      <c r="H40" s="52">
        <v>5168894</v>
      </c>
      <c r="I40" s="52">
        <v>5168894</v>
      </c>
      <c r="J40" s="47">
        <f>I40/H40</f>
        <v>1</v>
      </c>
      <c r="K40" s="62">
        <f t="shared" si="3"/>
        <v>0</v>
      </c>
      <c r="L40" s="62">
        <f t="shared" si="38"/>
        <v>13612432.353</v>
      </c>
      <c r="M40" s="62">
        <f t="shared" si="12"/>
        <v>13612432.35</v>
      </c>
      <c r="N40" s="47">
        <f t="shared" si="4"/>
        <v>0.99999999977961318</v>
      </c>
      <c r="O40" s="70">
        <f t="shared" si="5"/>
        <v>3.0000004917383194E-3</v>
      </c>
    </row>
    <row r="41" spans="1:15" ht="39" customHeight="1" thickBot="1" x14ac:dyDescent="0.3">
      <c r="A41" s="6" t="s">
        <v>159</v>
      </c>
      <c r="B41" s="7" t="s">
        <v>241</v>
      </c>
      <c r="C41" s="51">
        <f>SUM(C42:C49)</f>
        <v>57303720</v>
      </c>
      <c r="D41" s="51">
        <f>SUM(D42:D49)</f>
        <v>54507825.829999998</v>
      </c>
      <c r="E41" s="46">
        <f>D41/C41</f>
        <v>0.95120920299764133</v>
      </c>
      <c r="F41" s="55">
        <f>C41-D41</f>
        <v>2795894.1700000018</v>
      </c>
      <c r="G41" s="57">
        <f>SUM(G42:G50)</f>
        <v>4051750</v>
      </c>
      <c r="H41" s="57">
        <f t="shared" ref="H41:I41" si="39">SUM(H42:H50)</f>
        <v>4057374.81</v>
      </c>
      <c r="I41" s="57">
        <f t="shared" si="39"/>
        <v>3876782.81</v>
      </c>
      <c r="J41" s="46">
        <f>I41/H41</f>
        <v>0.95549043200177008</v>
      </c>
      <c r="K41" s="51">
        <f t="shared" si="3"/>
        <v>180592</v>
      </c>
      <c r="L41" s="51">
        <f>C41+H41</f>
        <v>61361094.810000002</v>
      </c>
      <c r="M41" s="51">
        <f t="shared" si="12"/>
        <v>58384608.640000001</v>
      </c>
      <c r="N41" s="46">
        <f t="shared" si="4"/>
        <v>0.95149229036384586</v>
      </c>
      <c r="O41" s="69">
        <f t="shared" si="5"/>
        <v>2976486.1700000018</v>
      </c>
    </row>
    <row r="42" spans="1:15" ht="60" customHeight="1" x14ac:dyDescent="0.25">
      <c r="A42" s="50" t="s">
        <v>160</v>
      </c>
      <c r="B42" s="49" t="s">
        <v>115</v>
      </c>
      <c r="C42" s="56">
        <v>14592038</v>
      </c>
      <c r="D42" s="56">
        <v>12612481.180000002</v>
      </c>
      <c r="E42" s="47">
        <f t="shared" ref="E42:E49" si="40">D42/C42</f>
        <v>0.86433993524413799</v>
      </c>
      <c r="F42" s="62">
        <f t="shared" ref="F42:F49" si="41">C42-D42</f>
        <v>1979556.8199999984</v>
      </c>
      <c r="G42" s="52">
        <v>215500</v>
      </c>
      <c r="H42" s="52">
        <v>215500</v>
      </c>
      <c r="I42" s="52">
        <v>34908</v>
      </c>
      <c r="J42" s="47">
        <f>I42/H42</f>
        <v>0.16198607888631089</v>
      </c>
      <c r="K42" s="62">
        <f t="shared" si="3"/>
        <v>180592</v>
      </c>
      <c r="L42" s="62">
        <f t="shared" ref="L42:L50" si="42">C42+H42</f>
        <v>14807538</v>
      </c>
      <c r="M42" s="62">
        <f t="shared" si="12"/>
        <v>12647389.180000002</v>
      </c>
      <c r="N42" s="47">
        <f t="shared" si="4"/>
        <v>0.85411829974706133</v>
      </c>
      <c r="O42" s="70">
        <f t="shared" si="5"/>
        <v>2160148.8199999984</v>
      </c>
    </row>
    <row r="43" spans="1:15" ht="39.75" customHeight="1" x14ac:dyDescent="0.25">
      <c r="A43" s="50" t="s">
        <v>232</v>
      </c>
      <c r="B43" s="49" t="s">
        <v>233</v>
      </c>
      <c r="C43" s="56">
        <v>587345</v>
      </c>
      <c r="D43" s="56">
        <v>514839.49</v>
      </c>
      <c r="E43" s="47">
        <f t="shared" si="40"/>
        <v>0.87655379717201987</v>
      </c>
      <c r="F43" s="62">
        <f t="shared" si="41"/>
        <v>72505.510000000009</v>
      </c>
      <c r="G43" s="53"/>
      <c r="H43" s="62"/>
      <c r="I43" s="58"/>
      <c r="J43" s="47"/>
      <c r="K43" s="62">
        <f t="shared" si="3"/>
        <v>0</v>
      </c>
      <c r="L43" s="62">
        <f t="shared" si="42"/>
        <v>587345</v>
      </c>
      <c r="M43" s="62">
        <f t="shared" si="12"/>
        <v>514839.49</v>
      </c>
      <c r="N43" s="47">
        <f t="shared" si="4"/>
        <v>0.87655379717201987</v>
      </c>
      <c r="O43" s="70">
        <f t="shared" si="5"/>
        <v>72505.510000000009</v>
      </c>
    </row>
    <row r="44" spans="1:15" ht="59.25" customHeight="1" x14ac:dyDescent="0.25">
      <c r="A44" s="50" t="s">
        <v>161</v>
      </c>
      <c r="B44" s="49" t="s">
        <v>139</v>
      </c>
      <c r="C44" s="56">
        <v>9762655</v>
      </c>
      <c r="D44" s="56">
        <v>9284532</v>
      </c>
      <c r="E44" s="47">
        <f t="shared" si="40"/>
        <v>0.95102531022554826</v>
      </c>
      <c r="F44" s="62">
        <f t="shared" si="41"/>
        <v>478123</v>
      </c>
      <c r="G44" s="53"/>
      <c r="H44" s="62"/>
      <c r="I44" s="58"/>
      <c r="J44" s="47"/>
      <c r="K44" s="62">
        <f t="shared" si="3"/>
        <v>0</v>
      </c>
      <c r="L44" s="62">
        <f t="shared" si="42"/>
        <v>9762655</v>
      </c>
      <c r="M44" s="62">
        <f t="shared" si="12"/>
        <v>9284532</v>
      </c>
      <c r="N44" s="47">
        <f t="shared" si="4"/>
        <v>0.95102531022554826</v>
      </c>
      <c r="O44" s="70">
        <f t="shared" si="5"/>
        <v>478123</v>
      </c>
    </row>
    <row r="45" spans="1:15" ht="72.75" customHeight="1" x14ac:dyDescent="0.25">
      <c r="A45" s="50" t="s">
        <v>162</v>
      </c>
      <c r="B45" s="49" t="s">
        <v>163</v>
      </c>
      <c r="C45" s="56">
        <v>2002582</v>
      </c>
      <c r="D45" s="56">
        <v>1779456.3900000001</v>
      </c>
      <c r="E45" s="47">
        <f t="shared" si="40"/>
        <v>0.88858103688138623</v>
      </c>
      <c r="F45" s="62">
        <f t="shared" si="41"/>
        <v>223125.60999999987</v>
      </c>
      <c r="G45" s="53"/>
      <c r="H45" s="62"/>
      <c r="I45" s="58"/>
      <c r="J45" s="47"/>
      <c r="K45" s="62">
        <f t="shared" si="3"/>
        <v>0</v>
      </c>
      <c r="L45" s="62">
        <f t="shared" si="42"/>
        <v>2002582</v>
      </c>
      <c r="M45" s="62">
        <f t="shared" si="12"/>
        <v>1779456.3900000001</v>
      </c>
      <c r="N45" s="47">
        <f t="shared" si="4"/>
        <v>0.88858103688138623</v>
      </c>
      <c r="O45" s="70">
        <f t="shared" si="5"/>
        <v>223125.60999999987</v>
      </c>
    </row>
    <row r="46" spans="1:15" ht="93.75" customHeight="1" x14ac:dyDescent="0.25">
      <c r="A46" s="50" t="s">
        <v>164</v>
      </c>
      <c r="B46" s="49" t="s">
        <v>165</v>
      </c>
      <c r="C46" s="56">
        <v>301000</v>
      </c>
      <c r="D46" s="56">
        <v>283570.86000000004</v>
      </c>
      <c r="E46" s="47">
        <f t="shared" si="40"/>
        <v>0.9420958803986712</v>
      </c>
      <c r="F46" s="62">
        <f t="shared" si="41"/>
        <v>17429.139999999956</v>
      </c>
      <c r="G46" s="53"/>
      <c r="H46" s="62"/>
      <c r="I46" s="58"/>
      <c r="J46" s="47"/>
      <c r="K46" s="62">
        <f t="shared" si="3"/>
        <v>0</v>
      </c>
      <c r="L46" s="62">
        <f t="shared" si="42"/>
        <v>301000</v>
      </c>
      <c r="M46" s="62">
        <f t="shared" si="12"/>
        <v>283570.86000000004</v>
      </c>
      <c r="N46" s="47">
        <f t="shared" si="4"/>
        <v>0.9420958803986712</v>
      </c>
      <c r="O46" s="70">
        <f t="shared" si="5"/>
        <v>17429.139999999956</v>
      </c>
    </row>
    <row r="47" spans="1:15" ht="57.75" customHeight="1" x14ac:dyDescent="0.25">
      <c r="A47" s="50" t="s">
        <v>166</v>
      </c>
      <c r="B47" s="49" t="s">
        <v>167</v>
      </c>
      <c r="C47" s="56">
        <v>31400</v>
      </c>
      <c r="D47" s="56">
        <v>29738.1</v>
      </c>
      <c r="E47" s="47">
        <f t="shared" si="40"/>
        <v>0.94707324840764329</v>
      </c>
      <c r="F47" s="62">
        <f t="shared" si="41"/>
        <v>1661.9000000000015</v>
      </c>
      <c r="G47" s="53"/>
      <c r="H47" s="62"/>
      <c r="I47" s="58"/>
      <c r="J47" s="47"/>
      <c r="K47" s="62">
        <f t="shared" si="3"/>
        <v>0</v>
      </c>
      <c r="L47" s="62">
        <f t="shared" si="42"/>
        <v>31400</v>
      </c>
      <c r="M47" s="62">
        <f t="shared" si="12"/>
        <v>29738.1</v>
      </c>
      <c r="N47" s="47">
        <f t="shared" si="4"/>
        <v>0.94707324840764329</v>
      </c>
      <c r="O47" s="70">
        <f t="shared" si="5"/>
        <v>1661.9000000000015</v>
      </c>
    </row>
    <row r="48" spans="1:15" ht="24" customHeight="1" x14ac:dyDescent="0.25">
      <c r="A48" s="50" t="s">
        <v>168</v>
      </c>
      <c r="B48" s="49" t="s">
        <v>121</v>
      </c>
      <c r="C48" s="56">
        <v>26700</v>
      </c>
      <c r="D48" s="56">
        <v>5624.8099999999995</v>
      </c>
      <c r="E48" s="47">
        <f t="shared" si="40"/>
        <v>0.21066704119850185</v>
      </c>
      <c r="F48" s="62">
        <f t="shared" si="41"/>
        <v>21075.190000000002</v>
      </c>
      <c r="G48" s="52">
        <v>0</v>
      </c>
      <c r="H48" s="52">
        <v>5624.81</v>
      </c>
      <c r="I48" s="52">
        <v>5624.81</v>
      </c>
      <c r="J48" s="47">
        <f>I48/H48</f>
        <v>1</v>
      </c>
      <c r="K48" s="62">
        <f t="shared" si="3"/>
        <v>0</v>
      </c>
      <c r="L48" s="62">
        <f t="shared" si="42"/>
        <v>32324.81</v>
      </c>
      <c r="M48" s="62">
        <f t="shared" si="12"/>
        <v>11249.619999999999</v>
      </c>
      <c r="N48" s="47">
        <f t="shared" si="4"/>
        <v>0.34801813220247846</v>
      </c>
      <c r="O48" s="70">
        <f t="shared" si="5"/>
        <v>21075.190000000002</v>
      </c>
    </row>
    <row r="49" spans="1:15" ht="38.25" customHeight="1" x14ac:dyDescent="0.25">
      <c r="A49" s="50" t="s">
        <v>169</v>
      </c>
      <c r="B49" s="49" t="s">
        <v>123</v>
      </c>
      <c r="C49" s="56">
        <v>30000000</v>
      </c>
      <c r="D49" s="56">
        <v>29997583</v>
      </c>
      <c r="E49" s="47">
        <f t="shared" si="40"/>
        <v>0.99991943333333333</v>
      </c>
      <c r="F49" s="62">
        <f t="shared" si="41"/>
        <v>2417</v>
      </c>
      <c r="G49" s="53"/>
      <c r="H49" s="62"/>
      <c r="I49" s="58"/>
      <c r="J49" s="47"/>
      <c r="K49" s="62">
        <f t="shared" si="3"/>
        <v>0</v>
      </c>
      <c r="L49" s="62">
        <f t="shared" si="42"/>
        <v>30000000</v>
      </c>
      <c r="M49" s="62">
        <f t="shared" si="12"/>
        <v>29997583</v>
      </c>
      <c r="N49" s="47">
        <f t="shared" si="4"/>
        <v>0.99991943333333333</v>
      </c>
      <c r="O49" s="70">
        <f t="shared" si="5"/>
        <v>2417</v>
      </c>
    </row>
    <row r="50" spans="1:15" ht="90" customHeight="1" x14ac:dyDescent="0.25">
      <c r="A50" s="50" t="s">
        <v>283</v>
      </c>
      <c r="B50" s="49" t="s">
        <v>284</v>
      </c>
      <c r="C50" s="52"/>
      <c r="D50" s="52"/>
      <c r="E50" s="47"/>
      <c r="F50" s="74"/>
      <c r="G50" s="52">
        <v>3836250</v>
      </c>
      <c r="H50" s="52">
        <v>3836250</v>
      </c>
      <c r="I50" s="52">
        <v>3836250</v>
      </c>
      <c r="J50" s="47">
        <f>I50/H50</f>
        <v>1</v>
      </c>
      <c r="K50" s="62">
        <f t="shared" ref="K50" si="43">H50-I50</f>
        <v>0</v>
      </c>
      <c r="L50" s="62">
        <f t="shared" si="42"/>
        <v>3836250</v>
      </c>
      <c r="M50" s="62">
        <f t="shared" ref="M50" si="44">D50+I50</f>
        <v>3836250</v>
      </c>
      <c r="N50" s="47">
        <f t="shared" ref="N50" si="45">M50/L50</f>
        <v>1</v>
      </c>
      <c r="O50" s="70">
        <f t="shared" ref="O50" si="46">L50-M50</f>
        <v>0</v>
      </c>
    </row>
    <row r="51" spans="1:15" ht="30.75" customHeight="1" thickBot="1" x14ac:dyDescent="0.3">
      <c r="A51" s="6" t="s">
        <v>170</v>
      </c>
      <c r="B51" s="7" t="s">
        <v>242</v>
      </c>
      <c r="C51" s="51">
        <f>SUM(C52:C59)</f>
        <v>40746735</v>
      </c>
      <c r="D51" s="51">
        <f>SUM(D52:D59)</f>
        <v>38572418.079999998</v>
      </c>
      <c r="E51" s="46">
        <f>D51/C51</f>
        <v>0.94663825408342528</v>
      </c>
      <c r="F51" s="55">
        <f>C51-D51</f>
        <v>2174316.9200000018</v>
      </c>
      <c r="G51" s="57">
        <f>SUM(G53:G59)</f>
        <v>17355727</v>
      </c>
      <c r="H51" s="57">
        <f>SUM(H53:H59)</f>
        <v>18435403.030000001</v>
      </c>
      <c r="I51" s="57">
        <f>SUM(I53:I59)</f>
        <v>9613465.5599999987</v>
      </c>
      <c r="J51" s="46">
        <f t="shared" ref="J51:J59" si="47">I51/H51</f>
        <v>0.5214676101388166</v>
      </c>
      <c r="K51" s="51">
        <f t="shared" si="3"/>
        <v>8821937.4700000025</v>
      </c>
      <c r="L51" s="51">
        <f>C51+H51</f>
        <v>59182138.030000001</v>
      </c>
      <c r="M51" s="51">
        <f t="shared" ref="M51:M53" si="48">D51+I51</f>
        <v>48185883.640000001</v>
      </c>
      <c r="N51" s="46">
        <f t="shared" si="4"/>
        <v>0.81419639850750425</v>
      </c>
      <c r="O51" s="69">
        <f t="shared" si="5"/>
        <v>10996254.390000001</v>
      </c>
    </row>
    <row r="52" spans="1:15" ht="57.75" customHeight="1" x14ac:dyDescent="0.25">
      <c r="A52" s="50" t="s">
        <v>234</v>
      </c>
      <c r="B52" s="49" t="s">
        <v>115</v>
      </c>
      <c r="C52" s="56">
        <v>1256652</v>
      </c>
      <c r="D52" s="56">
        <v>1118068.5300000003</v>
      </c>
      <c r="E52" s="47">
        <f t="shared" ref="E52" si="49">D52/C52</f>
        <v>0.88972008957133741</v>
      </c>
      <c r="F52" s="62">
        <f t="shared" ref="F52" si="50">C52-D52</f>
        <v>138583.46999999974</v>
      </c>
      <c r="G52" s="57"/>
      <c r="H52" s="57"/>
      <c r="I52" s="57"/>
      <c r="J52" s="46"/>
      <c r="K52" s="51"/>
      <c r="L52" s="62">
        <f t="shared" ref="L52" si="51">C52+H52</f>
        <v>1256652</v>
      </c>
      <c r="M52" s="62">
        <f t="shared" ref="M52" si="52">D52+I52</f>
        <v>1118068.5300000003</v>
      </c>
      <c r="N52" s="47">
        <f t="shared" ref="N52" si="53">M52/L52</f>
        <v>0.88972008957133741</v>
      </c>
      <c r="O52" s="70">
        <f t="shared" ref="O52" si="54">L52-M52</f>
        <v>138583.46999999974</v>
      </c>
    </row>
    <row r="53" spans="1:15" ht="26.25" customHeight="1" x14ac:dyDescent="0.25">
      <c r="A53" s="50" t="s">
        <v>171</v>
      </c>
      <c r="B53" s="49" t="s">
        <v>235</v>
      </c>
      <c r="C53" s="56">
        <v>18771076</v>
      </c>
      <c r="D53" s="56">
        <v>18290139.410000004</v>
      </c>
      <c r="E53" s="47">
        <f t="shared" ref="E53:E59" si="55">D53/C53</f>
        <v>0.97437884807455921</v>
      </c>
      <c r="F53" s="62">
        <f t="shared" ref="F53:F59" si="56">C53-D53</f>
        <v>480936.58999999613</v>
      </c>
      <c r="G53" s="52">
        <v>1972084</v>
      </c>
      <c r="H53" s="52">
        <f>1907084+65000</f>
        <v>1972084</v>
      </c>
      <c r="I53" s="52">
        <v>1729864.64</v>
      </c>
      <c r="J53" s="47">
        <f t="shared" si="47"/>
        <v>0.87717594179558267</v>
      </c>
      <c r="K53" s="62">
        <f t="shared" si="3"/>
        <v>242219.3600000001</v>
      </c>
      <c r="L53" s="62">
        <f t="shared" ref="L53:L59" si="57">C53+H53</f>
        <v>20743160</v>
      </c>
      <c r="M53" s="62">
        <f t="shared" si="48"/>
        <v>20020004.050000004</v>
      </c>
      <c r="N53" s="47">
        <f t="shared" si="4"/>
        <v>0.96513761885845761</v>
      </c>
      <c r="O53" s="70">
        <f t="shared" si="5"/>
        <v>723155.94999999553</v>
      </c>
    </row>
    <row r="54" spans="1:15" ht="23.25" customHeight="1" x14ac:dyDescent="0.25">
      <c r="A54" s="50" t="s">
        <v>172</v>
      </c>
      <c r="B54" s="49" t="s">
        <v>173</v>
      </c>
      <c r="C54" s="56">
        <v>6864143</v>
      </c>
      <c r="D54" s="56">
        <v>6585988.9699999997</v>
      </c>
      <c r="E54" s="47">
        <f t="shared" ref="E54" si="58">D54/C54</f>
        <v>0.95947723845496802</v>
      </c>
      <c r="F54" s="62">
        <f t="shared" ref="F54" si="59">C54-D54</f>
        <v>278154.03000000026</v>
      </c>
      <c r="G54" s="52">
        <v>911776</v>
      </c>
      <c r="H54" s="52">
        <v>1148294</v>
      </c>
      <c r="I54" s="52">
        <v>583821.21</v>
      </c>
      <c r="J54" s="47">
        <f t="shared" ref="J54" si="60">I54/H54</f>
        <v>0.50842485461040465</v>
      </c>
      <c r="K54" s="62">
        <f t="shared" ref="K54" si="61">H54-I54</f>
        <v>564472.79</v>
      </c>
      <c r="L54" s="62">
        <f t="shared" si="57"/>
        <v>8012437</v>
      </c>
      <c r="M54" s="62">
        <f t="shared" ref="M54" si="62">D54+I54</f>
        <v>7169810.1799999997</v>
      </c>
      <c r="N54" s="47">
        <f t="shared" ref="N54" si="63">M54/L54</f>
        <v>0.89483513942137705</v>
      </c>
      <c r="O54" s="70">
        <f t="shared" ref="O54" si="64">L54-M54</f>
        <v>842626.8200000003</v>
      </c>
    </row>
    <row r="55" spans="1:15" ht="25.5" customHeight="1" x14ac:dyDescent="0.25">
      <c r="A55" s="50" t="s">
        <v>174</v>
      </c>
      <c r="B55" s="49" t="s">
        <v>175</v>
      </c>
      <c r="C55" s="56">
        <v>3226986</v>
      </c>
      <c r="D55" s="56">
        <v>3043923.06</v>
      </c>
      <c r="E55" s="47">
        <f t="shared" si="55"/>
        <v>0.94327123204129182</v>
      </c>
      <c r="F55" s="62">
        <f t="shared" si="56"/>
        <v>183062.93999999994</v>
      </c>
      <c r="G55" s="52">
        <v>140436</v>
      </c>
      <c r="H55" s="52">
        <f>164436+64264.03</f>
        <v>228700.03</v>
      </c>
      <c r="I55" s="52">
        <v>152339.23000000001</v>
      </c>
      <c r="J55" s="47">
        <f t="shared" si="47"/>
        <v>0.66610935730966025</v>
      </c>
      <c r="K55" s="62">
        <f t="shared" ref="K55:K98" si="65">H55-I55</f>
        <v>76360.799999999988</v>
      </c>
      <c r="L55" s="62">
        <f t="shared" si="57"/>
        <v>3455686.03</v>
      </c>
      <c r="M55" s="62">
        <f t="shared" ref="M55:M93" si="66">D55+I55</f>
        <v>3196262.29</v>
      </c>
      <c r="N55" s="47">
        <f t="shared" ref="N55:N98" si="67">M55/L55</f>
        <v>0.92492844033055865</v>
      </c>
      <c r="O55" s="70">
        <f t="shared" ref="O55:O93" si="68">L55-M55</f>
        <v>259423.73999999976</v>
      </c>
    </row>
    <row r="56" spans="1:15" ht="24" customHeight="1" x14ac:dyDescent="0.25">
      <c r="A56" s="50" t="s">
        <v>285</v>
      </c>
      <c r="B56" s="49" t="s">
        <v>286</v>
      </c>
      <c r="C56" s="56"/>
      <c r="D56" s="56"/>
      <c r="E56" s="47"/>
      <c r="F56" s="62"/>
      <c r="G56" s="52">
        <v>13500000</v>
      </c>
      <c r="H56" s="52">
        <f>13500000+681544</f>
        <v>14181544</v>
      </c>
      <c r="I56" s="52">
        <v>6387559.21</v>
      </c>
      <c r="J56" s="47">
        <f t="shared" ref="J56" si="69">I56/H56</f>
        <v>0.45041352408454255</v>
      </c>
      <c r="K56" s="62">
        <f t="shared" ref="K56" si="70">H56-I56</f>
        <v>7793984.79</v>
      </c>
      <c r="L56" s="62">
        <f t="shared" si="57"/>
        <v>14181544</v>
      </c>
      <c r="M56" s="62">
        <f t="shared" ref="M56" si="71">D56+I56</f>
        <v>6387559.21</v>
      </c>
      <c r="N56" s="47">
        <f t="shared" ref="N56" si="72">M56/L56</f>
        <v>0.45041352408454255</v>
      </c>
      <c r="O56" s="70">
        <f t="shared" ref="O56" si="73">L56-M56</f>
        <v>7793984.79</v>
      </c>
    </row>
    <row r="57" spans="1:15" ht="42" customHeight="1" x14ac:dyDescent="0.25">
      <c r="A57" s="50" t="s">
        <v>176</v>
      </c>
      <c r="B57" s="49" t="s">
        <v>177</v>
      </c>
      <c r="C57" s="56">
        <v>7511986</v>
      </c>
      <c r="D57" s="56">
        <v>6745870.459999999</v>
      </c>
      <c r="E57" s="47">
        <v>0</v>
      </c>
      <c r="F57" s="62">
        <f t="shared" si="56"/>
        <v>766115.54000000097</v>
      </c>
      <c r="G57" s="60">
        <v>94023</v>
      </c>
      <c r="H57" s="60">
        <f>47000+36350+84023</f>
        <v>167373</v>
      </c>
      <c r="I57" s="60">
        <v>167183.26999999999</v>
      </c>
      <c r="J57" s="47">
        <f t="shared" si="47"/>
        <v>0.99886642409468662</v>
      </c>
      <c r="K57" s="62">
        <f t="shared" si="65"/>
        <v>189.73000000001048</v>
      </c>
      <c r="L57" s="62">
        <f t="shared" si="57"/>
        <v>7679359</v>
      </c>
      <c r="M57" s="62">
        <f t="shared" si="66"/>
        <v>6913053.7299999986</v>
      </c>
      <c r="N57" s="47">
        <f t="shared" si="67"/>
        <v>0.90021233933717626</v>
      </c>
      <c r="O57" s="70">
        <f t="shared" si="68"/>
        <v>766305.27000000142</v>
      </c>
    </row>
    <row r="58" spans="1:15" ht="50.25" customHeight="1" x14ac:dyDescent="0.25">
      <c r="A58" s="50" t="s">
        <v>178</v>
      </c>
      <c r="B58" s="49" t="s">
        <v>179</v>
      </c>
      <c r="C58" s="56">
        <v>1801277</v>
      </c>
      <c r="D58" s="56">
        <v>1746551.4600000002</v>
      </c>
      <c r="E58" s="47">
        <f t="shared" si="55"/>
        <v>0.96961847622547792</v>
      </c>
      <c r="F58" s="62">
        <f t="shared" si="56"/>
        <v>54725.539999999804</v>
      </c>
      <c r="G58" s="52"/>
      <c r="H58" s="52"/>
      <c r="I58" s="52"/>
      <c r="J58" s="47">
        <v>0</v>
      </c>
      <c r="K58" s="62">
        <f t="shared" si="65"/>
        <v>0</v>
      </c>
      <c r="L58" s="62">
        <f t="shared" si="57"/>
        <v>1801277</v>
      </c>
      <c r="M58" s="62">
        <f t="shared" si="66"/>
        <v>1746551.4600000002</v>
      </c>
      <c r="N58" s="47">
        <f t="shared" si="67"/>
        <v>0.96961847622547792</v>
      </c>
      <c r="O58" s="70">
        <f t="shared" si="68"/>
        <v>54725.539999999804</v>
      </c>
    </row>
    <row r="59" spans="1:15" ht="45" customHeight="1" x14ac:dyDescent="0.25">
      <c r="A59" s="50" t="s">
        <v>180</v>
      </c>
      <c r="B59" s="49" t="s">
        <v>181</v>
      </c>
      <c r="C59" s="56">
        <v>1314615</v>
      </c>
      <c r="D59" s="56">
        <v>1041876.19</v>
      </c>
      <c r="E59" s="47">
        <f t="shared" si="55"/>
        <v>0.79253331964111162</v>
      </c>
      <c r="F59" s="62">
        <f t="shared" si="56"/>
        <v>272738.81000000006</v>
      </c>
      <c r="G59" s="52">
        <v>737408</v>
      </c>
      <c r="H59" s="52">
        <v>737408</v>
      </c>
      <c r="I59" s="52">
        <v>592698</v>
      </c>
      <c r="J59" s="47">
        <f t="shared" si="47"/>
        <v>0.80375857056066657</v>
      </c>
      <c r="K59" s="62">
        <f t="shared" si="65"/>
        <v>144710</v>
      </c>
      <c r="L59" s="62">
        <f t="shared" si="57"/>
        <v>2052023</v>
      </c>
      <c r="M59" s="62">
        <f t="shared" si="66"/>
        <v>1634574.19</v>
      </c>
      <c r="N59" s="47">
        <f t="shared" si="67"/>
        <v>0.79656718759974909</v>
      </c>
      <c r="O59" s="70">
        <f t="shared" si="68"/>
        <v>417448.81000000006</v>
      </c>
    </row>
    <row r="60" spans="1:15" ht="39" customHeight="1" thickBot="1" x14ac:dyDescent="0.3">
      <c r="A60" s="6" t="s">
        <v>182</v>
      </c>
      <c r="B60" s="7" t="s">
        <v>243</v>
      </c>
      <c r="C60" s="51">
        <f>SUM(C61:C74)</f>
        <v>157671975</v>
      </c>
      <c r="D60" s="51">
        <f>SUM(D61:D74)</f>
        <v>140205083.95000002</v>
      </c>
      <c r="E60" s="46">
        <f>D60/C60</f>
        <v>0.88922006558235867</v>
      </c>
      <c r="F60" s="55">
        <f>C60-D60</f>
        <v>17466891.049999982</v>
      </c>
      <c r="G60" s="57">
        <f>SUM(G61:G74)</f>
        <v>104947590.02</v>
      </c>
      <c r="H60" s="57">
        <f>SUM(H61:H74)</f>
        <v>105235081.02</v>
      </c>
      <c r="I60" s="57">
        <f>SUM(I61:I74)</f>
        <v>74990997.289999992</v>
      </c>
      <c r="J60" s="46">
        <f t="shared" ref="J60:J65" si="74">I60/H60</f>
        <v>0.71260454748685853</v>
      </c>
      <c r="K60" s="51">
        <f t="shared" si="65"/>
        <v>30244083.730000004</v>
      </c>
      <c r="L60" s="51">
        <f>C60+H60</f>
        <v>262907056.01999998</v>
      </c>
      <c r="M60" s="51">
        <f t="shared" si="66"/>
        <v>215196081.24000001</v>
      </c>
      <c r="N60" s="46">
        <f t="shared" si="67"/>
        <v>0.81852531650436011</v>
      </c>
      <c r="O60" s="69">
        <f t="shared" si="68"/>
        <v>47710974.779999971</v>
      </c>
    </row>
    <row r="61" spans="1:15" ht="52.5" customHeight="1" x14ac:dyDescent="0.25">
      <c r="A61" s="50" t="s">
        <v>183</v>
      </c>
      <c r="B61" s="49" t="s">
        <v>115</v>
      </c>
      <c r="C61" s="56">
        <v>5901565</v>
      </c>
      <c r="D61" s="56">
        <v>5486549.6499999985</v>
      </c>
      <c r="E61" s="47">
        <f t="shared" ref="E61:E63" si="75">D61/C61</f>
        <v>0.92967706870974032</v>
      </c>
      <c r="F61" s="62">
        <f t="shared" ref="F61:F67" si="76">C61-D61</f>
        <v>415015.35000000149</v>
      </c>
      <c r="G61" s="52">
        <v>964700</v>
      </c>
      <c r="H61" s="52">
        <v>1252191</v>
      </c>
      <c r="I61" s="52">
        <v>968027.74</v>
      </c>
      <c r="J61" s="47">
        <f t="shared" si="74"/>
        <v>0.77306715988215857</v>
      </c>
      <c r="K61" s="62">
        <f t="shared" si="65"/>
        <v>284163.26</v>
      </c>
      <c r="L61" s="62">
        <f t="shared" ref="L61:L74" si="77">C61+H61</f>
        <v>7153756</v>
      </c>
      <c r="M61" s="62">
        <f>D61+I61</f>
        <v>6454577.3899999987</v>
      </c>
      <c r="N61" s="47">
        <f>M61/L61</f>
        <v>0.90226412390917421</v>
      </c>
      <c r="O61" s="70">
        <f>L61-M61</f>
        <v>699178.61000000127</v>
      </c>
    </row>
    <row r="62" spans="1:15" ht="22.5" customHeight="1" x14ac:dyDescent="0.25">
      <c r="A62" s="50" t="s">
        <v>263</v>
      </c>
      <c r="B62" s="49" t="s">
        <v>121</v>
      </c>
      <c r="C62" s="56">
        <v>80000</v>
      </c>
      <c r="D62" s="56">
        <v>17329.740000000002</v>
      </c>
      <c r="E62" s="47">
        <f t="shared" si="75"/>
        <v>0.21662175000000003</v>
      </c>
      <c r="F62" s="62">
        <f t="shared" si="76"/>
        <v>62670.259999999995</v>
      </c>
      <c r="G62" s="52"/>
      <c r="H62" s="52"/>
      <c r="I62" s="52"/>
      <c r="J62" s="47"/>
      <c r="K62" s="62"/>
      <c r="L62" s="62">
        <f t="shared" si="77"/>
        <v>80000</v>
      </c>
      <c r="M62" s="62">
        <f>D62+I62</f>
        <v>17329.740000000002</v>
      </c>
      <c r="N62" s="47">
        <f>M62/L62</f>
        <v>0.21662175000000003</v>
      </c>
      <c r="O62" s="70">
        <f>L62-M62</f>
        <v>62670.259999999995</v>
      </c>
    </row>
    <row r="63" spans="1:15" ht="31.5" x14ac:dyDescent="0.25">
      <c r="A63" s="50" t="s">
        <v>184</v>
      </c>
      <c r="B63" s="49" t="s">
        <v>185</v>
      </c>
      <c r="C63" s="56">
        <v>22048150</v>
      </c>
      <c r="D63" s="56">
        <v>21833797</v>
      </c>
      <c r="E63" s="47">
        <f t="shared" si="75"/>
        <v>0.99027795982882916</v>
      </c>
      <c r="F63" s="62">
        <f t="shared" si="76"/>
        <v>214353</v>
      </c>
      <c r="G63" s="52">
        <v>3066200</v>
      </c>
      <c r="H63" s="52">
        <f>2618200+448000</f>
        <v>3066200</v>
      </c>
      <c r="I63" s="52">
        <v>739892.01</v>
      </c>
      <c r="J63" s="47">
        <f t="shared" si="74"/>
        <v>0.24130585415171873</v>
      </c>
      <c r="K63" s="62">
        <f t="shared" si="65"/>
        <v>2326307.9900000002</v>
      </c>
      <c r="L63" s="62">
        <f t="shared" si="77"/>
        <v>25114350</v>
      </c>
      <c r="M63" s="62">
        <f t="shared" si="66"/>
        <v>22573689.010000002</v>
      </c>
      <c r="N63" s="47">
        <f t="shared" si="67"/>
        <v>0.89883628324045817</v>
      </c>
      <c r="O63" s="70">
        <f t="shared" si="68"/>
        <v>2540660.9899999984</v>
      </c>
    </row>
    <row r="64" spans="1:15" ht="38.25" customHeight="1" x14ac:dyDescent="0.25">
      <c r="A64" s="50" t="s">
        <v>287</v>
      </c>
      <c r="B64" s="49" t="s">
        <v>288</v>
      </c>
      <c r="C64" s="56"/>
      <c r="D64" s="56"/>
      <c r="E64" s="47"/>
      <c r="F64" s="62"/>
      <c r="G64" s="52">
        <v>49024</v>
      </c>
      <c r="H64" s="52">
        <v>49024</v>
      </c>
      <c r="I64" s="52">
        <v>49024</v>
      </c>
      <c r="J64" s="47">
        <f t="shared" ref="J64" si="78">I64/H64</f>
        <v>1</v>
      </c>
      <c r="K64" s="62">
        <f t="shared" ref="K64" si="79">H64-I64</f>
        <v>0</v>
      </c>
      <c r="L64" s="62">
        <f t="shared" ref="L64" si="80">C64+H64</f>
        <v>49024</v>
      </c>
      <c r="M64" s="62">
        <f t="shared" ref="M64" si="81">D64+I64</f>
        <v>49024</v>
      </c>
      <c r="N64" s="47">
        <f t="shared" ref="N64" si="82">M64/L64</f>
        <v>1</v>
      </c>
      <c r="O64" s="70">
        <f t="shared" ref="O64" si="83">L64-M64</f>
        <v>0</v>
      </c>
    </row>
    <row r="65" spans="1:15" ht="23.25" customHeight="1" x14ac:dyDescent="0.25">
      <c r="A65" s="50" t="s">
        <v>186</v>
      </c>
      <c r="B65" s="49" t="s">
        <v>187</v>
      </c>
      <c r="C65" s="56">
        <v>78359783</v>
      </c>
      <c r="D65" s="56">
        <v>75430081.780000001</v>
      </c>
      <c r="E65" s="47">
        <f>D65/C65</f>
        <v>0.96261218308886842</v>
      </c>
      <c r="F65" s="62">
        <f t="shared" si="76"/>
        <v>2929701.2199999988</v>
      </c>
      <c r="G65" s="52">
        <v>28251583.219999999</v>
      </c>
      <c r="H65" s="52">
        <v>28251583.219999999</v>
      </c>
      <c r="I65" s="52">
        <v>26494474.539999999</v>
      </c>
      <c r="J65" s="47">
        <f t="shared" si="74"/>
        <v>0.93780494826371008</v>
      </c>
      <c r="K65" s="62">
        <f t="shared" si="65"/>
        <v>1757108.6799999997</v>
      </c>
      <c r="L65" s="62">
        <f t="shared" si="77"/>
        <v>106611366.22</v>
      </c>
      <c r="M65" s="62">
        <f t="shared" si="66"/>
        <v>101924556.31999999</v>
      </c>
      <c r="N65" s="47">
        <f t="shared" si="67"/>
        <v>0.95603836564359901</v>
      </c>
      <c r="O65" s="70">
        <f t="shared" si="68"/>
        <v>4686809.900000006</v>
      </c>
    </row>
    <row r="66" spans="1:15" ht="78.75" x14ac:dyDescent="0.25">
      <c r="A66" s="50" t="s">
        <v>188</v>
      </c>
      <c r="B66" s="49" t="s">
        <v>278</v>
      </c>
      <c r="C66" s="56">
        <v>1100629</v>
      </c>
      <c r="D66" s="56">
        <v>1057603.0900000001</v>
      </c>
      <c r="E66" s="47">
        <f>D66/C66</f>
        <v>0.96090788994293275</v>
      </c>
      <c r="F66" s="62">
        <f t="shared" si="76"/>
        <v>43025.909999999916</v>
      </c>
      <c r="G66" s="52"/>
      <c r="H66" s="52"/>
      <c r="I66" s="52"/>
      <c r="J66" s="47">
        <v>0</v>
      </c>
      <c r="K66" s="62">
        <f t="shared" si="65"/>
        <v>0</v>
      </c>
      <c r="L66" s="62">
        <f t="shared" si="77"/>
        <v>1100629</v>
      </c>
      <c r="M66" s="62">
        <f t="shared" si="66"/>
        <v>1057603.0900000001</v>
      </c>
      <c r="N66" s="47">
        <f t="shared" si="67"/>
        <v>0.96090788994293275</v>
      </c>
      <c r="O66" s="70">
        <f t="shared" si="68"/>
        <v>43025.909999999916</v>
      </c>
    </row>
    <row r="67" spans="1:15" ht="36.75" customHeight="1" x14ac:dyDescent="0.25">
      <c r="A67" s="50" t="s">
        <v>189</v>
      </c>
      <c r="B67" s="49" t="s">
        <v>190</v>
      </c>
      <c r="C67" s="56">
        <v>3907851</v>
      </c>
      <c r="D67" s="56">
        <v>2886970.06</v>
      </c>
      <c r="E67" s="47">
        <f>D67/C67</f>
        <v>0.73876154950636552</v>
      </c>
      <c r="F67" s="62">
        <f t="shared" si="76"/>
        <v>1020880.94</v>
      </c>
      <c r="G67" s="52">
        <v>3736545</v>
      </c>
      <c r="H67" s="52">
        <v>3736545</v>
      </c>
      <c r="I67" s="52">
        <v>3693145</v>
      </c>
      <c r="J67" s="47">
        <f>I67/H67</f>
        <v>0.98838499201802732</v>
      </c>
      <c r="K67" s="62">
        <f t="shared" si="65"/>
        <v>43400</v>
      </c>
      <c r="L67" s="62">
        <f t="shared" si="77"/>
        <v>7644396</v>
      </c>
      <c r="M67" s="62">
        <f t="shared" si="66"/>
        <v>6580115.0600000005</v>
      </c>
      <c r="N67" s="47">
        <f t="shared" si="67"/>
        <v>0.86077632032668117</v>
      </c>
      <c r="O67" s="70">
        <f t="shared" si="68"/>
        <v>1064280.9399999995</v>
      </c>
    </row>
    <row r="68" spans="1:15" ht="21" customHeight="1" x14ac:dyDescent="0.25">
      <c r="A68" s="50" t="s">
        <v>268</v>
      </c>
      <c r="B68" s="49" t="s">
        <v>210</v>
      </c>
      <c r="C68" s="56">
        <v>150000</v>
      </c>
      <c r="D68" s="56">
        <v>72988.61</v>
      </c>
      <c r="E68" s="47">
        <f>D68/C68</f>
        <v>0.48659073333333336</v>
      </c>
      <c r="F68" s="62">
        <f t="shared" ref="F68:F76" si="84">C68-D68</f>
        <v>77011.39</v>
      </c>
      <c r="G68" s="52">
        <v>26333702</v>
      </c>
      <c r="H68" s="52"/>
      <c r="I68" s="52"/>
      <c r="J68" s="47">
        <v>0</v>
      </c>
      <c r="K68" s="62">
        <f t="shared" si="65"/>
        <v>0</v>
      </c>
      <c r="L68" s="62">
        <f t="shared" si="77"/>
        <v>150000</v>
      </c>
      <c r="M68" s="62">
        <f t="shared" si="66"/>
        <v>72988.61</v>
      </c>
      <c r="N68" s="47">
        <f t="shared" si="67"/>
        <v>0.48659073333333336</v>
      </c>
      <c r="O68" s="70">
        <f t="shared" si="68"/>
        <v>77011.39</v>
      </c>
    </row>
    <row r="69" spans="1:15" ht="36.75" customHeight="1" x14ac:dyDescent="0.25">
      <c r="A69" s="50" t="s">
        <v>293</v>
      </c>
      <c r="B69" s="49" t="s">
        <v>294</v>
      </c>
      <c r="C69" s="56"/>
      <c r="D69" s="56"/>
      <c r="E69" s="47"/>
      <c r="F69" s="62"/>
      <c r="G69" s="52"/>
      <c r="H69" s="52">
        <v>26333702</v>
      </c>
      <c r="I69" s="52">
        <v>11751329.619999999</v>
      </c>
      <c r="J69" s="47">
        <f t="shared" ref="J69:J71" si="85">I69/H69</f>
        <v>0.44624677608943852</v>
      </c>
      <c r="K69" s="62">
        <f t="shared" si="65"/>
        <v>14582372.380000001</v>
      </c>
      <c r="L69" s="62">
        <f t="shared" si="77"/>
        <v>26333702</v>
      </c>
      <c r="M69" s="62">
        <f t="shared" si="66"/>
        <v>11751329.619999999</v>
      </c>
      <c r="N69" s="47">
        <f t="shared" si="67"/>
        <v>0.44624677608943852</v>
      </c>
      <c r="O69" s="70">
        <f t="shared" si="68"/>
        <v>14582372.380000001</v>
      </c>
    </row>
    <row r="70" spans="1:15" ht="21" customHeight="1" x14ac:dyDescent="0.25">
      <c r="A70" s="50" t="s">
        <v>289</v>
      </c>
      <c r="B70" s="49" t="s">
        <v>251</v>
      </c>
      <c r="C70" s="56"/>
      <c r="D70" s="56"/>
      <c r="E70" s="47"/>
      <c r="F70" s="62"/>
      <c r="G70" s="52">
        <v>27491037.800000001</v>
      </c>
      <c r="H70" s="52">
        <v>27491037.800000001</v>
      </c>
      <c r="I70" s="52">
        <v>27160597.100000001</v>
      </c>
      <c r="J70" s="47">
        <f t="shared" si="85"/>
        <v>0.98798005726797267</v>
      </c>
      <c r="K70" s="62">
        <f t="shared" si="65"/>
        <v>330440.69999999925</v>
      </c>
      <c r="L70" s="62">
        <f t="shared" si="77"/>
        <v>27491037.800000001</v>
      </c>
      <c r="M70" s="62">
        <f t="shared" si="66"/>
        <v>27160597.100000001</v>
      </c>
      <c r="N70" s="47">
        <f t="shared" si="67"/>
        <v>0.98798005726797267</v>
      </c>
      <c r="O70" s="70">
        <f t="shared" si="68"/>
        <v>330440.69999999925</v>
      </c>
    </row>
    <row r="71" spans="1:15" ht="54.75" customHeight="1" x14ac:dyDescent="0.25">
      <c r="A71" s="50" t="s">
        <v>191</v>
      </c>
      <c r="B71" s="49" t="s">
        <v>192</v>
      </c>
      <c r="C71" s="56">
        <v>43057172</v>
      </c>
      <c r="D71" s="56">
        <v>30508153.420000002</v>
      </c>
      <c r="E71" s="47">
        <f>D71/C71</f>
        <v>0.70854986528144492</v>
      </c>
      <c r="F71" s="62">
        <f t="shared" ref="F71" si="86">C71-D71</f>
        <v>12549018.579999998</v>
      </c>
      <c r="G71" s="54">
        <v>14831733</v>
      </c>
      <c r="H71" s="62">
        <v>14831733</v>
      </c>
      <c r="I71" s="54">
        <v>4037207.28</v>
      </c>
      <c r="J71" s="47">
        <f t="shared" si="85"/>
        <v>0.27220064438862268</v>
      </c>
      <c r="K71" s="62">
        <f t="shared" si="65"/>
        <v>10794525.720000001</v>
      </c>
      <c r="L71" s="62">
        <f t="shared" si="77"/>
        <v>57888905</v>
      </c>
      <c r="M71" s="62">
        <f t="shared" ref="M71" si="87">D71+I71</f>
        <v>34545360.700000003</v>
      </c>
      <c r="N71" s="47">
        <f t="shared" ref="N71" si="88">M71/L71</f>
        <v>0.59675270589416063</v>
      </c>
      <c r="O71" s="70">
        <f t="shared" ref="O71" si="89">L71-M71</f>
        <v>23343544.299999997</v>
      </c>
    </row>
    <row r="72" spans="1:15" ht="23.25" customHeight="1" x14ac:dyDescent="0.25">
      <c r="A72" s="50" t="s">
        <v>193</v>
      </c>
      <c r="B72" s="49" t="s">
        <v>124</v>
      </c>
      <c r="C72" s="56">
        <v>1885873</v>
      </c>
      <c r="D72" s="56">
        <v>1737373</v>
      </c>
      <c r="E72" s="47">
        <v>0</v>
      </c>
      <c r="F72" s="62">
        <f t="shared" si="84"/>
        <v>148500</v>
      </c>
      <c r="G72" s="52"/>
      <c r="H72" s="52"/>
      <c r="I72" s="52"/>
      <c r="J72" s="47">
        <v>0</v>
      </c>
      <c r="K72" s="62">
        <f t="shared" si="65"/>
        <v>0</v>
      </c>
      <c r="L72" s="62">
        <f t="shared" si="77"/>
        <v>1885873</v>
      </c>
      <c r="M72" s="62">
        <f t="shared" si="66"/>
        <v>1737373</v>
      </c>
      <c r="N72" s="47">
        <f t="shared" si="67"/>
        <v>0.92125662756717974</v>
      </c>
      <c r="O72" s="70">
        <f t="shared" si="68"/>
        <v>148500</v>
      </c>
    </row>
    <row r="73" spans="1:15" ht="22.5" customHeight="1" x14ac:dyDescent="0.25">
      <c r="A73" s="50" t="s">
        <v>194</v>
      </c>
      <c r="B73" s="49" t="s">
        <v>126</v>
      </c>
      <c r="C73" s="56">
        <v>1180952</v>
      </c>
      <c r="D73" s="56">
        <v>1174237.6000000001</v>
      </c>
      <c r="E73" s="47">
        <v>0</v>
      </c>
      <c r="F73" s="62">
        <f t="shared" si="84"/>
        <v>6714.3999999999069</v>
      </c>
      <c r="G73" s="52"/>
      <c r="H73" s="52"/>
      <c r="I73" s="52"/>
      <c r="J73" s="47">
        <v>0</v>
      </c>
      <c r="K73" s="62">
        <f t="shared" si="65"/>
        <v>0</v>
      </c>
      <c r="L73" s="62">
        <f t="shared" si="77"/>
        <v>1180952</v>
      </c>
      <c r="M73" s="62">
        <f t="shared" si="66"/>
        <v>1174237.6000000001</v>
      </c>
      <c r="N73" s="47">
        <f t="shared" si="67"/>
        <v>0.99431441752077987</v>
      </c>
      <c r="O73" s="70">
        <f t="shared" si="68"/>
        <v>6714.3999999999069</v>
      </c>
    </row>
    <row r="74" spans="1:15" ht="22.5" customHeight="1" x14ac:dyDescent="0.25">
      <c r="A74" s="50" t="s">
        <v>290</v>
      </c>
      <c r="B74" s="49" t="s">
        <v>291</v>
      </c>
      <c r="C74" s="52"/>
      <c r="D74" s="52"/>
      <c r="E74" s="47">
        <v>0</v>
      </c>
      <c r="F74" s="62">
        <f t="shared" si="84"/>
        <v>0</v>
      </c>
      <c r="G74" s="52">
        <v>223065</v>
      </c>
      <c r="H74" s="52">
        <v>223065</v>
      </c>
      <c r="I74" s="52">
        <v>97300</v>
      </c>
      <c r="J74" s="47">
        <f>I74/H74</f>
        <v>0.43619572770268755</v>
      </c>
      <c r="K74" s="62">
        <f t="shared" si="65"/>
        <v>125765</v>
      </c>
      <c r="L74" s="62">
        <f t="shared" si="77"/>
        <v>223065</v>
      </c>
      <c r="M74" s="62">
        <f t="shared" si="66"/>
        <v>97300</v>
      </c>
      <c r="N74" s="47">
        <f t="shared" si="67"/>
        <v>0.43619572770268755</v>
      </c>
      <c r="O74" s="70">
        <f t="shared" si="68"/>
        <v>125765</v>
      </c>
    </row>
    <row r="75" spans="1:15" ht="40.5" customHeight="1" thickBot="1" x14ac:dyDescent="0.3">
      <c r="A75" s="6" t="s">
        <v>195</v>
      </c>
      <c r="B75" s="7" t="s">
        <v>244</v>
      </c>
      <c r="C75" s="51">
        <f>SUM(C76:C82)</f>
        <v>1752548</v>
      </c>
      <c r="D75" s="51">
        <f>SUM(D76:D82)</f>
        <v>1584038.3499999999</v>
      </c>
      <c r="E75" s="46">
        <f>D75/C75</f>
        <v>0.90384876762291244</v>
      </c>
      <c r="F75" s="55">
        <f t="shared" si="84"/>
        <v>168509.65000000014</v>
      </c>
      <c r="G75" s="57">
        <f>SUM(G76:G83)</f>
        <v>96645372.159999996</v>
      </c>
      <c r="H75" s="57">
        <f t="shared" ref="H75:I75" si="90">SUM(H76:H83)</f>
        <v>96894863.159999996</v>
      </c>
      <c r="I75" s="57">
        <f t="shared" si="90"/>
        <v>78293993.349999979</v>
      </c>
      <c r="J75" s="46">
        <f t="shared" ref="J75:J85" si="91">I75/H75</f>
        <v>0.80803038258813698</v>
      </c>
      <c r="K75" s="51">
        <f t="shared" si="65"/>
        <v>18600869.810000017</v>
      </c>
      <c r="L75" s="51">
        <f>C75+H75</f>
        <v>98647411.159999996</v>
      </c>
      <c r="M75" s="51">
        <f t="shared" si="66"/>
        <v>79878031.699999973</v>
      </c>
      <c r="N75" s="46">
        <f t="shared" si="67"/>
        <v>0.80973267073823918</v>
      </c>
      <c r="O75" s="69">
        <f t="shared" si="68"/>
        <v>18769379.460000023</v>
      </c>
    </row>
    <row r="76" spans="1:15" ht="57" customHeight="1" x14ac:dyDescent="0.25">
      <c r="A76" s="50" t="s">
        <v>196</v>
      </c>
      <c r="B76" s="49" t="s">
        <v>115</v>
      </c>
      <c r="C76" s="56">
        <v>1752548</v>
      </c>
      <c r="D76" s="56">
        <v>1584038.3499999999</v>
      </c>
      <c r="E76" s="47">
        <f>D76/C76</f>
        <v>0.90384876762291244</v>
      </c>
      <c r="F76" s="62">
        <f t="shared" si="84"/>
        <v>168509.65000000014</v>
      </c>
      <c r="G76" s="52">
        <v>1024908</v>
      </c>
      <c r="H76" s="52">
        <v>1274399</v>
      </c>
      <c r="I76" s="52">
        <v>1265441.4099999999</v>
      </c>
      <c r="J76" s="47">
        <f t="shared" si="91"/>
        <v>0.99297112599743087</v>
      </c>
      <c r="K76" s="62">
        <f t="shared" si="65"/>
        <v>8957.5900000000838</v>
      </c>
      <c r="L76" s="62">
        <f t="shared" ref="L76:L83" si="92">C76+H76</f>
        <v>3026947</v>
      </c>
      <c r="M76" s="62">
        <f t="shared" si="66"/>
        <v>2849479.76</v>
      </c>
      <c r="N76" s="47">
        <f t="shared" si="67"/>
        <v>0.94137087963548738</v>
      </c>
      <c r="O76" s="70">
        <f t="shared" si="68"/>
        <v>177467.24000000022</v>
      </c>
    </row>
    <row r="77" spans="1:15" ht="41.25" customHeight="1" x14ac:dyDescent="0.25">
      <c r="A77" s="10" t="s">
        <v>252</v>
      </c>
      <c r="B77" s="11" t="s">
        <v>253</v>
      </c>
      <c r="C77" s="54"/>
      <c r="D77" s="54"/>
      <c r="E77" s="47"/>
      <c r="F77" s="62"/>
      <c r="G77" s="52">
        <v>105880.14</v>
      </c>
      <c r="H77" s="52">
        <v>105880.14</v>
      </c>
      <c r="I77" s="52">
        <v>105880.14</v>
      </c>
      <c r="J77" s="47">
        <f t="shared" ref="J77" si="93">I77/H77</f>
        <v>1</v>
      </c>
      <c r="K77" s="62">
        <f t="shared" ref="K77" si="94">H77-I77</f>
        <v>0</v>
      </c>
      <c r="L77" s="62">
        <f t="shared" si="92"/>
        <v>105880.14</v>
      </c>
      <c r="M77" s="62">
        <f t="shared" ref="M77" si="95">D77+I77</f>
        <v>105880.14</v>
      </c>
      <c r="N77" s="47">
        <f t="shared" ref="N77" si="96">M77/L77</f>
        <v>1</v>
      </c>
      <c r="O77" s="70">
        <f t="shared" ref="O77" si="97">L77-M77</f>
        <v>0</v>
      </c>
    </row>
    <row r="78" spans="1:15" ht="24" customHeight="1" x14ac:dyDescent="0.25">
      <c r="A78" s="10" t="s">
        <v>197</v>
      </c>
      <c r="B78" s="11" t="s">
        <v>198</v>
      </c>
      <c r="C78" s="53"/>
      <c r="D78" s="53"/>
      <c r="E78" s="47"/>
      <c r="F78" s="62"/>
      <c r="G78" s="52">
        <v>5883566.9000000004</v>
      </c>
      <c r="H78" s="52">
        <v>5883566.9000000004</v>
      </c>
      <c r="I78" s="52">
        <v>5701372.3899999997</v>
      </c>
      <c r="J78" s="47">
        <f t="shared" si="91"/>
        <v>0.96903332398582898</v>
      </c>
      <c r="K78" s="62">
        <f t="shared" si="65"/>
        <v>182194.51000000071</v>
      </c>
      <c r="L78" s="62">
        <f t="shared" si="92"/>
        <v>5883566.9000000004</v>
      </c>
      <c r="M78" s="62">
        <f t="shared" si="66"/>
        <v>5701372.3899999997</v>
      </c>
      <c r="N78" s="47">
        <f t="shared" si="67"/>
        <v>0.96903332398582898</v>
      </c>
      <c r="O78" s="70">
        <f t="shared" si="68"/>
        <v>182194.51000000071</v>
      </c>
    </row>
    <row r="79" spans="1:15" ht="22.5" customHeight="1" x14ac:dyDescent="0.25">
      <c r="A79" s="10" t="s">
        <v>199</v>
      </c>
      <c r="B79" s="11" t="s">
        <v>200</v>
      </c>
      <c r="C79" s="53"/>
      <c r="D79" s="53"/>
      <c r="E79" s="47"/>
      <c r="F79" s="62"/>
      <c r="G79" s="52">
        <v>25810070.109999999</v>
      </c>
      <c r="H79" s="52">
        <v>25810070.109999999</v>
      </c>
      <c r="I79" s="52">
        <v>19675479.059999999</v>
      </c>
      <c r="J79" s="47">
        <f t="shared" si="91"/>
        <v>0.76231792382372565</v>
      </c>
      <c r="K79" s="62">
        <f t="shared" si="65"/>
        <v>6134591.0500000007</v>
      </c>
      <c r="L79" s="62">
        <f t="shared" si="92"/>
        <v>25810070.109999999</v>
      </c>
      <c r="M79" s="62">
        <f t="shared" si="66"/>
        <v>19675479.059999999</v>
      </c>
      <c r="N79" s="47">
        <f t="shared" si="67"/>
        <v>0.76231792382372565</v>
      </c>
      <c r="O79" s="70">
        <f t="shared" si="68"/>
        <v>6134591.0500000007</v>
      </c>
    </row>
    <row r="80" spans="1:15" ht="24" customHeight="1" x14ac:dyDescent="0.25">
      <c r="A80" s="10" t="s">
        <v>201</v>
      </c>
      <c r="B80" s="11" t="s">
        <v>202</v>
      </c>
      <c r="C80" s="53"/>
      <c r="D80" s="53"/>
      <c r="E80" s="47"/>
      <c r="F80" s="62"/>
      <c r="G80" s="52">
        <v>6900000</v>
      </c>
      <c r="H80" s="52">
        <v>6900000</v>
      </c>
      <c r="I80" s="52">
        <v>6768248.9800000004</v>
      </c>
      <c r="J80" s="47">
        <f t="shared" si="91"/>
        <v>0.98090564927536239</v>
      </c>
      <c r="K80" s="62">
        <f t="shared" si="65"/>
        <v>131751.01999999955</v>
      </c>
      <c r="L80" s="62">
        <f t="shared" si="92"/>
        <v>6900000</v>
      </c>
      <c r="M80" s="62">
        <f t="shared" si="66"/>
        <v>6768248.9800000004</v>
      </c>
      <c r="N80" s="47">
        <f t="shared" si="67"/>
        <v>0.98090564927536239</v>
      </c>
      <c r="O80" s="70">
        <f t="shared" si="68"/>
        <v>131751.01999999955</v>
      </c>
    </row>
    <row r="81" spans="1:15" ht="36.75" customHeight="1" x14ac:dyDescent="0.25">
      <c r="A81" s="10" t="s">
        <v>203</v>
      </c>
      <c r="B81" s="11" t="s">
        <v>204</v>
      </c>
      <c r="C81" s="53"/>
      <c r="D81" s="53"/>
      <c r="E81" s="47"/>
      <c r="F81" s="62"/>
      <c r="G81" s="52">
        <v>34631307.229999997</v>
      </c>
      <c r="H81" s="52">
        <v>34631307.229999997</v>
      </c>
      <c r="I81" s="52">
        <v>34491307.229999997</v>
      </c>
      <c r="J81" s="47">
        <f t="shared" si="91"/>
        <v>0.99595741509062286</v>
      </c>
      <c r="K81" s="62">
        <f t="shared" si="65"/>
        <v>140000</v>
      </c>
      <c r="L81" s="62">
        <f t="shared" si="92"/>
        <v>34631307.229999997</v>
      </c>
      <c r="M81" s="62">
        <f t="shared" si="66"/>
        <v>34491307.229999997</v>
      </c>
      <c r="N81" s="47">
        <f t="shared" si="67"/>
        <v>0.99595741509062286</v>
      </c>
      <c r="O81" s="70">
        <f t="shared" si="68"/>
        <v>140000</v>
      </c>
    </row>
    <row r="82" spans="1:15" ht="22.5" customHeight="1" x14ac:dyDescent="0.25">
      <c r="A82" s="10" t="s">
        <v>205</v>
      </c>
      <c r="B82" s="11" t="s">
        <v>251</v>
      </c>
      <c r="C82" s="53"/>
      <c r="D82" s="53"/>
      <c r="E82" s="47"/>
      <c r="F82" s="62"/>
      <c r="G82" s="52">
        <v>14289639.779999999</v>
      </c>
      <c r="H82" s="52">
        <v>14289639.779999999</v>
      </c>
      <c r="I82" s="52">
        <v>6797659.4299999997</v>
      </c>
      <c r="J82" s="47">
        <f t="shared" si="91"/>
        <v>0.4757054435699708</v>
      </c>
      <c r="K82" s="62">
        <f t="shared" si="65"/>
        <v>7491980.3499999996</v>
      </c>
      <c r="L82" s="62">
        <f t="shared" si="92"/>
        <v>14289639.779999999</v>
      </c>
      <c r="M82" s="62">
        <f t="shared" si="66"/>
        <v>6797659.4299999997</v>
      </c>
      <c r="N82" s="47">
        <f t="shared" si="67"/>
        <v>0.4757054435699708</v>
      </c>
      <c r="O82" s="70">
        <f t="shared" si="68"/>
        <v>7491980.3499999996</v>
      </c>
    </row>
    <row r="83" spans="1:15" ht="60.75" customHeight="1" x14ac:dyDescent="0.25">
      <c r="A83" s="63" t="s">
        <v>270</v>
      </c>
      <c r="B83" s="64" t="s">
        <v>271</v>
      </c>
      <c r="C83" s="53"/>
      <c r="D83" s="53"/>
      <c r="E83" s="47"/>
      <c r="F83" s="74"/>
      <c r="G83" s="52">
        <v>8000000</v>
      </c>
      <c r="H83" s="52">
        <v>8000000</v>
      </c>
      <c r="I83" s="52">
        <v>3488604.71</v>
      </c>
      <c r="J83" s="47">
        <f t="shared" ref="J83" si="98">I83/H83</f>
        <v>0.43607558875000002</v>
      </c>
      <c r="K83" s="62">
        <f t="shared" ref="K83" si="99">H83-I83</f>
        <v>4511395.29</v>
      </c>
      <c r="L83" s="62">
        <f t="shared" si="92"/>
        <v>8000000</v>
      </c>
      <c r="M83" s="62">
        <f t="shared" ref="M83" si="100">D83+I83</f>
        <v>3488604.71</v>
      </c>
      <c r="N83" s="47">
        <f t="shared" ref="N83" si="101">M83/L83</f>
        <v>0.43607558875000002</v>
      </c>
      <c r="O83" s="70">
        <f t="shared" ref="O83" si="102">L83-M83</f>
        <v>4511395.29</v>
      </c>
    </row>
    <row r="84" spans="1:15" ht="51.75" customHeight="1" thickBot="1" x14ac:dyDescent="0.3">
      <c r="A84" s="6" t="s">
        <v>206</v>
      </c>
      <c r="B84" s="7" t="s">
        <v>245</v>
      </c>
      <c r="C84" s="51">
        <f>SUM(C85:C89)</f>
        <v>3789300</v>
      </c>
      <c r="D84" s="51">
        <f>SUM(D85:D89)</f>
        <v>2760612</v>
      </c>
      <c r="E84" s="46">
        <f>D84/C84</f>
        <v>0.7285282242102763</v>
      </c>
      <c r="F84" s="55">
        <f>C84-D84</f>
        <v>1028688</v>
      </c>
      <c r="G84" s="57">
        <f>SUM(G85:G91)</f>
        <v>1570000</v>
      </c>
      <c r="H84" s="57">
        <f>SUM(H85:H91)</f>
        <v>1570000</v>
      </c>
      <c r="I84" s="57">
        <f t="shared" ref="I84" si="103">SUM(I85:I91)</f>
        <v>1123048.44</v>
      </c>
      <c r="J84" s="46">
        <f t="shared" si="91"/>
        <v>0.71531747770700638</v>
      </c>
      <c r="K84" s="51">
        <f t="shared" si="65"/>
        <v>446951.56000000006</v>
      </c>
      <c r="L84" s="51">
        <f>C84+H84</f>
        <v>5359300</v>
      </c>
      <c r="M84" s="51">
        <f t="shared" si="66"/>
        <v>3883660.44</v>
      </c>
      <c r="N84" s="46">
        <f t="shared" si="67"/>
        <v>0.72465815311701154</v>
      </c>
      <c r="O84" s="69">
        <f t="shared" si="68"/>
        <v>1475639.56</v>
      </c>
    </row>
    <row r="85" spans="1:15" ht="54.75" customHeight="1" x14ac:dyDescent="0.25">
      <c r="A85" s="50" t="s">
        <v>207</v>
      </c>
      <c r="B85" s="49" t="s">
        <v>115</v>
      </c>
      <c r="C85" s="56">
        <v>3344300</v>
      </c>
      <c r="D85" s="56">
        <v>2714587</v>
      </c>
      <c r="E85" s="47">
        <f>D85/C85</f>
        <v>0.81170558861346176</v>
      </c>
      <c r="F85" s="62">
        <f t="shared" ref="F85:F87" si="104">C85-D85</f>
        <v>629713</v>
      </c>
      <c r="G85" s="52">
        <v>60000</v>
      </c>
      <c r="H85" s="52">
        <v>60000</v>
      </c>
      <c r="I85" s="52">
        <v>0</v>
      </c>
      <c r="J85" s="47">
        <f t="shared" si="91"/>
        <v>0</v>
      </c>
      <c r="K85" s="62">
        <f t="shared" si="65"/>
        <v>60000</v>
      </c>
      <c r="L85" s="62">
        <f t="shared" ref="L85:L91" si="105">C85+H85</f>
        <v>3404300</v>
      </c>
      <c r="M85" s="62">
        <f t="shared" si="66"/>
        <v>2714587</v>
      </c>
      <c r="N85" s="47">
        <f t="shared" si="67"/>
        <v>0.79739946538201689</v>
      </c>
      <c r="O85" s="70">
        <f t="shared" si="68"/>
        <v>689713</v>
      </c>
    </row>
    <row r="86" spans="1:15" ht="28.5" customHeight="1" x14ac:dyDescent="0.25">
      <c r="A86" s="50" t="s">
        <v>208</v>
      </c>
      <c r="B86" s="49" t="s">
        <v>117</v>
      </c>
      <c r="C86" s="56">
        <v>100000</v>
      </c>
      <c r="D86" s="56">
        <v>31525</v>
      </c>
      <c r="E86" s="47">
        <f>D86/C86</f>
        <v>0.31524999999999997</v>
      </c>
      <c r="F86" s="62">
        <f t="shared" si="104"/>
        <v>68475</v>
      </c>
      <c r="G86" s="53"/>
      <c r="H86" s="62"/>
      <c r="I86" s="58"/>
      <c r="J86" s="47"/>
      <c r="K86" s="62">
        <f t="shared" si="65"/>
        <v>0</v>
      </c>
      <c r="L86" s="62">
        <f t="shared" si="105"/>
        <v>100000</v>
      </c>
      <c r="M86" s="62">
        <f t="shared" si="66"/>
        <v>31525</v>
      </c>
      <c r="N86" s="47">
        <f t="shared" si="67"/>
        <v>0.31524999999999997</v>
      </c>
      <c r="O86" s="70">
        <f t="shared" si="68"/>
        <v>68475</v>
      </c>
    </row>
    <row r="87" spans="1:15" ht="25.5" customHeight="1" x14ac:dyDescent="0.25">
      <c r="A87" s="50" t="s">
        <v>209</v>
      </c>
      <c r="B87" s="49" t="s">
        <v>210</v>
      </c>
      <c r="C87" s="56">
        <v>345000</v>
      </c>
      <c r="D87" s="56">
        <v>14500</v>
      </c>
      <c r="E87" s="47">
        <f>D87/C87</f>
        <v>4.2028985507246375E-2</v>
      </c>
      <c r="F87" s="62">
        <f t="shared" si="104"/>
        <v>330500</v>
      </c>
      <c r="G87" s="53"/>
      <c r="H87" s="62"/>
      <c r="I87" s="58"/>
      <c r="J87" s="47"/>
      <c r="K87" s="62">
        <f t="shared" si="65"/>
        <v>0</v>
      </c>
      <c r="L87" s="62">
        <f t="shared" si="105"/>
        <v>345000</v>
      </c>
      <c r="M87" s="62">
        <f t="shared" si="66"/>
        <v>14500</v>
      </c>
      <c r="N87" s="47">
        <f t="shared" si="67"/>
        <v>4.2028985507246375E-2</v>
      </c>
      <c r="O87" s="70">
        <f t="shared" si="68"/>
        <v>330500</v>
      </c>
    </row>
    <row r="88" spans="1:15" ht="45" customHeight="1" x14ac:dyDescent="0.25">
      <c r="A88" s="8" t="s">
        <v>211</v>
      </c>
      <c r="B88" s="9" t="s">
        <v>212</v>
      </c>
      <c r="C88" s="53"/>
      <c r="D88" s="53"/>
      <c r="E88" s="47"/>
      <c r="F88" s="62"/>
      <c r="G88" s="52">
        <v>550000</v>
      </c>
      <c r="H88" s="52">
        <v>550000</v>
      </c>
      <c r="I88" s="52">
        <v>246410.25</v>
      </c>
      <c r="J88" s="47">
        <f t="shared" ref="J88:J92" si="106">I88/H88</f>
        <v>0.44801863636363637</v>
      </c>
      <c r="K88" s="62">
        <f t="shared" si="65"/>
        <v>303589.75</v>
      </c>
      <c r="L88" s="62">
        <f t="shared" si="105"/>
        <v>550000</v>
      </c>
      <c r="M88" s="62">
        <f t="shared" si="66"/>
        <v>246410.25</v>
      </c>
      <c r="N88" s="47">
        <f t="shared" si="67"/>
        <v>0.44801863636363637</v>
      </c>
      <c r="O88" s="70">
        <f t="shared" si="68"/>
        <v>303589.75</v>
      </c>
    </row>
    <row r="89" spans="1:15" ht="38.25" customHeight="1" x14ac:dyDescent="0.25">
      <c r="A89" s="8" t="s">
        <v>213</v>
      </c>
      <c r="B89" s="9" t="s">
        <v>214</v>
      </c>
      <c r="C89" s="53"/>
      <c r="D89" s="53"/>
      <c r="E89" s="47"/>
      <c r="F89" s="62"/>
      <c r="G89" s="52">
        <v>200000</v>
      </c>
      <c r="H89" s="52">
        <v>200000</v>
      </c>
      <c r="I89" s="52">
        <v>127270</v>
      </c>
      <c r="J89" s="47">
        <f t="shared" si="106"/>
        <v>0.63634999999999997</v>
      </c>
      <c r="K89" s="62">
        <f>H89-I89</f>
        <v>72730</v>
      </c>
      <c r="L89" s="62">
        <f t="shared" si="105"/>
        <v>200000</v>
      </c>
      <c r="M89" s="62">
        <f>D89+I89</f>
        <v>127270</v>
      </c>
      <c r="N89" s="47">
        <f>M89/L89</f>
        <v>0.63634999999999997</v>
      </c>
      <c r="O89" s="70">
        <f>L89-M89</f>
        <v>72730</v>
      </c>
    </row>
    <row r="90" spans="1:15" ht="94.5" x14ac:dyDescent="0.25">
      <c r="A90" s="50" t="s">
        <v>292</v>
      </c>
      <c r="B90" s="49" t="s">
        <v>282</v>
      </c>
      <c r="C90" s="53"/>
      <c r="D90" s="53"/>
      <c r="E90" s="47"/>
      <c r="F90" s="74"/>
      <c r="G90" s="52">
        <v>60000</v>
      </c>
      <c r="H90" s="52">
        <v>60000</v>
      </c>
      <c r="I90" s="52">
        <v>49498</v>
      </c>
      <c r="J90" s="47">
        <f t="shared" si="106"/>
        <v>0.82496666666666663</v>
      </c>
      <c r="K90" s="62">
        <f>H90-I90</f>
        <v>10502</v>
      </c>
      <c r="L90" s="62">
        <f t="shared" ref="L90" si="107">C90+H90</f>
        <v>60000</v>
      </c>
      <c r="M90" s="62">
        <f>D90+I90</f>
        <v>49498</v>
      </c>
      <c r="N90" s="47">
        <f>M90/L90</f>
        <v>0.82496666666666663</v>
      </c>
      <c r="O90" s="70">
        <f>L90-M90</f>
        <v>10502</v>
      </c>
    </row>
    <row r="91" spans="1:15" ht="42.75" customHeight="1" x14ac:dyDescent="0.25">
      <c r="A91" s="10" t="s">
        <v>254</v>
      </c>
      <c r="B91" s="12" t="s">
        <v>255</v>
      </c>
      <c r="C91" s="53"/>
      <c r="D91" s="53"/>
      <c r="E91" s="47"/>
      <c r="F91" s="74"/>
      <c r="G91" s="52">
        <v>700000</v>
      </c>
      <c r="H91" s="52">
        <v>700000</v>
      </c>
      <c r="I91" s="52">
        <v>699870.19</v>
      </c>
      <c r="J91" s="47">
        <f t="shared" si="106"/>
        <v>0.99981455714285705</v>
      </c>
      <c r="K91" s="62">
        <f>H91-I91</f>
        <v>129.81000000005588</v>
      </c>
      <c r="L91" s="62">
        <f t="shared" si="105"/>
        <v>700000</v>
      </c>
      <c r="M91" s="62">
        <f>D91+I91</f>
        <v>699870.19</v>
      </c>
      <c r="N91" s="47">
        <f>M91/L91</f>
        <v>0.99981455714285705</v>
      </c>
      <c r="O91" s="70">
        <f>L91-M91</f>
        <v>129.81000000005588</v>
      </c>
    </row>
    <row r="92" spans="1:15" ht="16.5" thickBot="1" x14ac:dyDescent="0.3">
      <c r="A92" s="6" t="s">
        <v>215</v>
      </c>
      <c r="B92" s="7" t="s">
        <v>246</v>
      </c>
      <c r="C92" s="51">
        <f>SUM(C93:C97)</f>
        <v>54404305</v>
      </c>
      <c r="D92" s="51">
        <f>SUM(D93:D97)</f>
        <v>47390159.979999997</v>
      </c>
      <c r="E92" s="46">
        <f>D92/C92</f>
        <v>0.8710737133761749</v>
      </c>
      <c r="F92" s="55">
        <f>C92-D92</f>
        <v>7014145.0200000033</v>
      </c>
      <c r="G92" s="57">
        <f>SUM(G93:G97)</f>
        <v>29000</v>
      </c>
      <c r="H92" s="57">
        <f>SUM(H93:H97)</f>
        <v>29000</v>
      </c>
      <c r="I92" s="57">
        <f>SUM(I93:I97)</f>
        <v>0</v>
      </c>
      <c r="J92" s="46">
        <f t="shared" si="106"/>
        <v>0</v>
      </c>
      <c r="K92" s="51">
        <f t="shared" si="65"/>
        <v>29000</v>
      </c>
      <c r="L92" s="51">
        <f>C92+H92</f>
        <v>54433305</v>
      </c>
      <c r="M92" s="51">
        <f t="shared" si="66"/>
        <v>47390159.979999997</v>
      </c>
      <c r="N92" s="46">
        <f t="shared" si="67"/>
        <v>0.87060963834549454</v>
      </c>
      <c r="O92" s="69">
        <f t="shared" si="68"/>
        <v>7043145.0200000033</v>
      </c>
    </row>
    <row r="93" spans="1:15" ht="47.25" x14ac:dyDescent="0.25">
      <c r="A93" s="50" t="s">
        <v>216</v>
      </c>
      <c r="B93" s="49" t="s">
        <v>115</v>
      </c>
      <c r="C93" s="56">
        <v>4108000</v>
      </c>
      <c r="D93" s="56">
        <v>3766933.6099999994</v>
      </c>
      <c r="E93" s="47">
        <f t="shared" ref="E93:E96" si="108">D93/C93</f>
        <v>0.916975075462512</v>
      </c>
      <c r="F93" s="62">
        <f t="shared" ref="F93:F96" si="109">C93-D93</f>
        <v>341066.3900000006</v>
      </c>
      <c r="G93" s="73"/>
      <c r="H93" s="62"/>
      <c r="I93" s="58"/>
      <c r="J93" s="47">
        <v>0</v>
      </c>
      <c r="K93" s="62">
        <f t="shared" si="65"/>
        <v>0</v>
      </c>
      <c r="L93" s="62">
        <f t="shared" ref="L93" si="110">C93+H93</f>
        <v>4108000</v>
      </c>
      <c r="M93" s="62">
        <f t="shared" si="66"/>
        <v>3766933.6099999994</v>
      </c>
      <c r="N93" s="47">
        <f t="shared" si="67"/>
        <v>0.916975075462512</v>
      </c>
      <c r="O93" s="70">
        <f t="shared" si="68"/>
        <v>341066.3900000006</v>
      </c>
    </row>
    <row r="94" spans="1:15" ht="94.5" x14ac:dyDescent="0.25">
      <c r="A94" s="50" t="s">
        <v>295</v>
      </c>
      <c r="B94" s="49" t="s">
        <v>282</v>
      </c>
      <c r="C94" s="56"/>
      <c r="D94" s="56"/>
      <c r="E94" s="47"/>
      <c r="F94" s="62"/>
      <c r="G94" s="73">
        <v>29000</v>
      </c>
      <c r="H94" s="62">
        <v>29000</v>
      </c>
      <c r="I94" s="58"/>
      <c r="J94" s="47">
        <v>0</v>
      </c>
      <c r="K94" s="62">
        <f t="shared" ref="K94:K97" si="111">H94-I94</f>
        <v>29000</v>
      </c>
      <c r="L94" s="62">
        <f t="shared" ref="L94" si="112">C94+H94</f>
        <v>29000</v>
      </c>
      <c r="M94" s="62">
        <f t="shared" ref="M94" si="113">D94+I94</f>
        <v>0</v>
      </c>
      <c r="N94" s="47">
        <f t="shared" ref="N94" si="114">M94/L94</f>
        <v>0</v>
      </c>
      <c r="O94" s="70">
        <f t="shared" ref="O94" si="115">L94-M94</f>
        <v>29000</v>
      </c>
    </row>
    <row r="95" spans="1:15" x14ac:dyDescent="0.25">
      <c r="A95" s="50" t="s">
        <v>279</v>
      </c>
      <c r="B95" s="49" t="s">
        <v>280</v>
      </c>
      <c r="C95" s="56">
        <v>726805</v>
      </c>
      <c r="D95" s="56">
        <v>153726.37</v>
      </c>
      <c r="E95" s="47">
        <f t="shared" si="108"/>
        <v>0.21150978598110909</v>
      </c>
      <c r="F95" s="62">
        <f t="shared" si="109"/>
        <v>573078.63</v>
      </c>
      <c r="G95" s="52"/>
      <c r="H95" s="52"/>
      <c r="I95" s="52">
        <v>0</v>
      </c>
      <c r="J95" s="47">
        <v>0</v>
      </c>
      <c r="K95" s="62">
        <f t="shared" si="111"/>
        <v>0</v>
      </c>
      <c r="L95" s="62">
        <f t="shared" ref="L95:L97" si="116">C95+H95</f>
        <v>726805</v>
      </c>
      <c r="M95" s="62">
        <f t="shared" ref="M95:M97" si="117">D95+I95</f>
        <v>153726.37</v>
      </c>
      <c r="N95" s="47">
        <f t="shared" ref="N95:N97" si="118">M95/L95</f>
        <v>0.21150978598110909</v>
      </c>
      <c r="O95" s="70">
        <f t="shared" ref="O95:O97" si="119">L95-M95</f>
        <v>573078.63</v>
      </c>
    </row>
    <row r="96" spans="1:15" x14ac:dyDescent="0.25">
      <c r="A96" s="50" t="s">
        <v>217</v>
      </c>
      <c r="B96" s="49" t="s">
        <v>218</v>
      </c>
      <c r="C96" s="56">
        <v>6100000</v>
      </c>
      <c r="D96" s="56">
        <v>0</v>
      </c>
      <c r="E96" s="47">
        <f t="shared" si="108"/>
        <v>0</v>
      </c>
      <c r="F96" s="62">
        <f t="shared" si="109"/>
        <v>6100000</v>
      </c>
      <c r="G96" s="53"/>
      <c r="H96" s="62"/>
      <c r="I96" s="58"/>
      <c r="J96" s="47">
        <v>0</v>
      </c>
      <c r="K96" s="62">
        <f t="shared" si="111"/>
        <v>0</v>
      </c>
      <c r="L96" s="62">
        <f t="shared" si="116"/>
        <v>6100000</v>
      </c>
      <c r="M96" s="62">
        <f t="shared" si="117"/>
        <v>0</v>
      </c>
      <c r="N96" s="47">
        <f t="shared" si="118"/>
        <v>0</v>
      </c>
      <c r="O96" s="70">
        <f t="shared" si="119"/>
        <v>6100000</v>
      </c>
    </row>
    <row r="97" spans="1:15" x14ac:dyDescent="0.25">
      <c r="A97" s="50" t="s">
        <v>219</v>
      </c>
      <c r="B97" s="49" t="s">
        <v>220</v>
      </c>
      <c r="C97" s="56">
        <v>43469500</v>
      </c>
      <c r="D97" s="56">
        <v>43469500</v>
      </c>
      <c r="E97" s="47">
        <f>D97/C97</f>
        <v>1</v>
      </c>
      <c r="F97" s="62">
        <f t="shared" ref="F97" si="120">C97-D97</f>
        <v>0</v>
      </c>
      <c r="G97" s="53"/>
      <c r="H97" s="62"/>
      <c r="I97" s="58"/>
      <c r="J97" s="47">
        <v>0</v>
      </c>
      <c r="K97" s="62">
        <f t="shared" si="111"/>
        <v>0</v>
      </c>
      <c r="L97" s="62">
        <f t="shared" si="116"/>
        <v>43469500</v>
      </c>
      <c r="M97" s="62">
        <f t="shared" si="117"/>
        <v>43469500</v>
      </c>
      <c r="N97" s="47">
        <f t="shared" si="118"/>
        <v>1</v>
      </c>
      <c r="O97" s="70">
        <f t="shared" si="119"/>
        <v>0</v>
      </c>
    </row>
    <row r="98" spans="1:15" ht="16.5" thickBot="1" x14ac:dyDescent="0.3">
      <c r="A98" s="13" t="s">
        <v>221</v>
      </c>
      <c r="B98" s="14" t="s">
        <v>222</v>
      </c>
      <c r="C98" s="55">
        <f>C92+C84+C75+C60+C51+C41+C36+C20+C6</f>
        <v>858875607.09299994</v>
      </c>
      <c r="D98" s="55">
        <f>D92+D84+D75+D60+D51+D41+D36+D20+D6</f>
        <v>808579771.5</v>
      </c>
      <c r="E98" s="48">
        <f>D98/C98</f>
        <v>0.94143990680648837</v>
      </c>
      <c r="F98" s="55">
        <f>C98-D98</f>
        <v>50295835.592999935</v>
      </c>
      <c r="G98" s="61">
        <f>G92+G84+G75+G60+G51+G41+G36+G20+G6</f>
        <v>272387115.94</v>
      </c>
      <c r="H98" s="61">
        <f>H92+H84+H75+H60+H51+H41+H36+H20+H6</f>
        <v>269185794.19999999</v>
      </c>
      <c r="I98" s="61">
        <f>I92+I84+I75+I60+I51+I41+I36+I20+I6</f>
        <v>198002974.44999999</v>
      </c>
      <c r="J98" s="48">
        <f>I98/H98</f>
        <v>0.73556249518459915</v>
      </c>
      <c r="K98" s="55">
        <f t="shared" si="65"/>
        <v>71182819.75</v>
      </c>
      <c r="L98" s="61">
        <f>L92+L84+L75+L60+L51+L41+L36+L20+L6</f>
        <v>1128061401.293</v>
      </c>
      <c r="M98" s="61">
        <f>M92+M84+M75+M60+M51+M41+M36+M20+M6</f>
        <v>1006582745.95</v>
      </c>
      <c r="N98" s="48">
        <f t="shared" si="67"/>
        <v>0.89231201847367581</v>
      </c>
      <c r="O98" s="71">
        <f>L98-M98</f>
        <v>121478655.34299994</v>
      </c>
    </row>
    <row r="99" spans="1:15" x14ac:dyDescent="0.25">
      <c r="B99" s="15"/>
      <c r="K99" s="16"/>
      <c r="L99" s="16"/>
      <c r="M99" s="16"/>
    </row>
    <row r="102" spans="1:15" s="94" customFormat="1" x14ac:dyDescent="0.25">
      <c r="A102" s="91"/>
      <c r="B102" s="91" t="s">
        <v>304</v>
      </c>
      <c r="C102"/>
      <c r="D102"/>
      <c r="E102"/>
      <c r="F102"/>
      <c r="G102" s="92"/>
      <c r="H102"/>
      <c r="I102"/>
      <c r="J102"/>
      <c r="K102"/>
      <c r="L102" s="92"/>
      <c r="M102"/>
      <c r="N102" s="93" t="s">
        <v>305</v>
      </c>
    </row>
  </sheetData>
  <mergeCells count="15">
    <mergeCell ref="A3:A5"/>
    <mergeCell ref="B3:B5"/>
    <mergeCell ref="L3:O3"/>
    <mergeCell ref="C4:C5"/>
    <mergeCell ref="E4:F4"/>
    <mergeCell ref="G4:G5"/>
    <mergeCell ref="H4:H5"/>
    <mergeCell ref="I4:I5"/>
    <mergeCell ref="J4:K4"/>
    <mergeCell ref="L4:L5"/>
    <mergeCell ref="M4:M5"/>
    <mergeCell ref="N4:O4"/>
    <mergeCell ref="D4:D5"/>
    <mergeCell ref="C3:F3"/>
    <mergeCell ref="G3:K3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І доходи</vt:lpstr>
      <vt:lpstr>ІІ Видатки</vt:lpstr>
      <vt:lpstr>'І доходи'!Data</vt:lpstr>
      <vt:lpstr>'І доходи'!Заголовки_для_друку</vt:lpstr>
      <vt:lpstr>'ІІ Видатки'!Заголовки_для_друку</vt:lpstr>
      <vt:lpstr>'І доходи'!Область_друку</vt:lpstr>
      <vt:lpstr>'ІІ Видатки'!Область_друку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2021-02-09T12:12:35Z</cp:lastPrinted>
  <dcterms:created xsi:type="dcterms:W3CDTF">2019-01-17T06:45:38Z</dcterms:created>
  <dcterms:modified xsi:type="dcterms:W3CDTF">2021-02-09T12:17:59Z</dcterms:modified>
</cp:coreProperties>
</file>