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-LendelG\Desktop\рішення виконкому 17.08\"/>
    </mc:Choice>
  </mc:AlternateContent>
  <bookViews>
    <workbookView xWindow="-120" yWindow="-120" windowWidth="24240" windowHeight="13140" tabRatio="668" activeTab="1"/>
  </bookViews>
  <sheets>
    <sheet name="dod 1 " sheetId="9" r:id="rId1"/>
    <sheet name="dod 2" sheetId="12" r:id="rId2"/>
    <sheet name="dod 3" sheetId="13" r:id="rId3"/>
    <sheet name="dod 4" sheetId="14" r:id="rId4"/>
    <sheet name="dod 5" sheetId="15" r:id="rId5"/>
    <sheet name="dod 6" sheetId="16" r:id="rId6"/>
    <sheet name="dod 7" sheetId="11" r:id="rId7"/>
    <sheet name="dod 8" sheetId="18" r:id="rId8"/>
    <sheet name="dod 9" sheetId="19" r:id="rId9"/>
    <sheet name="dod 10" sheetId="10" r:id="rId10"/>
    <sheet name="dod 11" sheetId="20" r:id="rId11"/>
    <sheet name="dod 12" sheetId="21" r:id="rId12"/>
  </sheets>
  <externalReferences>
    <externalReference r:id="rId13"/>
  </externalReferences>
  <definedNames>
    <definedName name="_ftn1" localSheetId="6">'dod 7'!#REF!</definedName>
    <definedName name="_ftnref1" localSheetId="6">'dod 7'!$A$36</definedName>
    <definedName name="Z_7527418A_A66E_4095_9C86_7BCA8FE73660_.wvu.PrintArea" localSheetId="0" hidden="1">'dod 1 '!$B$1:$G$34</definedName>
    <definedName name="Z_D045CBB3_E236_4B88_9BC4_A2FE8FE44B31_.wvu.PrintArea" localSheetId="1" hidden="1">'dod 2'!$A$1:$F$164</definedName>
    <definedName name="Z_D045CBB3_E236_4B88_9BC4_A2FE8FE44B31_.wvu.PrintTitles" localSheetId="1" hidden="1">'dod 2'!$6:$6</definedName>
    <definedName name="Z_D045CBB3_E236_4B88_9BC4_A2FE8FE44B31_.wvu.Rows" localSheetId="1" hidden="1">'dod 2'!$15:$15,'dod 2'!$66:$66,'dod 2'!$69:$69,'dod 2'!$81:$81,'dod 2'!$91:$91,'dod 2'!$100:$100,'dod 2'!$106:$106</definedName>
    <definedName name="Z_DF5E3046_FFAF_4551_8634_989A1D0D3888_.wvu.PrintArea" localSheetId="1" hidden="1">'dod 2'!$A$1:$F$116</definedName>
    <definedName name="Z_DF5E3046_FFAF_4551_8634_989A1D0D3888_.wvu.PrintTitles" localSheetId="1" hidden="1">'dod 2'!$6:$6</definedName>
    <definedName name="Z_DF5E3046_FFAF_4551_8634_989A1D0D3888_.wvu.Rows" localSheetId="1" hidden="1">'dod 2'!$15:$15,'dod 2'!$66:$66,'dod 2'!$69:$69,'dod 2'!$81:$81,'dod 2'!$100:$100,'dod 2'!$106:$106</definedName>
    <definedName name="Z_FDB12678_13E7_4737_AE1F_A133BBBA8508_.wvu.PrintArea" localSheetId="0" hidden="1">'dod 1 '!$B$1:$G$34</definedName>
    <definedName name="_xlnm.Print_Titles" localSheetId="10">'dod 11'!$7:$8</definedName>
    <definedName name="_xlnm.Print_Titles" localSheetId="1">'dod 2'!$7:$9</definedName>
    <definedName name="_xlnm.Print_Titles" localSheetId="5">'dod 6'!$8:$9</definedName>
    <definedName name="_xlnm.Print_Titles" localSheetId="6">'dod 7'!$9:$11</definedName>
    <definedName name="_xlnm.Print_Area" localSheetId="0">'dod 1 '!$A$1:$G$36</definedName>
    <definedName name="_xlnm.Print_Area" localSheetId="1">'dod 2'!$A$1:$G$164</definedName>
    <definedName name="_xlnm.Print_Area" localSheetId="2">'dod 3'!$A$1:$G$33</definedName>
    <definedName name="_xlnm.Print_Area" localSheetId="4">'dod 5'!$A$1:$G$28</definedName>
    <definedName name="_xlnm.Print_Area" localSheetId="5">'dod 6'!$A$1:$G$53</definedName>
    <definedName name="_xlnm.Print_Area" localSheetId="6">'dod 7'!$A$1:$G$47</definedName>
    <definedName name="_xlnm.Print_Area" localSheetId="7">'dod 8'!$A$1:$G$24</definedName>
    <definedName name="_xlnm.Print_Area" localSheetId="8">'dod 9'!$A$1:$G$38</definedName>
  </definedNames>
  <calcPr calcId="181029" fullPrecision="0"/>
  <customWorkbookViews>
    <customWorkbookView name="Khovanec - Личное представление" guid="{594C3E2B-C584-4CD3-A1F4-B345DA34B01B}" mergeInterval="0" personalView="1" maximized="1" windowWidth="1276" windowHeight="837" activeSheetId="5"/>
    <customWorkbookView name="Melen - Личное представление" guid="{EB36C850-BF1A-42D3-9332-CD8B4282839E}" mergeInterval="0" personalView="1" maximized="1" windowWidth="1276" windowHeight="843" activeSheetId="7"/>
    <customWorkbookView name="Stoyka - Личное представление" guid="{AA390678-A349-4B78-B72F-5AD7FDEBB9AC}" mergeInterval="0" personalView="1" xWindow="36" yWindow="46" windowWidth="1162" windowHeight="732" tabRatio="748" activeSheetId="8"/>
    <customWorkbookView name="Raukh - Личное представление" guid="{251841EF-6C9F-4715-A600-A0F8D2C68DFF}" mergeInterval="0" personalView="1" maximized="1" windowWidth="1916" windowHeight="926" activeSheetId="2"/>
    <customWorkbookView name="Штраус Вікторія Іоганівна - Личное представление" guid="{60978B47-4030-4E49-A172-5A3A45B64741}" mergeInterval="0" personalView="1" maximized="1" windowWidth="1276" windowHeight="798" tabRatio="674" activeSheetId="7"/>
    <customWorkbookView name="buleca - Личное представление" guid="{8FA17A5A-7DF5-40DE-9B76-1D84311B3805}" mergeInterval="0" personalView="1" maximized="1" windowWidth="1276" windowHeight="844" tabRatio="715" activeSheetId="8"/>
    <customWorkbookView name="Ulihanec - Личное представление" guid="{7B848913-15C1-4B8B-AFE2-A6982C012D22}" mergeInterval="0" personalView="1" maximized="1" windowWidth="1916" windowHeight="899" activeSheetId="4"/>
    <customWorkbookView name="Чебан Наталія Володимирівна - Личное представление" guid="{48264584-9118-4D3A-81DB-CB23E5871432}" mergeInterval="0" personalView="1" maximized="1" windowWidth="1264" windowHeight="786" activeSheetId="7"/>
    <customWorkbookView name="Yurychka - Личное представление" guid="{A1896505-30CE-4C02-A68E-1D79D422A755}" mergeInterval="0" personalView="1" maximized="1" windowWidth="1711" windowHeight="926" activeSheetId="5"/>
    <customWorkbookView name="Dubovich - Личное представление" guid="{6EC6F439-F1A3-49EF-977D-89506B989364}" mergeInterval="0" personalView="1" maximized="1" windowWidth="1276" windowHeight="854" tabRatio="674" activeSheetId="6"/>
    <customWorkbookView name="Hinchak - Личное представление" guid="{D7941F74-4449-4548-B3A5-F6CECA87CFFE}" mergeInterval="0" personalView="1" maximized="1" windowWidth="1276" windowHeight="878" activeSheetId="9"/>
    <customWorkbookView name="Borkulesh - Личное представление" guid="{7527418A-A66E-4095-9C86-7BCA8FE73660}" mergeInterval="0" personalView="1" maximized="1" windowWidth="1916" windowHeight="900" activeSheetId="9"/>
    <customWorkbookView name="Admin - Личное представление" guid="{FDB12678-13E7-4737-AE1F-A133BBBA8508}" mergeInterval="0" personalView="1" maximized="1" windowWidth="1916" windowHeight="862" activeSheetId="6"/>
  </customWorkbookViews>
</workbook>
</file>

<file path=xl/calcChain.xml><?xml version="1.0" encoding="utf-8"?>
<calcChain xmlns="http://schemas.openxmlformats.org/spreadsheetml/2006/main">
  <c r="F73" i="16" l="1"/>
  <c r="D76" i="16"/>
  <c r="E76" i="16"/>
  <c r="F76" i="16"/>
  <c r="G76" i="16"/>
  <c r="C76" i="16"/>
  <c r="C18" i="16"/>
  <c r="C17" i="16"/>
  <c r="D18" i="16"/>
  <c r="D17" i="16"/>
  <c r="C14" i="16"/>
  <c r="C13" i="16"/>
  <c r="C34" i="16"/>
  <c r="C33" i="16"/>
  <c r="D33" i="16"/>
  <c r="G13" i="11"/>
  <c r="F13" i="11"/>
  <c r="E13" i="11"/>
  <c r="G34" i="11"/>
  <c r="F34" i="11"/>
  <c r="E34" i="11"/>
  <c r="C166" i="12"/>
  <c r="C22" i="9"/>
  <c r="C21" i="9"/>
  <c r="R53" i="16"/>
  <c r="R54" i="16"/>
  <c r="O55" i="16"/>
  <c r="P55" i="16"/>
  <c r="Q55" i="16"/>
  <c r="R55" i="16"/>
  <c r="P52" i="16"/>
  <c r="R52" i="16"/>
  <c r="E43" i="16"/>
  <c r="G37" i="11"/>
  <c r="F37" i="11"/>
  <c r="E37" i="11"/>
  <c r="E45" i="16"/>
  <c r="F45" i="16"/>
  <c r="G45" i="16"/>
  <c r="E13" i="13"/>
  <c r="H57" i="16"/>
  <c r="E166" i="12"/>
  <c r="F166" i="12"/>
  <c r="G166" i="12"/>
  <c r="H166" i="12"/>
  <c r="D166" i="12"/>
  <c r="F22" i="11"/>
  <c r="E22" i="11"/>
  <c r="E16" i="11"/>
  <c r="F16" i="11"/>
  <c r="G16" i="11"/>
  <c r="G22" i="11"/>
  <c r="G35" i="11"/>
  <c r="F35" i="11"/>
  <c r="D39" i="11"/>
  <c r="C16" i="19"/>
  <c r="F53" i="19"/>
  <c r="F55" i="19" s="1"/>
  <c r="G53" i="19"/>
  <c r="G55" i="19" s="1"/>
  <c r="E53" i="19"/>
  <c r="E55" i="19" s="1"/>
  <c r="C22" i="19"/>
  <c r="C12" i="19"/>
  <c r="F44" i="11" l="1"/>
  <c r="D42" i="19"/>
  <c r="E35" i="11"/>
  <c r="G34" i="16"/>
  <c r="G33" i="16"/>
  <c r="F34" i="16"/>
  <c r="F49" i="16" s="1"/>
  <c r="F75" i="16" s="1"/>
  <c r="F33" i="16"/>
  <c r="E34" i="16"/>
  <c r="E33" i="16"/>
  <c r="E20" i="21"/>
  <c r="E23" i="21" s="1"/>
  <c r="F20" i="21"/>
  <c r="F23" i="21" s="1"/>
  <c r="G20" i="21"/>
  <c r="G23" i="21" s="1"/>
  <c r="H20" i="21"/>
  <c r="H23" i="21" s="1"/>
  <c r="D20" i="21"/>
  <c r="D23" i="21" s="1"/>
  <c r="E16" i="21"/>
  <c r="E19" i="21"/>
  <c r="G45" i="11"/>
  <c r="F45" i="11"/>
  <c r="E45" i="11"/>
  <c r="G41" i="11"/>
  <c r="F41" i="11"/>
  <c r="E41" i="11"/>
  <c r="G16" i="18"/>
  <c r="G19" i="18"/>
  <c r="G13" i="18"/>
  <c r="D18" i="15"/>
  <c r="E18" i="15"/>
  <c r="F18" i="15"/>
  <c r="G18" i="15"/>
  <c r="C18" i="15"/>
  <c r="D13" i="15"/>
  <c r="E13" i="15"/>
  <c r="F13" i="15"/>
  <c r="G13" i="15"/>
  <c r="C13" i="15"/>
  <c r="G15" i="14"/>
  <c r="D10" i="14"/>
  <c r="E10" i="14"/>
  <c r="F10" i="14"/>
  <c r="G10" i="14"/>
  <c r="C10" i="14"/>
  <c r="D15" i="14"/>
  <c r="E15" i="14"/>
  <c r="F15" i="14"/>
  <c r="C15" i="14"/>
  <c r="C24" i="13"/>
  <c r="C11" i="13"/>
  <c r="C28" i="13"/>
  <c r="C29" i="13"/>
  <c r="E21" i="13"/>
  <c r="F21" i="13"/>
  <c r="G21" i="13"/>
  <c r="C21" i="13"/>
  <c r="C18" i="13"/>
  <c r="C19" i="13"/>
  <c r="D19" i="13"/>
  <c r="D29" i="13"/>
  <c r="D25" i="13"/>
  <c r="D24" i="13" s="1"/>
  <c r="D21" i="13"/>
  <c r="D12" i="13"/>
  <c r="D11" i="13" s="1"/>
  <c r="D29" i="9"/>
  <c r="D27" i="9" s="1"/>
  <c r="E29" i="9"/>
  <c r="E27" i="9" s="1"/>
  <c r="F29" i="9"/>
  <c r="F27" i="9" s="1"/>
  <c r="G29" i="9"/>
  <c r="G27" i="9" s="1"/>
  <c r="C27" i="9"/>
  <c r="D17" i="9"/>
  <c r="E17" i="9"/>
  <c r="F17" i="9"/>
  <c r="G17" i="9"/>
  <c r="C17" i="9"/>
  <c r="C19" i="18"/>
  <c r="C25" i="19"/>
  <c r="C34" i="19" s="1"/>
  <c r="E22" i="21"/>
  <c r="H13" i="21"/>
  <c r="H22" i="21" s="1"/>
  <c r="G13" i="21"/>
  <c r="G22" i="21" s="1"/>
  <c r="F13" i="21"/>
  <c r="F22" i="21" s="1"/>
  <c r="D13" i="21"/>
  <c r="D22" i="21" s="1"/>
  <c r="G26" i="20"/>
  <c r="F26" i="20"/>
  <c r="E26" i="20"/>
  <c r="D26" i="20"/>
  <c r="C26" i="20"/>
  <c r="G15" i="20"/>
  <c r="F15" i="20"/>
  <c r="E15" i="20"/>
  <c r="D15" i="20"/>
  <c r="C15" i="20"/>
  <c r="G13" i="20"/>
  <c r="F13" i="20"/>
  <c r="F27" i="20" s="1"/>
  <c r="F31" i="20" s="1"/>
  <c r="F30" i="20" s="1"/>
  <c r="E13" i="20"/>
  <c r="D13" i="20"/>
  <c r="D27" i="20" s="1"/>
  <c r="D31" i="20" s="1"/>
  <c r="D30" i="20" s="1"/>
  <c r="C13" i="20"/>
  <c r="L49" i="16" l="1"/>
  <c r="P54" i="16"/>
  <c r="E56" i="19"/>
  <c r="G56" i="19"/>
  <c r="F54" i="11"/>
  <c r="F56" i="19"/>
  <c r="G21" i="21"/>
  <c r="E21" i="21"/>
  <c r="D16" i="21"/>
  <c r="G16" i="21"/>
  <c r="D21" i="21"/>
  <c r="F21" i="21"/>
  <c r="H21" i="21"/>
  <c r="H16" i="21"/>
  <c r="F16" i="21"/>
  <c r="C27" i="20"/>
  <c r="C31" i="20" s="1"/>
  <c r="C30" i="20" s="1"/>
  <c r="E27" i="20"/>
  <c r="E31" i="20" s="1"/>
  <c r="E30" i="20" s="1"/>
  <c r="G27" i="20"/>
  <c r="G31" i="20" s="1"/>
  <c r="G30" i="20" s="1"/>
  <c r="D28" i="13"/>
  <c r="D27" i="13" s="1"/>
  <c r="D18" i="13"/>
  <c r="D17" i="13" s="1"/>
  <c r="C17" i="13"/>
  <c r="C27" i="13"/>
  <c r="E30" i="19" l="1"/>
  <c r="E14" i="19" s="1"/>
  <c r="D13" i="19"/>
  <c r="D23" i="19" s="1"/>
  <c r="C13" i="19"/>
  <c r="C23" i="19" s="1"/>
  <c r="C40" i="19" s="1"/>
  <c r="F19" i="18"/>
  <c r="E19" i="18"/>
  <c r="D19" i="18"/>
  <c r="F16" i="18"/>
  <c r="E16" i="18"/>
  <c r="D16" i="18"/>
  <c r="C16" i="18"/>
  <c r="F13" i="18"/>
  <c r="E13" i="18"/>
  <c r="D13" i="18"/>
  <c r="C13" i="18"/>
  <c r="G49" i="16" l="1"/>
  <c r="G75" i="16" s="1"/>
  <c r="F26" i="9"/>
  <c r="F32" i="9" s="1"/>
  <c r="E49" i="16"/>
  <c r="E75" i="16" s="1"/>
  <c r="D49" i="16"/>
  <c r="C49" i="16"/>
  <c r="D48" i="16"/>
  <c r="C48" i="16"/>
  <c r="C74" i="16" s="1"/>
  <c r="G43" i="16"/>
  <c r="F48" i="16"/>
  <c r="F74" i="16" s="1"/>
  <c r="F43" i="16"/>
  <c r="D43" i="16"/>
  <c r="C43" i="16"/>
  <c r="G39" i="16"/>
  <c r="F39" i="16"/>
  <c r="E39" i="16"/>
  <c r="D39" i="16"/>
  <c r="C39" i="16"/>
  <c r="G35" i="16"/>
  <c r="F35" i="16"/>
  <c r="E35" i="16"/>
  <c r="D35" i="16"/>
  <c r="C35" i="16"/>
  <c r="G31" i="16"/>
  <c r="F31" i="16"/>
  <c r="E31" i="16"/>
  <c r="D31" i="16"/>
  <c r="C31" i="16"/>
  <c r="G27" i="16"/>
  <c r="F27" i="16"/>
  <c r="E27" i="16"/>
  <c r="D27" i="16"/>
  <c r="C27" i="16"/>
  <c r="G23" i="16"/>
  <c r="F23" i="16"/>
  <c r="E23" i="16"/>
  <c r="D23" i="16"/>
  <c r="C23" i="16"/>
  <c r="G19" i="16"/>
  <c r="F19" i="16"/>
  <c r="E19" i="16"/>
  <c r="D19" i="16"/>
  <c r="C19" i="16"/>
  <c r="G15" i="16"/>
  <c r="F15" i="16"/>
  <c r="E15" i="16"/>
  <c r="D15" i="16"/>
  <c r="C15" i="16"/>
  <c r="G11" i="16"/>
  <c r="F11" i="16"/>
  <c r="E11" i="16"/>
  <c r="D11" i="16"/>
  <c r="C11" i="16"/>
  <c r="D25" i="9" l="1"/>
  <c r="D74" i="16"/>
  <c r="D26" i="9"/>
  <c r="D32" i="9" s="1"/>
  <c r="D75" i="16"/>
  <c r="C26" i="9"/>
  <c r="C32" i="9" s="1"/>
  <c r="C41" i="9" s="1"/>
  <c r="C75" i="16"/>
  <c r="D47" i="16"/>
  <c r="D73" i="16" s="1"/>
  <c r="L48" i="16"/>
  <c r="P53" i="16"/>
  <c r="E54" i="11"/>
  <c r="O54" i="16"/>
  <c r="K49" i="16"/>
  <c r="Q54" i="16"/>
  <c r="M49" i="16"/>
  <c r="F47" i="16"/>
  <c r="F57" i="16" s="1"/>
  <c r="F25" i="9"/>
  <c r="F24" i="9" s="1"/>
  <c r="F53" i="11"/>
  <c r="G26" i="9"/>
  <c r="G32" i="9" s="1"/>
  <c r="G54" i="11"/>
  <c r="F31" i="9"/>
  <c r="F30" i="9" s="1"/>
  <c r="D31" i="9"/>
  <c r="D30" i="9" s="1"/>
  <c r="D24" i="9"/>
  <c r="C47" i="16"/>
  <c r="C73" i="16" s="1"/>
  <c r="C25" i="9"/>
  <c r="E26" i="9"/>
  <c r="E32" i="9" s="1"/>
  <c r="F64" i="16"/>
  <c r="E48" i="16"/>
  <c r="G48" i="16"/>
  <c r="Q53" i="16" l="1"/>
  <c r="G74" i="16"/>
  <c r="O53" i="16"/>
  <c r="E74" i="16"/>
  <c r="H25" i="9"/>
  <c r="C31" i="9"/>
  <c r="C40" i="9" s="1"/>
  <c r="E25" i="9"/>
  <c r="E31" i="9" s="1"/>
  <c r="G25" i="9"/>
  <c r="G24" i="9" s="1"/>
  <c r="E24" i="9"/>
  <c r="E30" i="9"/>
  <c r="C24" i="9"/>
  <c r="G64" i="16"/>
  <c r="G47" i="16"/>
  <c r="G73" i="16" s="1"/>
  <c r="F62" i="16"/>
  <c r="E64" i="16"/>
  <c r="E47" i="16"/>
  <c r="E73" i="16" s="1"/>
  <c r="G31" i="9" l="1"/>
  <c r="G30" i="9" s="1"/>
  <c r="E57" i="16"/>
  <c r="O52" i="16"/>
  <c r="G57" i="16"/>
  <c r="Q52" i="16"/>
  <c r="C30" i="9"/>
  <c r="E62" i="16"/>
  <c r="G62" i="16"/>
  <c r="G154" i="12"/>
  <c r="G158" i="12" s="1"/>
  <c r="F154" i="12"/>
  <c r="F158" i="12" s="1"/>
  <c r="E154" i="12"/>
  <c r="E158" i="12" s="1"/>
  <c r="D154" i="12"/>
  <c r="D158" i="12" s="1"/>
  <c r="C154" i="12"/>
  <c r="C158" i="12" s="1"/>
  <c r="G143" i="12"/>
  <c r="G142" i="12" s="1"/>
  <c r="F143" i="12"/>
  <c r="F142" i="12" s="1"/>
  <c r="E143" i="12"/>
  <c r="D143" i="12"/>
  <c r="D142" i="12" s="1"/>
  <c r="C143" i="12"/>
  <c r="C142" i="12" s="1"/>
  <c r="C157" i="12" s="1"/>
  <c r="E142" i="12"/>
  <c r="G141" i="12"/>
  <c r="F141" i="12"/>
  <c r="E141" i="12"/>
  <c r="D141" i="12"/>
  <c r="C141" i="12"/>
  <c r="G137" i="12"/>
  <c r="G136" i="12" s="1"/>
  <c r="F137" i="12"/>
  <c r="E137" i="12"/>
  <c r="E136" i="12" s="1"/>
  <c r="D137" i="12"/>
  <c r="D136" i="12" s="1"/>
  <c r="C137" i="12"/>
  <c r="C135" i="12" s="1"/>
  <c r="F136" i="12"/>
  <c r="F135" i="12"/>
  <c r="G133" i="12"/>
  <c r="F133" i="12"/>
  <c r="E133" i="12"/>
  <c r="D133" i="12"/>
  <c r="C133" i="12"/>
  <c r="G126" i="12"/>
  <c r="F126" i="12"/>
  <c r="F125" i="12" s="1"/>
  <c r="F132" i="12" s="1"/>
  <c r="F131" i="12" s="1"/>
  <c r="E126" i="12"/>
  <c r="D126" i="12"/>
  <c r="D125" i="12" s="1"/>
  <c r="D132" i="12" s="1"/>
  <c r="D131" i="12" s="1"/>
  <c r="C126" i="12"/>
  <c r="G125" i="12"/>
  <c r="G132" i="12" s="1"/>
  <c r="G131" i="12" s="1"/>
  <c r="E125" i="12"/>
  <c r="E132" i="12" s="1"/>
  <c r="C125" i="12"/>
  <c r="C132" i="12" s="1"/>
  <c r="C131" i="12" s="1"/>
  <c r="G124" i="12"/>
  <c r="F124" i="12"/>
  <c r="E124" i="12"/>
  <c r="D124" i="12"/>
  <c r="C124" i="12"/>
  <c r="G119" i="12"/>
  <c r="F119" i="12"/>
  <c r="E119" i="12"/>
  <c r="D119" i="12"/>
  <c r="C119" i="12"/>
  <c r="G113" i="12"/>
  <c r="F113" i="12"/>
  <c r="E113" i="12"/>
  <c r="D113" i="12"/>
  <c r="C113" i="12"/>
  <c r="G112" i="12"/>
  <c r="F112" i="12"/>
  <c r="E112" i="12"/>
  <c r="D112" i="12"/>
  <c r="C112" i="12"/>
  <c r="G111" i="12"/>
  <c r="F111" i="12"/>
  <c r="E111" i="12"/>
  <c r="D111" i="12"/>
  <c r="C111" i="12"/>
  <c r="G109" i="12"/>
  <c r="G108" i="12" s="1"/>
  <c r="F109" i="12"/>
  <c r="E109" i="12"/>
  <c r="E108" i="12" s="1"/>
  <c r="D109" i="12"/>
  <c r="C109" i="12"/>
  <c r="C108" i="12" s="1"/>
  <c r="F108" i="12"/>
  <c r="D108" i="12"/>
  <c r="G106" i="12"/>
  <c r="F106" i="12"/>
  <c r="E106" i="12"/>
  <c r="D106" i="12"/>
  <c r="C106" i="12"/>
  <c r="G104" i="12"/>
  <c r="G102" i="12" s="1"/>
  <c r="F104" i="12"/>
  <c r="F102" i="12" s="1"/>
  <c r="E104" i="12"/>
  <c r="D104" i="12"/>
  <c r="D102" i="12" s="1"/>
  <c r="C104" i="12"/>
  <c r="C102" i="12" s="1"/>
  <c r="E102" i="12"/>
  <c r="G99" i="12"/>
  <c r="F99" i="12"/>
  <c r="E99" i="12"/>
  <c r="D99" i="12"/>
  <c r="C99" i="12"/>
  <c r="G96" i="12"/>
  <c r="G95" i="12" s="1"/>
  <c r="F96" i="12"/>
  <c r="F95" i="12" s="1"/>
  <c r="E96" i="12"/>
  <c r="D96" i="12"/>
  <c r="D95" i="12" s="1"/>
  <c r="C96" i="12"/>
  <c r="C95" i="12" s="1"/>
  <c r="E95" i="12"/>
  <c r="G93" i="12"/>
  <c r="F93" i="12"/>
  <c r="E93" i="12"/>
  <c r="D93" i="12"/>
  <c r="C93" i="12"/>
  <c r="E92" i="12"/>
  <c r="G89" i="12"/>
  <c r="G88" i="12" s="1"/>
  <c r="F89" i="12"/>
  <c r="F88" i="12" s="1"/>
  <c r="E89" i="12"/>
  <c r="D89" i="12"/>
  <c r="D88" i="12" s="1"/>
  <c r="C89" i="12"/>
  <c r="C88" i="12" s="1"/>
  <c r="E88" i="12"/>
  <c r="G83" i="12"/>
  <c r="F83" i="12"/>
  <c r="E83" i="12"/>
  <c r="D83" i="12"/>
  <c r="C83" i="12"/>
  <c r="G81" i="12"/>
  <c r="F81" i="12"/>
  <c r="E81" i="12"/>
  <c r="D81" i="12"/>
  <c r="C81" i="12"/>
  <c r="G76" i="12"/>
  <c r="G75" i="12" s="1"/>
  <c r="F76" i="12"/>
  <c r="E76" i="12"/>
  <c r="D76" i="12"/>
  <c r="C76" i="12"/>
  <c r="C75" i="12" s="1"/>
  <c r="E75" i="12"/>
  <c r="G70" i="12"/>
  <c r="F70" i="12"/>
  <c r="E70" i="12"/>
  <c r="E65" i="12" s="1"/>
  <c r="E64" i="12" s="1"/>
  <c r="D70" i="12"/>
  <c r="C70" i="12"/>
  <c r="G67" i="12"/>
  <c r="F67" i="12"/>
  <c r="E67" i="12"/>
  <c r="D67" i="12"/>
  <c r="D66" i="12" s="1"/>
  <c r="C67" i="12"/>
  <c r="F66" i="12"/>
  <c r="G65" i="12"/>
  <c r="C65" i="12"/>
  <c r="G59" i="12"/>
  <c r="G58" i="12" s="1"/>
  <c r="F59" i="12"/>
  <c r="F57" i="12" s="1"/>
  <c r="E59" i="12"/>
  <c r="E58" i="12" s="1"/>
  <c r="D59" i="12"/>
  <c r="D58" i="12" s="1"/>
  <c r="C59" i="12"/>
  <c r="C58" i="12" s="1"/>
  <c r="F58" i="12"/>
  <c r="G57" i="12"/>
  <c r="E57" i="12"/>
  <c r="E117" i="12" s="1"/>
  <c r="E161" i="12" s="1"/>
  <c r="E19" i="13" s="1"/>
  <c r="C57" i="12"/>
  <c r="G52" i="12"/>
  <c r="F52" i="12"/>
  <c r="E52" i="12"/>
  <c r="D52" i="12"/>
  <c r="C52" i="12"/>
  <c r="G48" i="12"/>
  <c r="F48" i="12"/>
  <c r="E48" i="12"/>
  <c r="D48" i="12"/>
  <c r="C48" i="12"/>
  <c r="G37" i="12"/>
  <c r="F37" i="12"/>
  <c r="E37" i="12"/>
  <c r="D37" i="12"/>
  <c r="D36" i="12" s="1"/>
  <c r="C37" i="12"/>
  <c r="F36" i="12"/>
  <c r="G33" i="12"/>
  <c r="F33" i="12"/>
  <c r="E33" i="12"/>
  <c r="D33" i="12"/>
  <c r="C33" i="12"/>
  <c r="G31" i="12"/>
  <c r="G30" i="12" s="1"/>
  <c r="F31" i="12"/>
  <c r="E31" i="12"/>
  <c r="E30" i="12" s="1"/>
  <c r="D31" i="12"/>
  <c r="C31" i="12"/>
  <c r="C30" i="12" s="1"/>
  <c r="G26" i="12"/>
  <c r="F26" i="12"/>
  <c r="E26" i="12"/>
  <c r="D26" i="12"/>
  <c r="C26" i="12"/>
  <c r="G24" i="12"/>
  <c r="F24" i="12"/>
  <c r="E24" i="12"/>
  <c r="D24" i="12"/>
  <c r="D21" i="12" s="1"/>
  <c r="C24" i="12"/>
  <c r="G22" i="12"/>
  <c r="F22" i="12"/>
  <c r="E22" i="12"/>
  <c r="D22" i="12"/>
  <c r="C22" i="12"/>
  <c r="G19" i="12"/>
  <c r="F19" i="12"/>
  <c r="E19" i="12"/>
  <c r="D19" i="12"/>
  <c r="C19" i="12"/>
  <c r="C13" i="12" s="1"/>
  <c r="G14" i="12"/>
  <c r="F14" i="12"/>
  <c r="E14" i="12"/>
  <c r="D14" i="12"/>
  <c r="C14" i="12"/>
  <c r="F13" i="12"/>
  <c r="D45" i="11"/>
  <c r="D54" i="11" s="1"/>
  <c r="C45" i="11"/>
  <c r="C54" i="11" s="1"/>
  <c r="G44" i="11"/>
  <c r="M48" i="16" s="1"/>
  <c r="E44" i="11"/>
  <c r="D44" i="11"/>
  <c r="D53" i="11" s="1"/>
  <c r="C44" i="11"/>
  <c r="C53" i="11" s="1"/>
  <c r="G39" i="11"/>
  <c r="F39" i="11"/>
  <c r="E39" i="11"/>
  <c r="C39" i="11"/>
  <c r="G36" i="11"/>
  <c r="F36" i="11"/>
  <c r="E36" i="11"/>
  <c r="D36" i="11"/>
  <c r="C36" i="11"/>
  <c r="G33" i="11"/>
  <c r="F33" i="11"/>
  <c r="E33" i="11"/>
  <c r="D33" i="11"/>
  <c r="C33" i="11"/>
  <c r="G30" i="11"/>
  <c r="F30" i="11"/>
  <c r="E30" i="11"/>
  <c r="D30" i="11"/>
  <c r="C30" i="11"/>
  <c r="G27" i="11"/>
  <c r="F27" i="11"/>
  <c r="E27" i="11"/>
  <c r="D27" i="11"/>
  <c r="C27" i="11"/>
  <c r="G24" i="11"/>
  <c r="F24" i="11"/>
  <c r="E24" i="11"/>
  <c r="D24" i="11"/>
  <c r="C24" i="11"/>
  <c r="G21" i="11"/>
  <c r="F21" i="11"/>
  <c r="E21" i="11"/>
  <c r="D21" i="11"/>
  <c r="C21" i="11"/>
  <c r="G18" i="11"/>
  <c r="F18" i="11"/>
  <c r="E18" i="11"/>
  <c r="D18" i="11"/>
  <c r="C18" i="11"/>
  <c r="G15" i="11"/>
  <c r="F15" i="11"/>
  <c r="E15" i="11"/>
  <c r="D15" i="11"/>
  <c r="C15" i="11"/>
  <c r="G12" i="11"/>
  <c r="F12" i="11"/>
  <c r="E12" i="11"/>
  <c r="D12" i="11"/>
  <c r="C12" i="11"/>
  <c r="D13" i="9"/>
  <c r="D22" i="9" s="1"/>
  <c r="E53" i="11" l="1"/>
  <c r="K48" i="16"/>
  <c r="D41" i="9"/>
  <c r="D20" i="9"/>
  <c r="E13" i="12"/>
  <c r="G13" i="12"/>
  <c r="D30" i="12"/>
  <c r="F30" i="12"/>
  <c r="D57" i="12"/>
  <c r="C66" i="12"/>
  <c r="E66" i="12"/>
  <c r="G66" i="12"/>
  <c r="D65" i="12"/>
  <c r="F65" i="12"/>
  <c r="D75" i="12"/>
  <c r="F75" i="12"/>
  <c r="C92" i="12"/>
  <c r="G92" i="12"/>
  <c r="G117" i="12" s="1"/>
  <c r="G161" i="12" s="1"/>
  <c r="G13" i="13" s="1"/>
  <c r="E105" i="12"/>
  <c r="E131" i="12"/>
  <c r="D135" i="12"/>
  <c r="E157" i="12"/>
  <c r="E156" i="12" s="1"/>
  <c r="G157" i="12"/>
  <c r="G156" i="12" s="1"/>
  <c r="C117" i="12"/>
  <c r="C161" i="12" s="1"/>
  <c r="C64" i="12"/>
  <c r="G64" i="12"/>
  <c r="C105" i="12"/>
  <c r="G105" i="12"/>
  <c r="F21" i="12"/>
  <c r="D157" i="12"/>
  <c r="D156" i="12" s="1"/>
  <c r="F157" i="12"/>
  <c r="F156" i="12" s="1"/>
  <c r="C156" i="12"/>
  <c r="D13" i="12"/>
  <c r="C21" i="12"/>
  <c r="E21" i="12"/>
  <c r="G21" i="12"/>
  <c r="C36" i="12"/>
  <c r="E36" i="12"/>
  <c r="G36" i="12"/>
  <c r="D92" i="12"/>
  <c r="D64" i="12" s="1"/>
  <c r="F92" i="12"/>
  <c r="F64" i="12" s="1"/>
  <c r="D105" i="12"/>
  <c r="F105" i="12"/>
  <c r="E135" i="12"/>
  <c r="G135" i="12"/>
  <c r="F12" i="12"/>
  <c r="F11" i="12" s="1"/>
  <c r="D12" i="12"/>
  <c r="D116" i="12" s="1"/>
  <c r="E12" i="12"/>
  <c r="E116" i="12" s="1"/>
  <c r="G12" i="12"/>
  <c r="G11" i="12" s="1"/>
  <c r="C12" i="12"/>
  <c r="C116" i="12" s="1"/>
  <c r="G53" i="11"/>
  <c r="D43" i="11"/>
  <c r="F43" i="11"/>
  <c r="F52" i="11" s="1"/>
  <c r="C43" i="11"/>
  <c r="E43" i="11"/>
  <c r="G43" i="11"/>
  <c r="F116" i="12"/>
  <c r="E13" i="9"/>
  <c r="E22" i="9" s="1"/>
  <c r="E41" i="9" s="1"/>
  <c r="C13" i="9"/>
  <c r="G13" i="9"/>
  <c r="G22" i="9" s="1"/>
  <c r="G41" i="9" s="1"/>
  <c r="G19" i="13" l="1"/>
  <c r="G26" i="13"/>
  <c r="C11" i="12"/>
  <c r="F117" i="12"/>
  <c r="F161" i="12" s="1"/>
  <c r="F13" i="13" s="1"/>
  <c r="D117" i="12"/>
  <c r="D161" i="12" s="1"/>
  <c r="D11" i="12"/>
  <c r="G116" i="12"/>
  <c r="G115" i="12" s="1"/>
  <c r="E11" i="12"/>
  <c r="G29" i="13"/>
  <c r="D160" i="12"/>
  <c r="D115" i="12"/>
  <c r="F160" i="12"/>
  <c r="F115" i="12"/>
  <c r="E160" i="12"/>
  <c r="E115" i="12"/>
  <c r="C160" i="12"/>
  <c r="C159" i="12" s="1"/>
  <c r="C115" i="12"/>
  <c r="F12" i="9"/>
  <c r="F21" i="9" s="1"/>
  <c r="D159" i="12" l="1"/>
  <c r="F40" i="9"/>
  <c r="G160" i="12"/>
  <c r="G159" i="12" s="1"/>
  <c r="F26" i="13"/>
  <c r="F29" i="13" s="1"/>
  <c r="F19" i="13"/>
  <c r="E159" i="12"/>
  <c r="E12" i="13"/>
  <c r="E11" i="13" s="1"/>
  <c r="F159" i="12"/>
  <c r="F12" i="13"/>
  <c r="E12" i="9"/>
  <c r="G12" i="13" l="1"/>
  <c r="G11" i="13" s="1"/>
  <c r="E11" i="9"/>
  <c r="E21" i="9"/>
  <c r="F25" i="13"/>
  <c r="F11" i="13"/>
  <c r="F18" i="13"/>
  <c r="F17" i="13" s="1"/>
  <c r="G18" i="13"/>
  <c r="G17" i="13" s="1"/>
  <c r="E18" i="13"/>
  <c r="E17" i="13" s="1"/>
  <c r="E25" i="13"/>
  <c r="C12" i="9"/>
  <c r="F13" i="9"/>
  <c r="D12" i="9"/>
  <c r="G12" i="9"/>
  <c r="D25" i="19"/>
  <c r="D34" i="19" s="1"/>
  <c r="D40" i="19" s="1"/>
  <c r="F13" i="19"/>
  <c r="F23" i="19" s="1"/>
  <c r="E13" i="19"/>
  <c r="E23" i="19" s="1"/>
  <c r="G13" i="19"/>
  <c r="G23" i="19" s="1"/>
  <c r="E25" i="19"/>
  <c r="E34" i="19" s="1"/>
  <c r="E47" i="19" s="1"/>
  <c r="G25" i="13" l="1"/>
  <c r="G28" i="13" s="1"/>
  <c r="G27" i="13" s="1"/>
  <c r="D11" i="9"/>
  <c r="D21" i="9"/>
  <c r="C11" i="9"/>
  <c r="E40" i="9"/>
  <c r="E20" i="9"/>
  <c r="E39" i="9" s="1"/>
  <c r="G11" i="9"/>
  <c r="G21" i="9"/>
  <c r="F11" i="9"/>
  <c r="F22" i="9"/>
  <c r="G28" i="19"/>
  <c r="G25" i="19" s="1"/>
  <c r="G34" i="19" s="1"/>
  <c r="G40" i="19" s="1"/>
  <c r="F28" i="19"/>
  <c r="F25" i="19" s="1"/>
  <c r="F34" i="19" s="1"/>
  <c r="F40" i="19" s="1"/>
  <c r="E26" i="13"/>
  <c r="E29" i="13" s="1"/>
  <c r="E28" i="13"/>
  <c r="E24" i="13"/>
  <c r="F28" i="13"/>
  <c r="F27" i="13" s="1"/>
  <c r="F24" i="13"/>
  <c r="G24" i="13" l="1"/>
  <c r="F41" i="9"/>
  <c r="F20" i="9"/>
  <c r="F39" i="9" s="1"/>
  <c r="G40" i="9"/>
  <c r="G20" i="9"/>
  <c r="G39" i="9" s="1"/>
  <c r="C20" i="9"/>
  <c r="C39" i="9" s="1"/>
  <c r="D39" i="9"/>
  <c r="D40" i="9"/>
  <c r="E27" i="13"/>
  <c r="F47" i="19"/>
  <c r="G47" i="19"/>
  <c r="E61" i="16" l="1"/>
</calcChain>
</file>

<file path=xl/sharedStrings.xml><?xml version="1.0" encoding="utf-8"?>
<sst xmlns="http://schemas.openxmlformats.org/spreadsheetml/2006/main" count="785" uniqueCount="309">
  <si>
    <t>Керуючий справами</t>
  </si>
  <si>
    <t>07507000000</t>
  </si>
  <si>
    <t>(код бюджету)</t>
  </si>
  <si>
    <t>виконавчого комітету</t>
  </si>
  <si>
    <t>№ з/п</t>
  </si>
  <si>
    <t>Найменування показника</t>
  </si>
  <si>
    <t>(звіт)</t>
  </si>
  <si>
    <t>(затверджено)</t>
  </si>
  <si>
    <t>(план)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</si>
  <si>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</si>
  <si>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</si>
  <si>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</si>
  <si>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</si>
  <si>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</si>
  <si>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</si>
  <si>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</si>
  <si>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</si>
  <si>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</si>
  <si>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</si>
  <si>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</si>
  <si>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</si>
  <si>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 у тому числі:</t>
  </si>
  <si>
    <t>УСЬОГО за розділом ІІ, у тому числі:</t>
  </si>
  <si>
    <t>1.1.</t>
  </si>
  <si>
    <t>1.2.</t>
  </si>
  <si>
    <t>2.1.</t>
  </si>
  <si>
    <t>2.2.</t>
  </si>
  <si>
    <t>3.1.</t>
  </si>
  <si>
    <t>3.2.</t>
  </si>
  <si>
    <t>4.</t>
  </si>
  <si>
    <t>4.1.</t>
  </si>
  <si>
    <t>4.2.</t>
  </si>
  <si>
    <t>2020 рік</t>
  </si>
  <si>
    <t>2021 рік</t>
  </si>
  <si>
    <t>2022 рік</t>
  </si>
  <si>
    <t>2023 рік</t>
  </si>
  <si>
    <t>2024 рік</t>
  </si>
  <si>
    <t xml:space="preserve">Загальні і показники бюджету Мукачівської міської  територіальної громади </t>
  </si>
  <si>
    <t>(грн.)</t>
  </si>
  <si>
    <t>Додаток 10</t>
  </si>
  <si>
    <t>Обсяги капітальних вкладень місцевого бюджету у розрізі інвестиційних проектів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</si>
  <si>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</si>
  <si>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</si>
  <si>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</si>
  <si>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</si>
  <si>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</si>
  <si>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</si>
  <si>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</t>
  </si>
  <si>
    <t>Х</t>
  </si>
  <si>
    <t>УСЬОГО</t>
  </si>
  <si>
    <t>Додаток 7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</si>
  <si>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</si>
  <si>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</si>
  <si>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Код</t>
  </si>
  <si>
    <t>Державне управління, у тому числі:</t>
  </si>
  <si>
    <t>Освіта, у тому числі:</t>
  </si>
  <si>
    <t>Охорона здоров’я, у тому числі:</t>
  </si>
  <si>
    <t>Соціальний захист та соціальне забезпечення, у тому числі:</t>
  </si>
  <si>
    <t>Культура і мистецтво, у тому числі:</t>
  </si>
  <si>
    <t>Фізична культура і спорт, у тому числі:</t>
  </si>
  <si>
    <t>Житлово-комунальне господарство, у тому числі:</t>
  </si>
  <si>
    <t>Економічна діяльність, у тому числі:</t>
  </si>
  <si>
    <t>Інша діяльність, у тому числі:</t>
  </si>
  <si>
    <t>Міжбюджетні трансферти, у тому числі:</t>
  </si>
  <si>
    <t>реверсна дотація</t>
  </si>
  <si>
    <t>УСЬОГО, у тому числі:</t>
  </si>
  <si>
    <t>____________________________</t>
  </si>
  <si>
    <t xml:space="preserve">Додаток 2
до прогнозу бюджету Мукачівської міської
територіальної громади на 2022-2024 роки
</t>
  </si>
  <si>
    <t xml:space="preserve">Показники доходів </t>
  </si>
  <si>
    <t xml:space="preserve"> бюджету Мукачівської міської територіальної громади на 2022- 2024 роки</t>
  </si>
  <si>
    <t xml:space="preserve">Найменування показника </t>
  </si>
  <si>
    <t>І. Доходи (без урахування міжбюджетних трансфертів)</t>
  </si>
  <si>
    <t>Податкові надходження, у тому числі: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</si>
  <si>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</si>
  <si>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</si>
  <si>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</si>
  <si>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</si>
  <si>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</si>
  <si>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</si>
  <si>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</si>
  <si>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</si>
  <si>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</si>
  <si>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</si>
  <si>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</si>
  <si>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</si>
  <si>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</si>
  <si>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</si>
  <si>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</si>
  <si>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</si>
  <si>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</si>
  <si>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</si>
  <si>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</si>
  <si>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</si>
  <si>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</si>
  <si>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</si>
  <si>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</si>
  <si>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</si>
  <si>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</si>
  <si>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</si>
  <si>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</si>
  <si>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</si>
  <si>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</si>
  <si>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</si>
  <si>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</si>
  <si>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</si>
  <si>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</si>
  <si>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</si>
  <si>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</si>
  <si>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</si>
  <si>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</si>
  <si>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</si>
  <si>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</si>
  <si>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</si>
  <si>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</si>
  <si>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</si>
  <si>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</si>
  <si>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</si>
  <si>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</si>
  <si>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</si>
  <si>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</si>
  <si>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</si>
  <si>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</si>
  <si>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Неподаткові надходження, у тому числі:    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</si>
  <si>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</si>
  <si>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</si>
  <si>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</si>
  <si>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</si>
  <si>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</si>
  <si>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</si>
  <si>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</si>
  <si>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</si>
  <si>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</si>
  <si>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</si>
  <si>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</si>
  <si>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</si>
  <si>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</si>
  <si>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</si>
  <si>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</si>
  <si>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</si>
  <si>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</si>
  <si>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</si>
  <si>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</si>
  <si>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</si>
  <si>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</si>
  <si>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</si>
  <si>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</si>
  <si>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</si>
  <si>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Інші надходження 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</si>
  <si>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</si>
  <si>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</si>
  <si>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</si>
  <si>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</si>
  <si>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</si>
  <si>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</si>
  <si>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</si>
  <si>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капіталом, у тому числі: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</si>
  <si>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</si>
  <si>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</si>
  <si>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</si>
  <si>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</si>
  <si>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</si>
  <si>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</si>
  <si>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фонди, у тому числі:  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</si>
  <si>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</si>
  <si>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</si>
  <si>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ІІ. Трансферти з державного бюджету</t>
  </si>
  <si>
    <t>Дотації з державного бюджету, у тому числі:</t>
  </si>
  <si>
    <t>Дотації з державного бюджету</t>
  </si>
  <si>
    <t>Субвенції з державного бюджету, у тому числі: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</si>
  <si>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</si>
  <si>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</si>
  <si>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</si>
  <si>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ІIІ. Трансферти з інших місцевих бюджетів</t>
  </si>
  <si>
    <t>Дотації з місцевих бюджетів, у тому числі: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</si>
  <si>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</si>
  <si>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</si>
  <si>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</si>
  <si>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</si>
  <si>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</t>
  </si>
  <si>
    <t>Субвенції з місцевих бюджетів іншим місцевим бюджетам, у тому числі:</t>
  </si>
  <si>
    <t>Субвенції з місцевих бюджетів іншим місцевим бюджетам</t>
  </si>
  <si>
    <t>41050900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</si>
  <si>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</si>
  <si>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</si>
  <si>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</si>
  <si>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</si>
  <si>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</si>
  <si>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</si>
  <si>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</si>
  <si>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</si>
  <si>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</si>
  <si>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 V-2, за рахунок відповідної субвенції з державного бюджету</t>
  </si>
  <si>
    <t>УСЬОГО за розділом ІІІ, у тому числі:</t>
  </si>
  <si>
    <t>РАЗОМ за розділами І, ІІ та ІІІ, у тому числі:</t>
  </si>
  <si>
    <t>Додаток 3</t>
  </si>
  <si>
    <t xml:space="preserve">Показники фінансування бюджету </t>
  </si>
  <si>
    <t>І. Фінансування за типом кредитора</t>
  </si>
  <si>
    <t>Внутрішнє фінансування, у тому числі:</t>
  </si>
  <si>
    <t>Зовнішнє фінансування, у тому числі:</t>
  </si>
  <si>
    <t>ІІ. Фінансування за типом боргового зобов’язання</t>
  </si>
  <si>
    <t>Фінансування за борговими операціями, у тому числі:</t>
  </si>
  <si>
    <t>Фінансування за активними операціями, у тому числі:</t>
  </si>
  <si>
    <t>Додаток 4</t>
  </si>
  <si>
    <t>Показники місцевого боргу</t>
  </si>
  <si>
    <t xml:space="preserve">Код </t>
  </si>
  <si>
    <t>Внутрішній борг</t>
  </si>
  <si>
    <t>у національній валюті (грн)</t>
  </si>
  <si>
    <t>Зовнішній борг</t>
  </si>
  <si>
    <t>у національній валюті (грн) за курсом</t>
  </si>
  <si>
    <t>УСЬОГО, у національній валюті (грн)</t>
  </si>
  <si>
    <t>Додаток 5</t>
  </si>
  <si>
    <r>
      <t>Показники</t>
    </r>
    <r>
      <rPr>
        <b/>
        <sz val="14"/>
        <color rgb="FF000000"/>
        <rFont val="Times New Roman"/>
        <family val="1"/>
        <charset val="204"/>
      </rPr>
      <t xml:space="preserve"> гарантованого Автономною Республікою Крим, обласною радою </t>
    </r>
  </si>
  <si>
    <r>
      <t xml:space="preserve">чи територіальною громадою міста </t>
    </r>
    <r>
      <rPr>
        <b/>
        <sz val="14"/>
        <color theme="1"/>
        <rFont val="Times New Roman"/>
        <family val="1"/>
        <charset val="204"/>
      </rPr>
      <t>боргу і надання місцевих гарантій</t>
    </r>
  </si>
  <si>
    <t xml:space="preserve">№ з/п </t>
  </si>
  <si>
    <t>І. Гарантований борг (на кінець періоду)</t>
  </si>
  <si>
    <t>в іноземній валюті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</si>
  <si>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</si>
  <si>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</si>
  <si>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</si>
  <si>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</si>
  <si>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 національній  валюті (грн) за  курсом</t>
  </si>
  <si>
    <t>УСЬОГО за розділом ІІ, у національній валюті (грн)</t>
  </si>
  <si>
    <t>_________________________________</t>
  </si>
  <si>
    <t>Додаток 6</t>
  </si>
  <si>
    <t xml:space="preserve">Граничні показники видатків бюджету та надання кредитів з бюджету головним розпорядникам коштів </t>
  </si>
  <si>
    <t>Код відомчої класифікації</t>
  </si>
  <si>
    <t xml:space="preserve">Найменування головного розпорядника </t>
  </si>
  <si>
    <t>коштів місцевого бюджету</t>
  </si>
  <si>
    <t>’02</t>
  </si>
  <si>
    <t>Виконавчий комітет Мукачівської міської ради</t>
  </si>
  <si>
    <t>у тому числі:</t>
  </si>
  <si>
    <t>’06</t>
  </si>
  <si>
    <t>Управління освіти, культури, молоді та спорту Мукачівської міської ради</t>
  </si>
  <si>
    <t>’07</t>
  </si>
  <si>
    <t>Відділ охорони здоров’я Мукачівської міської ради</t>
  </si>
  <si>
    <t>’08</t>
  </si>
  <si>
    <t>Управління соціального захисту населення Мукачівської міської ради</t>
  </si>
  <si>
    <t>Відділ культури Мукачівської міської ради</t>
  </si>
  <si>
    <t>Управління міського господарства Мукачівської міської ради</t>
  </si>
  <si>
    <t>Управління будівництва та інфраструктури Мукачівської міської ради</t>
  </si>
  <si>
    <t>Управління комунальної власності та архітектури  Мукачівської міської ради</t>
  </si>
  <si>
    <t>Фінансове управління   Мукачівської міської ради</t>
  </si>
  <si>
    <t>Додаток 8</t>
  </si>
  <si>
    <t xml:space="preserve">Граничні показники кредитування бюджету </t>
  </si>
  <si>
    <t xml:space="preserve"> </t>
  </si>
  <si>
    <t>Надання кредитів, у тому числі:</t>
  </si>
  <si>
    <t>Кредитування (результат), у тому числі:</t>
  </si>
  <si>
    <t>Додаток 9</t>
  </si>
  <si>
    <t>Показники бюджету розвитку</t>
  </si>
  <si>
    <t xml:space="preserve"> (грн)</t>
  </si>
  <si>
    <t>І. Надходження бюджету розвитку</t>
  </si>
  <si>
    <t>Кошти, що надходять до бюджету розвитку</t>
  </si>
  <si>
    <t>Кошти, що передаються із загального фонду бюджету, у тому числі:</t>
  </si>
  <si>
    <t>доходи бюджету</t>
  </si>
  <si>
    <t>трансферти з державного бюджету</t>
  </si>
  <si>
    <t>2.3.</t>
  </si>
  <si>
    <t>трансферти з місцевих бюджетів</t>
  </si>
  <si>
    <t>Капітальні трансферти (субвенції) з інших бюджетів, у тому числі:</t>
  </si>
  <si>
    <t xml:space="preserve">5. </t>
  </si>
  <si>
    <t>Місцеві запозичення</t>
  </si>
  <si>
    <t>6.</t>
  </si>
  <si>
    <t>Інші надходження бюджету розвитку</t>
  </si>
  <si>
    <t>УСЬОГО за розділом І</t>
  </si>
  <si>
    <t>ІІ. Витрати бюджету розвитку</t>
  </si>
  <si>
    <t>Капітальні видатки бюджету розвитку, у тому числі:</t>
  </si>
  <si>
    <t>на виконання інвестиційних проектів</t>
  </si>
  <si>
    <t>капітальні трансферти (субвенції) іншим бюджетам</t>
  </si>
  <si>
    <t>1.3.</t>
  </si>
  <si>
    <t>інші капітальні видатки</t>
  </si>
  <si>
    <t xml:space="preserve">Внески до статутного капіталу суб’єктів господарювання  </t>
  </si>
  <si>
    <t>Погашення місцевого боргу</t>
  </si>
  <si>
    <t xml:space="preserve">Платежі, пов’язані з виконанням гарантійних зобов’язань Автономної Республіки Крим, обласної ради чи територіальної громади міста  </t>
  </si>
  <si>
    <t>5.</t>
  </si>
  <si>
    <t>Розроблення містобудівної документації</t>
  </si>
  <si>
    <t>Інші видатки бюджету розвитку</t>
  </si>
  <si>
    <t>УСЬОГО за розділом ІІ</t>
  </si>
  <si>
    <t>Додаток 11</t>
  </si>
  <si>
    <t>Показники міжбюджетних трансфертів з інших бюджетів Мукачівській міській територіальній громаді</t>
  </si>
  <si>
    <t>Код Класифікації доходу бюджету / код бюджету</t>
  </si>
  <si>
    <t>Найменування трансферту /</t>
  </si>
  <si>
    <t>найменування бюджету – надавача міжбюджетного трансферту</t>
  </si>
  <si>
    <t>I. Трансферти до загального фонду бюджету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</si>
  <si>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</si>
  <si>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</si>
  <si>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Державний бюджет</t>
  </si>
  <si>
    <t>07100000000</t>
  </si>
  <si>
    <t>Обласний бюджет</t>
  </si>
  <si>
    <t>II. Трансферти до спеціального фонду бюджету</t>
  </si>
  <si>
    <t>РАЗОМ за розділами I, II, у тому числі:</t>
  </si>
  <si>
    <t>Додаток 12</t>
  </si>
  <si>
    <t>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</si>
  <si>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</si>
  <si>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бюджету – отримувача міжбюджетного трансферту</t>
  </si>
  <si>
    <t>I. Трансферти із загального фонду бюджету</t>
  </si>
  <si>
    <t>Реверсна дотація</t>
  </si>
  <si>
    <t>II. Трансферти із спеціального фонду бюджету</t>
  </si>
  <si>
    <t>УСЬОГО за розділом ІI</t>
  </si>
  <si>
    <t>2020  рік</t>
  </si>
  <si>
    <t>2024  рік</t>
  </si>
  <si>
    <t>Очікуваний рівень готовності проекту на кінець 2024 року (план), %</t>
  </si>
  <si>
    <t>0219800</t>
  </si>
  <si>
    <t>до прогнозу бюджету Мукачівської міської територіальної громади 
на 2022-2024 роки</t>
  </si>
  <si>
    <t>загальний фонд, у тому числі:</t>
  </si>
  <si>
    <t xml:space="preserve">Додаток 1
до прогнозу бюджету Мукачівської міської
територіальної громади на 2022-2024 роки
</t>
  </si>
  <si>
    <t>Кошти від повернення кредитів, надані з бюджету, та відсотки, сплачені за користування ними</t>
  </si>
  <si>
    <t xml:space="preserve"> інший спец</t>
  </si>
  <si>
    <t>всього</t>
  </si>
  <si>
    <t>Субвенція з місцевого бюджету державному бюджету на виконання програм соціально-економічного розвитку регіонів</t>
  </si>
  <si>
    <t>О. ЛЕНДЄЛ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</si>
</sst>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1" fillId="0" borderId="0"/>
    <xf numFmtId="0" fontId="1" fillId="0" borderId="0"/>
    <xf numFmtId="0" fontId="21" fillId="0" borderId="0"/>
    <xf numFmtId="0" fontId="25" fillId="0" borderId="0"/>
    <xf numFmtId="0" fontId="5" fillId="0" borderId="0"/>
    <xf numFmtId="0" fontId="27" fillId="0" borderId="0"/>
  </cellStyleXfs>
  <cellXfs count="264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4" fontId="2" fillId="2" borderId="0" xfId="0" applyNumberFormat="1" applyFont="1" applyFill="1"/>
    <xf numFmtId="0" fontId="4" fillId="2" borderId="0" xfId="0" applyFont="1" applyFill="1"/>
    <xf numFmtId="3" fontId="4" fillId="2" borderId="0" xfId="0" applyNumberFormat="1" applyFont="1" applyFill="1"/>
    <xf numFmtId="3" fontId="6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" fillId="0" borderId="0" xfId="3"/>
    <xf numFmtId="0" fontId="12" fillId="0" borderId="0" xfId="3" applyFont="1" applyAlignment="1">
      <alignment horizontal="left" vertical="center" indent="15"/>
    </xf>
    <xf numFmtId="0" fontId="12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right" vertical="center"/>
    </xf>
    <xf numFmtId="0" fontId="12" fillId="0" borderId="0" xfId="3" applyFont="1" applyAlignment="1">
      <alignment horizontal="justify" vertical="center"/>
    </xf>
    <xf numFmtId="0" fontId="11" fillId="0" borderId="0" xfId="3" applyFont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8" fillId="4" borderId="0" xfId="0" applyFont="1" applyFill="1" applyAlignment="1">
      <alignment wrapText="1"/>
    </xf>
    <xf numFmtId="0" fontId="3" fillId="4" borderId="0" xfId="0" applyFont="1" applyFill="1"/>
    <xf numFmtId="0" fontId="17" fillId="4" borderId="0" xfId="0" applyFont="1" applyFill="1"/>
    <xf numFmtId="0" fontId="2" fillId="4" borderId="0" xfId="0" applyFont="1" applyFill="1"/>
    <xf numFmtId="49" fontId="10" fillId="4" borderId="0" xfId="0" applyNumberFormat="1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8" fillId="4" borderId="0" xfId="0" applyFont="1" applyFill="1"/>
    <xf numFmtId="0" fontId="20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left" wrapText="1"/>
    </xf>
    <xf numFmtId="3" fontId="19" fillId="4" borderId="1" xfId="0" applyNumberFormat="1" applyFont="1" applyFill="1" applyBorder="1" applyAlignment="1">
      <alignment wrapText="1"/>
    </xf>
    <xf numFmtId="3" fontId="19" fillId="0" borderId="1" xfId="0" applyNumberFormat="1" applyFont="1" applyBorder="1" applyAlignment="1">
      <alignment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/>
    <xf numFmtId="0" fontId="20" fillId="4" borderId="1" xfId="0" applyFont="1" applyFill="1" applyBorder="1" applyAlignment="1">
      <alignment wrapText="1"/>
    </xf>
    <xf numFmtId="3" fontId="20" fillId="0" borderId="1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3" fillId="4" borderId="1" xfId="4" applyNumberFormat="1" applyFont="1" applyFill="1" applyBorder="1"/>
    <xf numFmtId="0" fontId="22" fillId="4" borderId="1" xfId="0" applyFont="1" applyFill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3" fontId="20" fillId="0" borderId="1" xfId="0" applyNumberFormat="1" applyFont="1" applyBorder="1" applyAlignment="1">
      <alignment horizontal="right"/>
    </xf>
    <xf numFmtId="3" fontId="20" fillId="4" borderId="1" xfId="0" applyNumberFormat="1" applyFont="1" applyFill="1" applyBorder="1" applyAlignment="1">
      <alignment wrapText="1"/>
    </xf>
    <xf numFmtId="3" fontId="20" fillId="2" borderId="1" xfId="0" applyNumberFormat="1" applyFont="1" applyFill="1" applyBorder="1"/>
    <xf numFmtId="0" fontId="20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20" fillId="4" borderId="1" xfId="0" applyFont="1" applyFill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3" fontId="8" fillId="4" borderId="1" xfId="0" applyNumberFormat="1" applyFont="1" applyFill="1" applyBorder="1"/>
    <xf numFmtId="0" fontId="19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wrapText="1"/>
    </xf>
    <xf numFmtId="3" fontId="16" fillId="0" borderId="1" xfId="0" applyNumberFormat="1" applyFont="1" applyBorder="1"/>
    <xf numFmtId="4" fontId="16" fillId="0" borderId="1" xfId="0" applyNumberFormat="1" applyFont="1" applyBorder="1" applyAlignment="1">
      <alignment horizontal="left" wrapText="1"/>
    </xf>
    <xf numFmtId="3" fontId="3" fillId="2" borderId="1" xfId="0" applyNumberFormat="1" applyFont="1" applyFill="1" applyBorder="1"/>
    <xf numFmtId="0" fontId="3" fillId="2" borderId="0" xfId="0" applyFont="1" applyFill="1"/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/>
    <xf numFmtId="0" fontId="8" fillId="2" borderId="0" xfId="0" applyFont="1" applyFill="1"/>
    <xf numFmtId="4" fontId="8" fillId="2" borderId="0" xfId="0" applyNumberFormat="1" applyFont="1" applyFill="1"/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3" fontId="16" fillId="2" borderId="1" xfId="0" applyNumberFormat="1" applyFont="1" applyFill="1" applyBorder="1"/>
    <xf numFmtId="3" fontId="14" fillId="0" borderId="1" xfId="0" applyNumberFormat="1" applyFont="1" applyBorder="1"/>
    <xf numFmtId="3" fontId="14" fillId="4" borderId="1" xfId="0" applyNumberFormat="1" applyFont="1" applyFill="1" applyBorder="1"/>
    <xf numFmtId="0" fontId="14" fillId="4" borderId="0" xfId="0" applyFont="1" applyFill="1"/>
    <xf numFmtId="0" fontId="24" fillId="4" borderId="0" xfId="0" applyFont="1" applyFill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3" fontId="24" fillId="4" borderId="1" xfId="0" applyNumberFormat="1" applyFont="1" applyFill="1" applyBorder="1"/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3" fontId="8" fillId="0" borderId="1" xfId="0" applyNumberFormat="1" applyFont="1" applyBorder="1"/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4" borderId="0" xfId="0" applyFont="1" applyFill="1"/>
    <xf numFmtId="3" fontId="19" fillId="4" borderId="1" xfId="0" applyNumberFormat="1" applyFont="1" applyFill="1" applyBorder="1" applyAlignment="1">
      <alignment horizontal="right" wrapText="1"/>
    </xf>
    <xf numFmtId="3" fontId="20" fillId="4" borderId="1" xfId="0" applyNumberFormat="1" applyFont="1" applyFill="1" applyBorder="1" applyAlignment="1">
      <alignment horizontal="right" wrapText="1"/>
    </xf>
    <xf numFmtId="3" fontId="20" fillId="0" borderId="1" xfId="0" applyNumberFormat="1" applyFont="1" applyBorder="1" applyAlignment="1">
      <alignment horizontal="right" wrapText="1"/>
    </xf>
    <xf numFmtId="4" fontId="23" fillId="0" borderId="1" xfId="0" applyNumberFormat="1" applyFont="1" applyBorder="1" applyAlignment="1">
      <alignment horizontal="left" wrapText="1"/>
    </xf>
    <xf numFmtId="3" fontId="23" fillId="0" borderId="1" xfId="0" applyNumberFormat="1" applyFont="1" applyBorder="1" applyAlignment="1">
      <alignment horizontal="right"/>
    </xf>
    <xf numFmtId="0" fontId="23" fillId="2" borderId="1" xfId="2" quotePrefix="1" applyFont="1" applyFill="1" applyBorder="1" applyAlignment="1">
      <alignment horizontal="center" wrapText="1"/>
    </xf>
    <xf numFmtId="0" fontId="23" fillId="2" borderId="1" xfId="2" applyFont="1" applyFill="1" applyBorder="1" applyAlignment="1">
      <alignment wrapText="1"/>
    </xf>
    <xf numFmtId="3" fontId="19" fillId="0" borderId="1" xfId="0" applyNumberFormat="1" applyFont="1" applyBorder="1" applyAlignment="1">
      <alignment horizontal="right"/>
    </xf>
    <xf numFmtId="3" fontId="19" fillId="4" borderId="1" xfId="0" applyNumberFormat="1" applyFont="1" applyFill="1" applyBorder="1" applyAlignment="1">
      <alignment horizontal="right"/>
    </xf>
    <xf numFmtId="0" fontId="19" fillId="0" borderId="1" xfId="0" quotePrefix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right" wrapText="1"/>
    </xf>
    <xf numFmtId="0" fontId="19" fillId="0" borderId="1" xfId="0" applyFont="1" applyBorder="1"/>
    <xf numFmtId="0" fontId="20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3" fontId="3" fillId="4" borderId="0" xfId="0" applyNumberFormat="1" applyFont="1" applyFill="1"/>
    <xf numFmtId="0" fontId="12" fillId="0" borderId="0" xfId="5" applyFont="1" applyAlignment="1">
      <alignment horizontal="left" vertical="center" indent="15"/>
    </xf>
    <xf numFmtId="0" fontId="25" fillId="0" borderId="0" xfId="5"/>
    <xf numFmtId="0" fontId="14" fillId="0" borderId="0" xfId="5" applyFont="1" applyAlignment="1">
      <alignment vertical="center"/>
    </xf>
    <xf numFmtId="0" fontId="14" fillId="0" borderId="0" xfId="5" applyFont="1" applyAlignment="1">
      <alignment horizontal="right" vertical="center"/>
    </xf>
    <xf numFmtId="0" fontId="12" fillId="0" borderId="0" xfId="5" applyFont="1" applyAlignment="1">
      <alignment horizontal="justify" vertical="center"/>
    </xf>
    <xf numFmtId="0" fontId="13" fillId="0" borderId="0" xfId="3" applyFont="1" applyAlignment="1">
      <alignment horizontal="center" vertical="center"/>
    </xf>
    <xf numFmtId="0" fontId="24" fillId="0" borderId="1" xfId="6" applyFont="1" applyBorder="1" applyAlignment="1">
      <alignment horizontal="center" vertical="center" wrapText="1"/>
    </xf>
    <xf numFmtId="4" fontId="1" fillId="0" borderId="0" xfId="3" applyNumberFormat="1"/>
    <xf numFmtId="0" fontId="1" fillId="3" borderId="0" xfId="3" applyFill="1"/>
    <xf numFmtId="3" fontId="1" fillId="0" borderId="0" xfId="3" applyNumberFormat="1"/>
    <xf numFmtId="0" fontId="14" fillId="0" borderId="0" xfId="3" applyFont="1" applyAlignment="1">
      <alignment horizontal="center"/>
    </xf>
    <xf numFmtId="0" fontId="14" fillId="0" borderId="0" xfId="3" applyFont="1"/>
    <xf numFmtId="49" fontId="28" fillId="4" borderId="0" xfId="6" applyNumberFormat="1" applyFont="1" applyFill="1" applyAlignment="1">
      <alignment horizontal="center"/>
    </xf>
    <xf numFmtId="49" fontId="28" fillId="4" borderId="0" xfId="6" applyNumberFormat="1" applyFont="1" applyFill="1"/>
    <xf numFmtId="49" fontId="3" fillId="4" borderId="0" xfId="6" applyNumberFormat="1" applyFont="1" applyFill="1"/>
    <xf numFmtId="0" fontId="3" fillId="4" borderId="0" xfId="6" applyFont="1" applyFill="1" applyAlignment="1">
      <alignment horizontal="center" vertical="top"/>
    </xf>
    <xf numFmtId="0" fontId="3" fillId="4" borderId="0" xfId="6" applyFont="1" applyFill="1" applyAlignment="1">
      <alignment vertical="top"/>
    </xf>
    <xf numFmtId="0" fontId="3" fillId="4" borderId="0" xfId="6" applyFont="1" applyFill="1"/>
    <xf numFmtId="0" fontId="24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24" fillId="0" borderId="0" xfId="3" applyFont="1"/>
    <xf numFmtId="0" fontId="14" fillId="0" borderId="1" xfId="3" applyFont="1" applyBorder="1" applyAlignment="1">
      <alignment horizontal="center" wrapText="1"/>
    </xf>
    <xf numFmtId="0" fontId="14" fillId="0" borderId="1" xfId="3" applyFont="1" applyBorder="1" applyAlignment="1">
      <alignment horizontal="justify" wrapText="1"/>
    </xf>
    <xf numFmtId="3" fontId="14" fillId="0" borderId="1" xfId="3" applyNumberFormat="1" applyFont="1" applyBorder="1" applyAlignment="1">
      <alignment horizontal="right" wrapText="1"/>
    </xf>
    <xf numFmtId="0" fontId="24" fillId="0" borderId="1" xfId="3" applyFont="1" applyBorder="1" applyAlignment="1">
      <alignment horizontal="center" wrapText="1"/>
    </xf>
    <xf numFmtId="0" fontId="24" fillId="0" borderId="1" xfId="3" applyFont="1" applyBorder="1" applyAlignment="1">
      <alignment horizontal="justify" wrapText="1"/>
    </xf>
    <xf numFmtId="3" fontId="24" fillId="0" borderId="1" xfId="3" applyNumberFormat="1" applyFont="1" applyBorder="1" applyAlignment="1">
      <alignment horizontal="right" wrapText="1"/>
    </xf>
    <xf numFmtId="0" fontId="14" fillId="0" borderId="1" xfId="3" applyFont="1" applyBorder="1" applyAlignment="1">
      <alignment horizontal="center"/>
    </xf>
    <xf numFmtId="4" fontId="14" fillId="0" borderId="1" xfId="3" applyNumberFormat="1" applyFont="1" applyBorder="1" applyAlignment="1">
      <alignment wrapText="1"/>
    </xf>
    <xf numFmtId="3" fontId="14" fillId="0" borderId="1" xfId="3" applyNumberFormat="1" applyFont="1" applyBorder="1" applyAlignment="1">
      <alignment horizontal="right"/>
    </xf>
    <xf numFmtId="49" fontId="24" fillId="0" borderId="1" xfId="3" applyNumberFormat="1" applyFont="1" applyBorder="1" applyAlignment="1">
      <alignment horizontal="center" wrapText="1"/>
    </xf>
    <xf numFmtId="0" fontId="14" fillId="2" borderId="1" xfId="2" quotePrefix="1" applyFont="1" applyFill="1" applyBorder="1" applyAlignment="1">
      <alignment horizontal="center" wrapText="1"/>
    </xf>
    <xf numFmtId="0" fontId="14" fillId="2" borderId="1" xfId="2" applyFont="1" applyFill="1" applyBorder="1" applyAlignment="1">
      <alignment wrapText="1"/>
    </xf>
    <xf numFmtId="0" fontId="3" fillId="0" borderId="1" xfId="3" applyFont="1" applyBorder="1" applyAlignment="1">
      <alignment horizontal="center"/>
    </xf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left" wrapText="1"/>
    </xf>
    <xf numFmtId="0" fontId="3" fillId="0" borderId="1" xfId="3" quotePrefix="1" applyFont="1" applyBorder="1" applyAlignment="1">
      <alignment horizontal="center" wrapText="1"/>
    </xf>
    <xf numFmtId="0" fontId="24" fillId="0" borderId="1" xfId="3" applyFont="1" applyBorder="1" applyAlignment="1">
      <alignment horizontal="right" vertical="center" wrapText="1"/>
    </xf>
    <xf numFmtId="0" fontId="24" fillId="0" borderId="1" xfId="3" applyFont="1" applyBorder="1" applyAlignment="1">
      <alignment horizontal="justify" vertical="center" wrapText="1"/>
    </xf>
    <xf numFmtId="3" fontId="24" fillId="0" borderId="1" xfId="3" applyNumberFormat="1" applyFont="1" applyBorder="1" applyAlignment="1">
      <alignment horizontal="right" vertical="center" wrapText="1"/>
    </xf>
    <xf numFmtId="0" fontId="14" fillId="0" borderId="0" xfId="3" applyFont="1" applyAlignment="1">
      <alignment horizontal="center" vertical="center"/>
    </xf>
    <xf numFmtId="0" fontId="20" fillId="4" borderId="0" xfId="3" applyFont="1" applyFill="1" applyAlignment="1">
      <alignment horizontal="center" wrapText="1"/>
    </xf>
    <xf numFmtId="0" fontId="3" fillId="0" borderId="0" xfId="3" applyFont="1"/>
    <xf numFmtId="0" fontId="12" fillId="0" borderId="0" xfId="5" applyFont="1" applyAlignment="1">
      <alignment horizontal="left" vertical="center"/>
    </xf>
    <xf numFmtId="49" fontId="28" fillId="4" borderId="0" xfId="6" applyNumberFormat="1" applyFont="1" applyFill="1" applyAlignment="1">
      <alignment horizontal="left" vertical="center"/>
    </xf>
    <xf numFmtId="0" fontId="14" fillId="0" borderId="0" xfId="5" applyFont="1" applyAlignment="1">
      <alignment horizontal="left" vertical="center"/>
    </xf>
    <xf numFmtId="0" fontId="1" fillId="0" borderId="0" xfId="3"/>
    <xf numFmtId="4" fontId="25" fillId="0" borderId="0" xfId="5" applyNumberFormat="1"/>
    <xf numFmtId="3" fontId="2" fillId="2" borderId="0" xfId="3" applyNumberFormat="1" applyFont="1" applyFill="1" applyAlignment="1">
      <alignment vertical="center"/>
    </xf>
    <xf numFmtId="0" fontId="14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vertical="center" wrapText="1"/>
    </xf>
    <xf numFmtId="4" fontId="12" fillId="0" borderId="1" xfId="5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0" fontId="14" fillId="0" borderId="1" xfId="5" applyFont="1" applyBorder="1" applyAlignment="1">
      <alignment horizontal="left" vertical="center" wrapText="1"/>
    </xf>
    <xf numFmtId="0" fontId="12" fillId="0" borderId="1" xfId="5" applyFont="1" applyBorder="1" applyAlignment="1">
      <alignment horizontal="left" vertical="center" wrapText="1"/>
    </xf>
    <xf numFmtId="0" fontId="12" fillId="0" borderId="1" xfId="3" applyFont="1" applyBorder="1" applyAlignment="1">
      <alignment horizontal="center" vertical="center" wrapText="1"/>
    </xf>
    <xf numFmtId="0" fontId="2" fillId="4" borderId="0" xfId="3" applyFont="1" applyFill="1" applyAlignment="1">
      <alignment horizontal="center" wrapText="1"/>
    </xf>
    <xf numFmtId="0" fontId="30" fillId="0" borderId="0" xfId="3" applyFont="1"/>
    <xf numFmtId="0" fontId="31" fillId="0" borderId="0" xfId="5" applyFont="1"/>
    <xf numFmtId="0" fontId="12" fillId="0" borderId="1" xfId="3" applyFont="1" applyBorder="1" applyAlignment="1">
      <alignment vertical="center" wrapText="1"/>
    </xf>
    <xf numFmtId="3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4" fillId="0" borderId="1" xfId="6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3" fontId="12" fillId="2" borderId="1" xfId="3" applyNumberFormat="1" applyFont="1" applyFill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4" fillId="0" borderId="4" xfId="6" applyFont="1" applyBorder="1" applyAlignment="1">
      <alignment horizontal="center" vertical="center" wrapText="1"/>
    </xf>
    <xf numFmtId="0" fontId="14" fillId="2" borderId="0" xfId="3" applyFont="1" applyFill="1" applyAlignment="1">
      <alignment horizontal="center"/>
    </xf>
    <xf numFmtId="0" fontId="14" fillId="2" borderId="0" xfId="3" applyFont="1" applyFill="1"/>
    <xf numFmtId="0" fontId="14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vertical="center"/>
    </xf>
    <xf numFmtId="0" fontId="14" fillId="2" borderId="0" xfId="3" applyFont="1" applyFill="1" applyAlignment="1">
      <alignment horizontal="left" vertical="center" indent="15"/>
    </xf>
    <xf numFmtId="49" fontId="10" fillId="4" borderId="0" xfId="6" applyNumberFormat="1" applyFont="1" applyFill="1" applyAlignment="1">
      <alignment horizontal="center"/>
    </xf>
    <xf numFmtId="0" fontId="12" fillId="0" borderId="0" xfId="3" applyFont="1" applyAlignment="1">
      <alignment horizontal="right" vertical="center"/>
    </xf>
    <xf numFmtId="0" fontId="12" fillId="0" borderId="0" xfId="3" applyFont="1"/>
    <xf numFmtId="0" fontId="2" fillId="0" borderId="0" xfId="7" applyFont="1"/>
    <xf numFmtId="4" fontId="12" fillId="0" borderId="0" xfId="3" applyNumberFormat="1" applyFont="1"/>
    <xf numFmtId="3" fontId="12" fillId="0" borderId="1" xfId="3" applyNumberFormat="1" applyFont="1" applyBorder="1" applyAlignment="1">
      <alignment vertical="center" wrapText="1"/>
    </xf>
    <xf numFmtId="16" fontId="12" fillId="0" borderId="1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0" fontId="2" fillId="0" borderId="1" xfId="3" applyFont="1" applyBorder="1" applyAlignment="1">
      <alignment horizontal="justify" vertical="center" wrapText="1"/>
    </xf>
    <xf numFmtId="0" fontId="12" fillId="0" borderId="0" xfId="5" applyFont="1"/>
    <xf numFmtId="2" fontId="12" fillId="0" borderId="1" xfId="5" applyNumberFormat="1" applyFont="1" applyBorder="1" applyAlignment="1">
      <alignment horizontal="center" vertical="center" wrapText="1"/>
    </xf>
    <xf numFmtId="0" fontId="3" fillId="0" borderId="0" xfId="5" applyFont="1" applyAlignment="1">
      <alignment horizontal="right" vertical="center"/>
    </xf>
    <xf numFmtId="0" fontId="2" fillId="0" borderId="1" xfId="5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15" fillId="0" borderId="1" xfId="3" applyFont="1" applyBorder="1" applyAlignment="1">
      <alignment horizontal="center" vertical="center" textRotation="90" wrapText="1"/>
    </xf>
    <xf numFmtId="0" fontId="32" fillId="0" borderId="0" xfId="7" applyFont="1" applyAlignment="1">
      <alignment horizontal="center" vertical="center"/>
    </xf>
    <xf numFmtId="0" fontId="14" fillId="0" borderId="1" xfId="3" applyFont="1" applyBorder="1" applyAlignment="1">
      <alignment vertical="center" wrapText="1"/>
    </xf>
    <xf numFmtId="3" fontId="12" fillId="0" borderId="1" xfId="3" applyNumberFormat="1" applyFont="1" applyBorder="1" applyAlignment="1">
      <alignment horizontal="center" vertical="center" wrapText="1"/>
    </xf>
    <xf numFmtId="3" fontId="2" fillId="0" borderId="1" xfId="7" applyNumberFormat="1" applyFont="1" applyBorder="1" applyAlignment="1">
      <alignment horizontal="center" vertical="center"/>
    </xf>
    <xf numFmtId="3" fontId="14" fillId="0" borderId="1" xfId="3" applyNumberFormat="1" applyFont="1" applyBorder="1" applyAlignment="1">
      <alignment horizontal="center" vertical="center" wrapText="1"/>
    </xf>
    <xf numFmtId="3" fontId="14" fillId="0" borderId="1" xfId="3" applyNumberFormat="1" applyFont="1" applyBorder="1" applyAlignment="1">
      <alignment horizontal="justify" vertical="center" wrapText="1"/>
    </xf>
    <xf numFmtId="3" fontId="14" fillId="0" borderId="1" xfId="3" applyNumberFormat="1" applyFont="1" applyBorder="1" applyAlignment="1">
      <alignment horizontal="left" vertical="top" wrapText="1"/>
    </xf>
    <xf numFmtId="3" fontId="14" fillId="0" borderId="1" xfId="3" applyNumberFormat="1" applyFont="1" applyBorder="1" applyAlignment="1">
      <alignment horizontal="justify" wrapText="1"/>
    </xf>
    <xf numFmtId="3" fontId="12" fillId="0" borderId="0" xfId="3" applyNumberFormat="1" applyFont="1"/>
    <xf numFmtId="3" fontId="12" fillId="0" borderId="1" xfId="5" applyNumberFormat="1" applyFont="1" applyBorder="1" applyAlignment="1">
      <alignment horizontal="center" vertical="center" wrapText="1"/>
    </xf>
    <xf numFmtId="3" fontId="12" fillId="0" borderId="1" xfId="5" applyNumberFormat="1" applyFont="1" applyBorder="1" applyAlignment="1">
      <alignment vertical="center" wrapText="1"/>
    </xf>
    <xf numFmtId="3" fontId="12" fillId="0" borderId="1" xfId="3" applyNumberFormat="1" applyFont="1" applyBorder="1" applyAlignment="1">
      <alignment horizontal="center" vertical="center"/>
    </xf>
    <xf numFmtId="3" fontId="13" fillId="0" borderId="1" xfId="5" applyNumberFormat="1" applyFont="1" applyBorder="1" applyAlignment="1">
      <alignment horizontal="center" vertical="center" wrapText="1"/>
    </xf>
    <xf numFmtId="1" fontId="12" fillId="0" borderId="1" xfId="5" applyNumberFormat="1" applyFont="1" applyBorder="1" applyAlignment="1">
      <alignment horizontal="center" vertical="center" wrapText="1"/>
    </xf>
    <xf numFmtId="1" fontId="12" fillId="0" borderId="1" xfId="5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2" borderId="0" xfId="0" applyNumberFormat="1" applyFont="1" applyFill="1" applyAlignment="1">
      <alignment horizontal="left"/>
    </xf>
    <xf numFmtId="3" fontId="2" fillId="2" borderId="0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3" fontId="12" fillId="0" borderId="1" xfId="5" applyNumberFormat="1" applyFont="1" applyBorder="1" applyAlignment="1">
      <alignment horizontal="center" vertical="center" wrapText="1"/>
    </xf>
    <xf numFmtId="0" fontId="14" fillId="0" borderId="0" xfId="0" applyFont="1"/>
    <xf numFmtId="3" fontId="30" fillId="0" borderId="0" xfId="3" applyNumberFormat="1" applyFont="1"/>
    <xf numFmtId="3" fontId="1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3" applyFont="1" applyFill="1" applyAlignment="1">
      <alignment horizontal="left"/>
    </xf>
    <xf numFmtId="0" fontId="2" fillId="4" borderId="0" xfId="3" applyFont="1" applyFill="1" applyAlignment="1">
      <alignment horizontal="center" vertical="center" wrapText="1"/>
    </xf>
    <xf numFmtId="0" fontId="12" fillId="0" borderId="0" xfId="5" applyFont="1" applyAlignment="1">
      <alignment horizontal="left" vertical="top" wrapText="1"/>
    </xf>
    <xf numFmtId="0" fontId="12" fillId="0" borderId="1" xfId="5" applyFont="1" applyBorder="1" applyAlignment="1">
      <alignment horizontal="center" vertical="center" wrapText="1"/>
    </xf>
    <xf numFmtId="3" fontId="12" fillId="0" borderId="1" xfId="5" applyNumberFormat="1" applyFont="1" applyBorder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12" fillId="0" borderId="0" xfId="5" applyFont="1" applyAlignment="1">
      <alignment horizontal="left" vertical="top"/>
    </xf>
    <xf numFmtId="0" fontId="12" fillId="0" borderId="1" xfId="5" applyFont="1" applyBorder="1" applyAlignment="1">
      <alignment horizontal="left" vertical="center" wrapText="1"/>
    </xf>
    <xf numFmtId="0" fontId="26" fillId="0" borderId="0" xfId="5" applyFont="1" applyAlignment="1">
      <alignment horizontal="center" vertical="center"/>
    </xf>
    <xf numFmtId="0" fontId="29" fillId="0" borderId="0" xfId="5" applyFont="1" applyAlignment="1">
      <alignment horizontal="left" vertical="center"/>
    </xf>
    <xf numFmtId="0" fontId="12" fillId="0" borderId="0" xfId="3" applyFont="1" applyAlignment="1">
      <alignment horizontal="left" vertical="top" wrapText="1"/>
    </xf>
    <xf numFmtId="0" fontId="12" fillId="0" borderId="0" xfId="3" applyFont="1" applyAlignment="1">
      <alignment horizontal="left" vertical="top"/>
    </xf>
    <xf numFmtId="0" fontId="12" fillId="0" borderId="1" xfId="3" applyFont="1" applyBorder="1" applyAlignment="1">
      <alignment horizontal="center" vertical="center" wrapText="1"/>
    </xf>
    <xf numFmtId="3" fontId="12" fillId="0" borderId="1" xfId="3" applyNumberFormat="1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2" fillId="0" borderId="0" xfId="3" applyFont="1" applyAlignment="1">
      <alignment horizontal="left" vertical="center"/>
    </xf>
    <xf numFmtId="0" fontId="33" fillId="0" borderId="0" xfId="3" applyFont="1" applyAlignment="1">
      <alignment horizontal="center" vertical="center"/>
    </xf>
    <xf numFmtId="3" fontId="2" fillId="2" borderId="0" xfId="3" applyNumberFormat="1" applyFont="1" applyFill="1" applyAlignment="1">
      <alignment horizontal="center" vertical="center"/>
    </xf>
    <xf numFmtId="0" fontId="15" fillId="0" borderId="1" xfId="3" applyFont="1" applyBorder="1" applyAlignment="1">
      <alignment horizontal="center" vertical="center" textRotation="90" wrapText="1"/>
    </xf>
    <xf numFmtId="0" fontId="2" fillId="2" borderId="0" xfId="3" applyFont="1" applyFill="1" applyAlignment="1">
      <alignment horizontal="center"/>
    </xf>
    <xf numFmtId="0" fontId="12" fillId="2" borderId="0" xfId="3" applyFont="1" applyFill="1" applyAlignment="1">
      <alignment horizontal="left" vertical="top" wrapText="1"/>
    </xf>
    <xf numFmtId="0" fontId="24" fillId="2" borderId="0" xfId="3" applyFont="1" applyFill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0" fontId="12" fillId="0" borderId="0" xfId="3" applyFont="1" applyAlignment="1">
      <alignment horizontal="left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3" fontId="14" fillId="0" borderId="1" xfId="3" applyNumberFormat="1" applyFont="1" applyBorder="1" applyAlignment="1">
      <alignment horizontal="center" vertical="center" wrapText="1"/>
    </xf>
  </cellXfs>
  <cellStyles count="8">
    <cellStyle name="Звичайний 2" xfId="1"/>
    <cellStyle name="Звичайний 2 2" xfId="7"/>
    <cellStyle name="Звичайний 3" xfId="3"/>
    <cellStyle name="Звичайний 4" xfId="5"/>
    <cellStyle name="Обычный" xfId="0" builtinId="0"/>
    <cellStyle name="Обычный 10" xfId="2"/>
    <cellStyle name="Обычный 2" xfId="6"/>
    <cellStyle name="Обычный_ОБЛАСТІ 2002 РІЙОНИ 2002" xfId="4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isk%20%20d\Budzet%202022\&#1087;&#1088;&#1086;&#1075;&#1085;&#1086;&#1079;%202022-2024\&#1055;&#1088;&#1086;&#1075;&#1085;&#1086;&#1079;%20&#1073;&#1102;&#1076;&#1078;&#1077;&#1090;&#1091;%20&#1052;&#1084;&#1058;&#1043;\&#1044;&#1086;&#1076;&#1072;&#1090;&#1086;&#1082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"/>
      <sheetName val="Лист1"/>
    </sheetNames>
    <sheetDataSet>
      <sheetData sheetId="0">
        <row r="160">
          <cell r="C160">
            <v>899995177</v>
          </cell>
          <cell r="D160">
            <v>1010937700</v>
          </cell>
          <cell r="E160">
            <v>1139462100</v>
          </cell>
          <cell r="F160">
            <v>1234201600</v>
          </cell>
          <cell r="G160">
            <v>1318411300</v>
          </cell>
        </row>
        <row r="161">
          <cell r="C161">
            <v>63083782</v>
          </cell>
          <cell r="D161">
            <v>88349244</v>
          </cell>
          <cell r="E161">
            <v>90707421</v>
          </cell>
          <cell r="F161">
            <v>90179403</v>
          </cell>
          <cell r="G161">
            <v>91893333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Zeros="0" view="pageBreakPreview" zoomScaleNormal="100" zoomScaleSheetLayoutView="100" workbookViewId="0">
      <selection activeCell="G35" sqref="G35"/>
    </sheetView>
  </sheetViews>
  <sheetFormatPr defaultRowHeight="18.75" x14ac:dyDescent="0.3"/>
  <cols>
    <col min="1" max="1" width="9.28515625" style="1" customWidth="1"/>
    <col min="2" max="2" width="52.85546875" style="1" customWidth="1"/>
    <col min="3" max="3" width="23.140625" style="1" customWidth="1"/>
    <col min="4" max="4" width="21.5703125" style="1" customWidth="1"/>
    <col min="5" max="5" width="22.42578125" style="1" customWidth="1"/>
    <col min="6" max="6" width="21.140625" style="1" customWidth="1"/>
    <col min="7" max="7" width="21.42578125" style="1" customWidth="1"/>
    <col min="8" max="8" width="17.85546875" style="1" bestFit="1" customWidth="1"/>
    <col min="9" max="16384" width="9.140625" style="1"/>
  </cols>
  <sheetData>
    <row r="1" spans="1:7" ht="56.25" customHeight="1" x14ac:dyDescent="0.3">
      <c r="E1" s="224" t="s">
        <v>303</v>
      </c>
      <c r="F1" s="224"/>
      <c r="G1" s="224"/>
    </row>
    <row r="2" spans="1:7" ht="27.75" customHeight="1" x14ac:dyDescent="0.3">
      <c r="B2" s="228" t="s">
        <v>37</v>
      </c>
      <c r="C2" s="228"/>
      <c r="D2" s="228"/>
      <c r="E2" s="228"/>
      <c r="F2" s="228"/>
      <c r="G2" s="228"/>
    </row>
    <row r="3" spans="1:7" ht="24.95" customHeight="1" x14ac:dyDescent="0.3">
      <c r="B3" s="9"/>
      <c r="C3" s="9"/>
      <c r="D3" s="9"/>
      <c r="E3" s="9"/>
      <c r="F3" s="9"/>
      <c r="G3" s="9"/>
    </row>
    <row r="4" spans="1:7" ht="24.95" customHeight="1" x14ac:dyDescent="0.3">
      <c r="A4" s="226" t="s">
        <v>1</v>
      </c>
      <c r="B4" s="226"/>
      <c r="C4" s="9"/>
      <c r="D4" s="9"/>
      <c r="E4" s="9"/>
      <c r="F4" s="9"/>
    </row>
    <row r="5" spans="1:7" ht="24.95" customHeight="1" x14ac:dyDescent="0.3">
      <c r="A5" s="227" t="s">
        <v>2</v>
      </c>
      <c r="B5" s="227"/>
      <c r="C5" s="9"/>
      <c r="D5" s="9"/>
      <c r="E5" s="9"/>
      <c r="F5" s="9"/>
      <c r="G5" s="9"/>
    </row>
    <row r="6" spans="1:7" ht="24.95" customHeight="1" x14ac:dyDescent="0.3">
      <c r="G6" s="8" t="s">
        <v>38</v>
      </c>
    </row>
    <row r="7" spans="1:7" s="4" customFormat="1" ht="24.95" customHeight="1" x14ac:dyDescent="0.3">
      <c r="A7" s="229" t="s">
        <v>4</v>
      </c>
      <c r="B7" s="229" t="s">
        <v>5</v>
      </c>
      <c r="C7" s="194" t="s">
        <v>32</v>
      </c>
      <c r="D7" s="194" t="s">
        <v>33</v>
      </c>
      <c r="E7" s="194" t="s">
        <v>34</v>
      </c>
      <c r="F7" s="194" t="s">
        <v>35</v>
      </c>
      <c r="G7" s="194" t="s">
        <v>36</v>
      </c>
    </row>
    <row r="8" spans="1:7" s="4" customFormat="1" ht="30.75" customHeight="1" x14ac:dyDescent="0.3">
      <c r="A8" s="229"/>
      <c r="B8" s="229"/>
      <c r="C8" s="194" t="s">
        <v>6</v>
      </c>
      <c r="D8" s="194" t="s">
        <v>7</v>
      </c>
      <c r="E8" s="194" t="s">
        <v>8</v>
      </c>
      <c r="F8" s="194" t="s">
        <v>8</v>
      </c>
      <c r="G8" s="194" t="s">
        <v>8</v>
      </c>
    </row>
    <row r="9" spans="1:7" ht="18.75" customHeight="1" x14ac:dyDescent="0.3">
      <c r="A9" s="167">
        <v>1</v>
      </c>
      <c r="B9" s="167">
        <v>2</v>
      </c>
      <c r="C9" s="167">
        <v>3</v>
      </c>
      <c r="D9" s="167">
        <v>4</v>
      </c>
      <c r="E9" s="167">
        <v>5</v>
      </c>
      <c r="F9" s="167">
        <v>6</v>
      </c>
      <c r="G9" s="167">
        <v>7</v>
      </c>
    </row>
    <row r="10" spans="1:7" s="4" customFormat="1" ht="18.75" customHeight="1" x14ac:dyDescent="0.3">
      <c r="A10" s="230" t="s">
        <v>9</v>
      </c>
      <c r="B10" s="230"/>
      <c r="C10" s="230"/>
      <c r="D10" s="230"/>
      <c r="E10" s="230"/>
      <c r="F10" s="230"/>
      <c r="G10" s="230"/>
    </row>
    <row r="11" spans="1:7" s="4" customFormat="1" ht="49.5" customHeight="1" x14ac:dyDescent="0.3">
      <c r="A11" s="212" t="s">
        <v>10</v>
      </c>
      <c r="B11" s="213" t="s">
        <v>11</v>
      </c>
      <c r="C11" s="222">
        <f>C12+C13</f>
        <v>963078959</v>
      </c>
      <c r="D11" s="222">
        <f>D12+D13</f>
        <v>1099286944</v>
      </c>
      <c r="E11" s="222">
        <f>E12+E13</f>
        <v>1230169521</v>
      </c>
      <c r="F11" s="222">
        <f>F12+F13</f>
        <v>1324381003</v>
      </c>
      <c r="G11" s="222">
        <f>G12+G13</f>
        <v>1410304633</v>
      </c>
    </row>
    <row r="12" spans="1:7" ht="24.95" customHeight="1" x14ac:dyDescent="0.3">
      <c r="A12" s="214" t="s">
        <v>23</v>
      </c>
      <c r="B12" s="215" t="s">
        <v>12</v>
      </c>
      <c r="C12" s="223">
        <f>'[1]додаток 2'!$C$160</f>
        <v>899995177</v>
      </c>
      <c r="D12" s="223">
        <f>'[1]додаток 2'!$D$160</f>
        <v>1010937700</v>
      </c>
      <c r="E12" s="223">
        <f>'[1]додаток 2'!$E$160</f>
        <v>1139462100</v>
      </c>
      <c r="F12" s="223">
        <f>'[1]додаток 2'!$F$160</f>
        <v>1234201600</v>
      </c>
      <c r="G12" s="223">
        <f>'[1]додаток 2'!$G$160</f>
        <v>1318411300</v>
      </c>
    </row>
    <row r="13" spans="1:7" ht="24.95" customHeight="1" x14ac:dyDescent="0.3">
      <c r="A13" s="214" t="s">
        <v>24</v>
      </c>
      <c r="B13" s="215" t="s">
        <v>13</v>
      </c>
      <c r="C13" s="223">
        <f>'[1]додаток 2'!$C$161</f>
        <v>63083782</v>
      </c>
      <c r="D13" s="223">
        <f>'[1]додаток 2'!$D$161</f>
        <v>88349244</v>
      </c>
      <c r="E13" s="223">
        <f>'[1]додаток 2'!$E$161</f>
        <v>90707421</v>
      </c>
      <c r="F13" s="223">
        <f>'[1]додаток 2'!$F$161</f>
        <v>90179403</v>
      </c>
      <c r="G13" s="223">
        <f>'[1]додаток 2'!$G$161</f>
        <v>91893333</v>
      </c>
    </row>
    <row r="14" spans="1:7" s="4" customFormat="1" ht="30.75" customHeight="1" x14ac:dyDescent="0.3">
      <c r="A14" s="212" t="s">
        <v>14</v>
      </c>
      <c r="B14" s="213" t="s">
        <v>15</v>
      </c>
      <c r="C14" s="218">
        <v>50951236</v>
      </c>
      <c r="D14" s="218">
        <v>70388416</v>
      </c>
      <c r="E14" s="218">
        <v>-85240350</v>
      </c>
      <c r="F14" s="218">
        <v>0</v>
      </c>
      <c r="G14" s="218">
        <v>0</v>
      </c>
    </row>
    <row r="15" spans="1:7" ht="42.75" customHeight="1" x14ac:dyDescent="0.3">
      <c r="A15" s="214" t="s">
        <v>25</v>
      </c>
      <c r="B15" s="215" t="s">
        <v>12</v>
      </c>
      <c r="C15" s="214">
        <v>-91415405</v>
      </c>
      <c r="D15" s="214">
        <v>-65636843</v>
      </c>
      <c r="E15" s="214">
        <v>-137208068</v>
      </c>
      <c r="F15" s="214">
        <v>-109248922</v>
      </c>
      <c r="G15" s="214">
        <v>-120586025</v>
      </c>
    </row>
    <row r="16" spans="1:7" ht="27.75" customHeight="1" x14ac:dyDescent="0.3">
      <c r="A16" s="214" t="s">
        <v>26</v>
      </c>
      <c r="B16" s="215" t="s">
        <v>13</v>
      </c>
      <c r="C16" s="214">
        <v>134857757</v>
      </c>
      <c r="D16" s="214">
        <v>136025259</v>
      </c>
      <c r="E16" s="214">
        <v>51967718</v>
      </c>
      <c r="F16" s="214">
        <v>109248922</v>
      </c>
      <c r="G16" s="214">
        <v>120586025</v>
      </c>
    </row>
    <row r="17" spans="1:8" s="4" customFormat="1" ht="45.75" customHeight="1" x14ac:dyDescent="0.3">
      <c r="A17" s="212" t="s">
        <v>16</v>
      </c>
      <c r="B17" s="213" t="s">
        <v>17</v>
      </c>
      <c r="C17" s="218">
        <f>C18+C19</f>
        <v>61435</v>
      </c>
      <c r="D17" s="218">
        <f t="shared" ref="D17:G17" si="0">D18+D19</f>
        <v>73464</v>
      </c>
      <c r="E17" s="218">
        <f t="shared" si="0"/>
        <v>100000</v>
      </c>
      <c r="F17" s="218">
        <f t="shared" si="0"/>
        <v>90000</v>
      </c>
      <c r="G17" s="218">
        <f t="shared" si="0"/>
        <v>80000</v>
      </c>
    </row>
    <row r="18" spans="1:8" ht="33.75" customHeight="1" x14ac:dyDescent="0.3">
      <c r="A18" s="214" t="s">
        <v>27</v>
      </c>
      <c r="B18" s="215" t="s">
        <v>12</v>
      </c>
      <c r="C18" s="214"/>
      <c r="D18" s="214"/>
      <c r="E18" s="214"/>
      <c r="F18" s="214"/>
      <c r="G18" s="214"/>
      <c r="H18" s="3"/>
    </row>
    <row r="19" spans="1:8" ht="28.5" customHeight="1" x14ac:dyDescent="0.3">
      <c r="A19" s="214" t="s">
        <v>28</v>
      </c>
      <c r="B19" s="215" t="s">
        <v>13</v>
      </c>
      <c r="C19" s="214">
        <v>61435</v>
      </c>
      <c r="D19" s="214">
        <v>73464</v>
      </c>
      <c r="E19" s="214">
        <v>100000</v>
      </c>
      <c r="F19" s="214">
        <v>90000</v>
      </c>
      <c r="G19" s="214">
        <v>80000</v>
      </c>
    </row>
    <row r="20" spans="1:8" s="4" customFormat="1" ht="19.5" customHeight="1" x14ac:dyDescent="0.3">
      <c r="A20" s="212" t="s">
        <v>29</v>
      </c>
      <c r="B20" s="213" t="s">
        <v>18</v>
      </c>
      <c r="C20" s="218">
        <f>C21+C22</f>
        <v>1006582746</v>
      </c>
      <c r="D20" s="218">
        <f>D21+D22</f>
        <v>1169748824</v>
      </c>
      <c r="E20" s="218">
        <f t="shared" ref="E20:G20" si="1">E21+E22</f>
        <v>1145029171</v>
      </c>
      <c r="F20" s="218">
        <f t="shared" si="1"/>
        <v>1324471003</v>
      </c>
      <c r="G20" s="218">
        <f t="shared" si="1"/>
        <v>1410384633</v>
      </c>
    </row>
    <row r="21" spans="1:8" ht="18" customHeight="1" x14ac:dyDescent="0.3">
      <c r="A21" s="214" t="s">
        <v>30</v>
      </c>
      <c r="B21" s="215" t="s">
        <v>12</v>
      </c>
      <c r="C21" s="214">
        <f>C12+C15+C18</f>
        <v>808579772</v>
      </c>
      <c r="D21" s="214">
        <f t="shared" ref="D21:G21" si="2">D12+D15+D18</f>
        <v>945300857</v>
      </c>
      <c r="E21" s="214">
        <f t="shared" si="2"/>
        <v>1002254032</v>
      </c>
      <c r="F21" s="214">
        <f t="shared" si="2"/>
        <v>1124952678</v>
      </c>
      <c r="G21" s="214">
        <f t="shared" si="2"/>
        <v>1197825275</v>
      </c>
    </row>
    <row r="22" spans="1:8" ht="18.75" customHeight="1" x14ac:dyDescent="0.3">
      <c r="A22" s="214" t="s">
        <v>31</v>
      </c>
      <c r="B22" s="215" t="s">
        <v>13</v>
      </c>
      <c r="C22" s="214">
        <f>C13+C16+C19</f>
        <v>198002974</v>
      </c>
      <c r="D22" s="214">
        <f t="shared" ref="D22:G22" si="3">D13+D16+D19</f>
        <v>224447967</v>
      </c>
      <c r="E22" s="214">
        <f>E13+E16+E19</f>
        <v>142775139</v>
      </c>
      <c r="F22" s="214">
        <f t="shared" si="3"/>
        <v>199518325</v>
      </c>
      <c r="G22" s="214">
        <f t="shared" si="3"/>
        <v>212559358</v>
      </c>
    </row>
    <row r="23" spans="1:8" s="4" customFormat="1" ht="18.75" customHeight="1" x14ac:dyDescent="0.3">
      <c r="A23" s="225" t="s">
        <v>19</v>
      </c>
      <c r="B23" s="225"/>
      <c r="C23" s="225"/>
      <c r="D23" s="225"/>
      <c r="E23" s="225"/>
      <c r="F23" s="225"/>
      <c r="G23" s="225"/>
    </row>
    <row r="24" spans="1:8" s="4" customFormat="1" ht="48.75" customHeight="1" x14ac:dyDescent="0.3">
      <c r="A24" s="212" t="s">
        <v>10</v>
      </c>
      <c r="B24" s="213" t="s">
        <v>20</v>
      </c>
      <c r="C24" s="212">
        <f>C25+C26</f>
        <v>1006582746</v>
      </c>
      <c r="D24" s="212">
        <f t="shared" ref="D24:G24" si="4">D25+D26</f>
        <v>1169675360</v>
      </c>
      <c r="E24" s="212">
        <f t="shared" si="4"/>
        <v>1144929171</v>
      </c>
      <c r="F24" s="212">
        <f t="shared" si="4"/>
        <v>1324381003</v>
      </c>
      <c r="G24" s="212">
        <f t="shared" si="4"/>
        <v>1410304633</v>
      </c>
    </row>
    <row r="25" spans="1:8" ht="15.75" customHeight="1" x14ac:dyDescent="0.3">
      <c r="A25" s="214" t="s">
        <v>23</v>
      </c>
      <c r="B25" s="215" t="s">
        <v>12</v>
      </c>
      <c r="C25" s="214">
        <f>'dod 6'!C48</f>
        <v>808579772</v>
      </c>
      <c r="D25" s="214">
        <f>'dod 6'!D48</f>
        <v>945300857</v>
      </c>
      <c r="E25" s="214">
        <f>'dod 6'!E48</f>
        <v>1002254032</v>
      </c>
      <c r="F25" s="214">
        <f>'dod 6'!F48</f>
        <v>1124952678</v>
      </c>
      <c r="G25" s="214">
        <f>'dod 6'!G48</f>
        <v>1197825275</v>
      </c>
      <c r="H25" s="2">
        <f>C12-C25+15668602</f>
        <v>107084007</v>
      </c>
    </row>
    <row r="26" spans="1:8" ht="22.5" customHeight="1" x14ac:dyDescent="0.3">
      <c r="A26" s="214" t="s">
        <v>24</v>
      </c>
      <c r="B26" s="215" t="s">
        <v>13</v>
      </c>
      <c r="C26" s="214">
        <f>'dod 6'!C49</f>
        <v>198002974</v>
      </c>
      <c r="D26" s="214">
        <f>'dod 6'!D49</f>
        <v>224374503</v>
      </c>
      <c r="E26" s="214">
        <f>'dod 6'!E49</f>
        <v>142675139</v>
      </c>
      <c r="F26" s="214">
        <f>'dod 6'!F49</f>
        <v>199428325</v>
      </c>
      <c r="G26" s="214">
        <f>'dod 6'!G49</f>
        <v>212479358</v>
      </c>
    </row>
    <row r="27" spans="1:8" s="4" customFormat="1" ht="21.75" customHeight="1" x14ac:dyDescent="0.3">
      <c r="A27" s="212" t="s">
        <v>14</v>
      </c>
      <c r="B27" s="213" t="s">
        <v>21</v>
      </c>
      <c r="C27" s="212">
        <f>C28+C29</f>
        <v>0</v>
      </c>
      <c r="D27" s="212">
        <f t="shared" ref="D27:G27" si="5">D28+D29</f>
        <v>73464</v>
      </c>
      <c r="E27" s="212">
        <f t="shared" si="5"/>
        <v>100000</v>
      </c>
      <c r="F27" s="212">
        <f t="shared" si="5"/>
        <v>90000</v>
      </c>
      <c r="G27" s="212">
        <f t="shared" si="5"/>
        <v>80000</v>
      </c>
    </row>
    <row r="28" spans="1:8" ht="33.75" customHeight="1" x14ac:dyDescent="0.3">
      <c r="A28" s="214" t="s">
        <v>25</v>
      </c>
      <c r="B28" s="215" t="s">
        <v>12</v>
      </c>
      <c r="C28" s="214"/>
      <c r="D28" s="214"/>
      <c r="E28" s="214"/>
      <c r="F28" s="214"/>
      <c r="G28" s="214"/>
    </row>
    <row r="29" spans="1:8" ht="33.75" customHeight="1" x14ac:dyDescent="0.3">
      <c r="A29" s="214" t="s">
        <v>26</v>
      </c>
      <c r="B29" s="215" t="s">
        <v>13</v>
      </c>
      <c r="C29" s="214"/>
      <c r="D29" s="214">
        <f>'dod 8'!D18</f>
        <v>73464</v>
      </c>
      <c r="E29" s="214">
        <f>'dod 8'!E18</f>
        <v>100000</v>
      </c>
      <c r="F29" s="214">
        <f>'dod 8'!F18</f>
        <v>90000</v>
      </c>
      <c r="G29" s="214">
        <f>'dod 8'!G18</f>
        <v>80000</v>
      </c>
    </row>
    <row r="30" spans="1:8" s="4" customFormat="1" ht="33.75" customHeight="1" x14ac:dyDescent="0.3">
      <c r="A30" s="212" t="s">
        <v>16</v>
      </c>
      <c r="B30" s="213" t="s">
        <v>22</v>
      </c>
      <c r="C30" s="212">
        <f>C31+C32</f>
        <v>1006582746</v>
      </c>
      <c r="D30" s="212">
        <f t="shared" ref="D30:G30" si="6">D31+D32</f>
        <v>1169748824</v>
      </c>
      <c r="E30" s="212">
        <f t="shared" si="6"/>
        <v>1145029171</v>
      </c>
      <c r="F30" s="212">
        <f t="shared" si="6"/>
        <v>1324471003</v>
      </c>
      <c r="G30" s="212">
        <f t="shared" si="6"/>
        <v>1410384633</v>
      </c>
    </row>
    <row r="31" spans="1:8" ht="16.5" customHeight="1" x14ac:dyDescent="0.3">
      <c r="A31" s="214" t="s">
        <v>27</v>
      </c>
      <c r="B31" s="215" t="s">
        <v>12</v>
      </c>
      <c r="C31" s="214">
        <f>C25+C28</f>
        <v>808579772</v>
      </c>
      <c r="D31" s="214">
        <f t="shared" ref="D31:G31" si="7">D25+D28</f>
        <v>945300857</v>
      </c>
      <c r="E31" s="214">
        <f>E25+E28</f>
        <v>1002254032</v>
      </c>
      <c r="F31" s="214">
        <f t="shared" si="7"/>
        <v>1124952678</v>
      </c>
      <c r="G31" s="214">
        <f t="shared" si="7"/>
        <v>1197825275</v>
      </c>
      <c r="H31" s="2"/>
    </row>
    <row r="32" spans="1:8" ht="19.5" customHeight="1" x14ac:dyDescent="0.3">
      <c r="A32" s="214" t="s">
        <v>28</v>
      </c>
      <c r="B32" s="215" t="s">
        <v>13</v>
      </c>
      <c r="C32" s="214">
        <f>C26+C29</f>
        <v>198002974</v>
      </c>
      <c r="D32" s="214">
        <f t="shared" ref="D32:G32" si="8">D26+D29</f>
        <v>224447967</v>
      </c>
      <c r="E32" s="214">
        <f>E26+E29</f>
        <v>142775139</v>
      </c>
      <c r="F32" s="214">
        <f t="shared" si="8"/>
        <v>199518325</v>
      </c>
      <c r="G32" s="214">
        <f t="shared" si="8"/>
        <v>212559358</v>
      </c>
    </row>
    <row r="33" spans="1:7" ht="13.5" customHeight="1" x14ac:dyDescent="0.3">
      <c r="A33" s="216"/>
      <c r="B33" s="217"/>
      <c r="C33" s="6"/>
      <c r="D33" s="7"/>
      <c r="E33" s="7"/>
      <c r="F33" s="7"/>
      <c r="G33" s="7"/>
    </row>
    <row r="34" spans="1:7" x14ac:dyDescent="0.3">
      <c r="A34" s="2"/>
      <c r="B34" s="2"/>
      <c r="C34" s="2"/>
      <c r="D34" s="2"/>
      <c r="E34" s="2"/>
      <c r="F34" s="2"/>
      <c r="G34" s="2"/>
    </row>
    <row r="35" spans="1:7" s="4" customFormat="1" ht="18" customHeight="1" x14ac:dyDescent="0.3">
      <c r="A35" s="2" t="s">
        <v>0</v>
      </c>
      <c r="B35" s="2"/>
      <c r="C35" s="5"/>
      <c r="D35" s="5"/>
      <c r="E35" s="5"/>
      <c r="F35" s="5"/>
      <c r="G35" s="2" t="s">
        <v>308</v>
      </c>
    </row>
    <row r="36" spans="1:7" ht="15" customHeight="1" x14ac:dyDescent="0.3">
      <c r="A36" s="2" t="s">
        <v>3</v>
      </c>
      <c r="B36" s="2"/>
      <c r="C36" s="2"/>
      <c r="D36" s="2"/>
      <c r="E36" s="2"/>
      <c r="F36" s="2"/>
      <c r="G36" s="2"/>
    </row>
    <row r="38" spans="1:7" ht="17.25" customHeight="1" x14ac:dyDescent="0.3">
      <c r="F38" s="2"/>
    </row>
    <row r="39" spans="1:7" ht="27" customHeight="1" x14ac:dyDescent="0.3">
      <c r="B39" s="2"/>
      <c r="C39" s="2">
        <f>C20-C30</f>
        <v>0</v>
      </c>
      <c r="D39" s="2">
        <f t="shared" ref="D39:F39" si="9">D20-D30</f>
        <v>0</v>
      </c>
      <c r="E39" s="2">
        <f t="shared" si="9"/>
        <v>0</v>
      </c>
      <c r="F39" s="2">
        <f t="shared" si="9"/>
        <v>0</v>
      </c>
      <c r="G39" s="2">
        <f>G20-G30</f>
        <v>0</v>
      </c>
    </row>
    <row r="40" spans="1:7" x14ac:dyDescent="0.3">
      <c r="C40" s="2">
        <f>C21-C31</f>
        <v>0</v>
      </c>
      <c r="D40" s="2">
        <f t="shared" ref="D40:G41" si="10">D21-D31</f>
        <v>0</v>
      </c>
      <c r="E40" s="2">
        <f t="shared" si="10"/>
        <v>0</v>
      </c>
      <c r="F40" s="2">
        <f t="shared" si="10"/>
        <v>0</v>
      </c>
      <c r="G40" s="2">
        <f t="shared" si="10"/>
        <v>0</v>
      </c>
    </row>
    <row r="41" spans="1:7" x14ac:dyDescent="0.3">
      <c r="C41" s="2">
        <f>C22-C32</f>
        <v>0</v>
      </c>
      <c r="D41" s="2">
        <f t="shared" si="10"/>
        <v>0</v>
      </c>
      <c r="E41" s="2">
        <f>E22-E32</f>
        <v>0</v>
      </c>
      <c r="F41" s="2">
        <f t="shared" si="10"/>
        <v>0</v>
      </c>
      <c r="G41" s="2">
        <f t="shared" si="10"/>
        <v>0</v>
      </c>
    </row>
  </sheetData>
  <mergeCells count="8">
    <mergeCell ref="E1:G1"/>
    <mergeCell ref="A23:G23"/>
    <mergeCell ref="A4:B4"/>
    <mergeCell ref="A5:B5"/>
    <mergeCell ref="B2:G2"/>
    <mergeCell ref="A7:A8"/>
    <mergeCell ref="B7:B8"/>
    <mergeCell ref="A10:G10"/>
  </mergeCells>
  <printOptions horizontalCentered="1"/>
  <pageMargins left="7.874015748031496E-2" right="7.874015748031496E-2" top="0.19685039370078741" bottom="0.19685039370078741" header="0.51181102362204722" footer="0.51181102362204722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view="pageBreakPreview" zoomScale="60" zoomScaleNormal="100" workbookViewId="0">
      <selection activeCell="G15" sqref="G15:H16"/>
    </sheetView>
  </sheetViews>
  <sheetFormatPr defaultRowHeight="12.75" x14ac:dyDescent="0.2"/>
  <cols>
    <col min="1" max="1" width="12.7109375" style="10" customWidth="1"/>
    <col min="2" max="2" width="12.140625" style="10" customWidth="1"/>
    <col min="3" max="3" width="15.140625" style="10" customWidth="1"/>
    <col min="4" max="4" width="11.5703125" style="10" customWidth="1"/>
    <col min="5" max="5" width="15.140625" style="10" customWidth="1"/>
    <col min="6" max="16384" width="9.140625" style="10"/>
  </cols>
  <sheetData>
    <row r="1" spans="1:12" ht="18.75" x14ac:dyDescent="0.2">
      <c r="I1" s="252" t="s">
        <v>39</v>
      </c>
      <c r="J1" s="252"/>
      <c r="K1" s="252"/>
      <c r="L1" s="252"/>
    </row>
    <row r="2" spans="1:12" ht="76.5" customHeight="1" x14ac:dyDescent="0.2">
      <c r="G2" s="11"/>
      <c r="I2" s="247" t="s">
        <v>301</v>
      </c>
      <c r="J2" s="247"/>
      <c r="K2" s="247"/>
      <c r="L2" s="247"/>
    </row>
    <row r="3" spans="1:12" ht="18.75" x14ac:dyDescent="0.2">
      <c r="G3" s="11"/>
    </row>
    <row r="4" spans="1:12" ht="18.75" x14ac:dyDescent="0.2">
      <c r="A4" s="251" t="s">
        <v>40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21" customHeight="1" x14ac:dyDescent="0.25">
      <c r="A5" s="115" t="s">
        <v>1</v>
      </c>
    </row>
    <row r="6" spans="1:12" ht="15.75" x14ac:dyDescent="0.2">
      <c r="A6" s="13" t="s">
        <v>2</v>
      </c>
    </row>
    <row r="7" spans="1:12" ht="15.75" x14ac:dyDescent="0.2">
      <c r="L7" s="14" t="s">
        <v>41</v>
      </c>
    </row>
    <row r="8" spans="1:12" ht="126" customHeight="1" x14ac:dyDescent="0.2">
      <c r="A8" s="255" t="s">
        <v>42</v>
      </c>
      <c r="B8" s="255" t="s">
        <v>43</v>
      </c>
      <c r="C8" s="255" t="s">
        <v>44</v>
      </c>
      <c r="D8" s="255" t="s">
        <v>45</v>
      </c>
      <c r="E8" s="255" t="s">
        <v>46</v>
      </c>
      <c r="F8" s="255" t="s">
        <v>47</v>
      </c>
      <c r="G8" s="196" t="s">
        <v>297</v>
      </c>
      <c r="H8" s="196" t="s">
        <v>33</v>
      </c>
      <c r="I8" s="196" t="s">
        <v>34</v>
      </c>
      <c r="J8" s="196" t="s">
        <v>35</v>
      </c>
      <c r="K8" s="196" t="s">
        <v>298</v>
      </c>
      <c r="L8" s="255" t="s">
        <v>299</v>
      </c>
    </row>
    <row r="9" spans="1:12" ht="43.5" customHeight="1" x14ac:dyDescent="0.2">
      <c r="A9" s="255"/>
      <c r="B9" s="255"/>
      <c r="C9" s="255"/>
      <c r="D9" s="255"/>
      <c r="E9" s="255"/>
      <c r="F9" s="255"/>
      <c r="G9" s="196" t="s">
        <v>6</v>
      </c>
      <c r="H9" s="196" t="s">
        <v>7</v>
      </c>
      <c r="I9" s="196" t="s">
        <v>8</v>
      </c>
      <c r="J9" s="196" t="s">
        <v>8</v>
      </c>
      <c r="K9" s="196" t="s">
        <v>8</v>
      </c>
      <c r="L9" s="255"/>
    </row>
    <row r="10" spans="1:12" ht="15" x14ac:dyDescent="0.2">
      <c r="A10" s="171">
        <v>1</v>
      </c>
      <c r="B10" s="171">
        <v>2</v>
      </c>
      <c r="C10" s="171">
        <v>3</v>
      </c>
      <c r="D10" s="171">
        <v>4</v>
      </c>
      <c r="E10" s="171">
        <v>5</v>
      </c>
      <c r="F10" s="171">
        <v>6</v>
      </c>
      <c r="G10" s="171">
        <v>7</v>
      </c>
      <c r="H10" s="171">
        <v>8</v>
      </c>
      <c r="I10" s="171">
        <v>9</v>
      </c>
      <c r="J10" s="171">
        <v>10</v>
      </c>
      <c r="K10" s="171">
        <v>11</v>
      </c>
      <c r="L10" s="171">
        <v>12</v>
      </c>
    </row>
    <row r="11" spans="1:12" ht="15.75" x14ac:dyDescent="0.2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</row>
    <row r="12" spans="1:12" ht="15.75" x14ac:dyDescent="0.2">
      <c r="A12" s="122" t="s">
        <v>48</v>
      </c>
      <c r="B12" s="122" t="s">
        <v>48</v>
      </c>
      <c r="C12" s="122" t="s">
        <v>49</v>
      </c>
      <c r="D12" s="122" t="s">
        <v>48</v>
      </c>
      <c r="E12" s="122" t="s">
        <v>48</v>
      </c>
      <c r="F12" s="122"/>
      <c r="G12" s="122"/>
      <c r="H12" s="122"/>
      <c r="I12" s="122"/>
      <c r="J12" s="122"/>
      <c r="K12" s="122"/>
      <c r="L12" s="122" t="s">
        <v>48</v>
      </c>
    </row>
    <row r="13" spans="1:12" ht="18.75" x14ac:dyDescent="0.2">
      <c r="A13" s="15"/>
    </row>
    <row r="14" spans="1:12" ht="18.75" x14ac:dyDescent="0.2">
      <c r="A14" s="15"/>
    </row>
    <row r="15" spans="1:12" ht="18.75" customHeight="1" x14ac:dyDescent="0.3">
      <c r="A15" s="237" t="s">
        <v>0</v>
      </c>
      <c r="B15" s="237"/>
      <c r="C15" s="237"/>
      <c r="D15" s="144"/>
      <c r="E15" s="144"/>
      <c r="F15" s="144"/>
      <c r="G15" s="254" t="s">
        <v>308</v>
      </c>
      <c r="H15" s="254"/>
    </row>
    <row r="16" spans="1:12" ht="18.75" customHeight="1" x14ac:dyDescent="0.3">
      <c r="A16" s="237" t="s">
        <v>3</v>
      </c>
      <c r="B16" s="237"/>
      <c r="C16" s="237"/>
      <c r="D16" s="144"/>
      <c r="E16" s="144"/>
      <c r="F16" s="144"/>
      <c r="G16" s="254"/>
      <c r="H16" s="254"/>
    </row>
  </sheetData>
  <mergeCells count="13">
    <mergeCell ref="I2:L2"/>
    <mergeCell ref="I1:L1"/>
    <mergeCell ref="G15:H16"/>
    <mergeCell ref="A15:C15"/>
    <mergeCell ref="A16:C16"/>
    <mergeCell ref="A4:L4"/>
    <mergeCell ref="A8:A9"/>
    <mergeCell ref="B8:B9"/>
    <mergeCell ref="C8:C9"/>
    <mergeCell ref="D8:D9"/>
    <mergeCell ref="E8:E9"/>
    <mergeCell ref="F8:F9"/>
    <mergeCell ref="L8:L9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view="pageBreakPreview" topLeftCell="A31" zoomScale="60" zoomScaleNormal="100" workbookViewId="0">
      <selection activeCell="G34" sqref="G34"/>
    </sheetView>
  </sheetViews>
  <sheetFormatPr defaultRowHeight="15.75" x14ac:dyDescent="0.25"/>
  <cols>
    <col min="1" max="1" width="17.7109375" style="113" customWidth="1"/>
    <col min="2" max="2" width="64.42578125" style="114" customWidth="1"/>
    <col min="3" max="3" width="15" style="114" customWidth="1"/>
    <col min="4" max="5" width="16.5703125" style="114" customWidth="1"/>
    <col min="6" max="6" width="15.7109375" style="114" customWidth="1"/>
    <col min="7" max="7" width="16.42578125" style="114" customWidth="1"/>
    <col min="8" max="16384" width="9.140625" style="114"/>
  </cols>
  <sheetData>
    <row r="1" spans="1:7" ht="18.75" x14ac:dyDescent="0.25">
      <c r="A1" s="175"/>
      <c r="B1" s="176"/>
      <c r="C1" s="176"/>
      <c r="D1" s="177"/>
      <c r="E1" s="178" t="s">
        <v>276</v>
      </c>
      <c r="F1" s="178"/>
      <c r="G1" s="178"/>
    </row>
    <row r="2" spans="1:7" ht="67.5" customHeight="1" x14ac:dyDescent="0.25">
      <c r="A2" s="175"/>
      <c r="B2" s="176"/>
      <c r="C2" s="176"/>
      <c r="D2" s="179"/>
      <c r="E2" s="257" t="s">
        <v>301</v>
      </c>
      <c r="F2" s="257"/>
      <c r="G2" s="257"/>
    </row>
    <row r="3" spans="1:7" ht="39.75" customHeight="1" x14ac:dyDescent="0.25">
      <c r="A3" s="258" t="s">
        <v>277</v>
      </c>
      <c r="B3" s="258"/>
      <c r="C3" s="258"/>
      <c r="D3" s="258"/>
      <c r="E3" s="258"/>
      <c r="F3" s="258"/>
      <c r="G3" s="258"/>
    </row>
    <row r="4" spans="1:7" x14ac:dyDescent="0.25">
      <c r="A4" s="115" t="s">
        <v>1</v>
      </c>
      <c r="B4" s="116"/>
      <c r="C4" s="116"/>
      <c r="D4" s="116"/>
      <c r="E4" s="116"/>
      <c r="F4" s="116"/>
      <c r="G4" s="117"/>
    </row>
    <row r="5" spans="1:7" x14ac:dyDescent="0.25">
      <c r="A5" s="118" t="s">
        <v>2</v>
      </c>
      <c r="B5" s="119"/>
      <c r="C5" s="119"/>
      <c r="D5" s="119"/>
      <c r="E5" s="119"/>
      <c r="F5" s="119"/>
      <c r="G5" s="120"/>
    </row>
    <row r="6" spans="1:7" x14ac:dyDescent="0.25">
      <c r="G6" s="14" t="s">
        <v>41</v>
      </c>
    </row>
    <row r="7" spans="1:7" ht="22.5" customHeight="1" x14ac:dyDescent="0.25">
      <c r="A7" s="259" t="s">
        <v>278</v>
      </c>
      <c r="B7" s="121" t="s">
        <v>279</v>
      </c>
      <c r="C7" s="109" t="s">
        <v>32</v>
      </c>
      <c r="D7" s="109" t="s">
        <v>33</v>
      </c>
      <c r="E7" s="109" t="s">
        <v>34</v>
      </c>
      <c r="F7" s="109" t="s">
        <v>35</v>
      </c>
      <c r="G7" s="109" t="s">
        <v>36</v>
      </c>
    </row>
    <row r="8" spans="1:7" ht="51.75" customHeight="1" x14ac:dyDescent="0.25">
      <c r="A8" s="259"/>
      <c r="B8" s="121" t="s">
        <v>280</v>
      </c>
      <c r="C8" s="109" t="s">
        <v>6</v>
      </c>
      <c r="D8" s="109" t="s">
        <v>7</v>
      </c>
      <c r="E8" s="109" t="s">
        <v>8</v>
      </c>
      <c r="F8" s="109" t="s">
        <v>8</v>
      </c>
      <c r="G8" s="109" t="s">
        <v>8</v>
      </c>
    </row>
    <row r="9" spans="1:7" x14ac:dyDescent="0.25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</row>
    <row r="10" spans="1:7" s="123" customFormat="1" x14ac:dyDescent="0.25">
      <c r="A10" s="259" t="s">
        <v>281</v>
      </c>
      <c r="B10" s="259"/>
      <c r="C10" s="259"/>
      <c r="D10" s="259"/>
      <c r="E10" s="259"/>
      <c r="F10" s="259"/>
      <c r="G10" s="259"/>
    </row>
    <row r="11" spans="1:7" ht="28.5" customHeight="1" x14ac:dyDescent="0.25">
      <c r="A11" s="124">
        <v>41033900</v>
      </c>
      <c r="B11" s="125" t="s">
        <v>282</v>
      </c>
      <c r="C11" s="126">
        <v>167146200</v>
      </c>
      <c r="D11" s="126">
        <v>246832700</v>
      </c>
      <c r="E11" s="126">
        <v>269385800</v>
      </c>
      <c r="F11" s="126">
        <v>295043300</v>
      </c>
      <c r="G11" s="126">
        <v>315176900</v>
      </c>
    </row>
    <row r="12" spans="1:7" ht="31.5" x14ac:dyDescent="0.25">
      <c r="A12" s="124">
        <v>41034200</v>
      </c>
      <c r="B12" s="125" t="s">
        <v>283</v>
      </c>
      <c r="C12" s="126">
        <v>17901086</v>
      </c>
      <c r="D12" s="126">
        <v>0</v>
      </c>
      <c r="E12" s="126">
        <v>0</v>
      </c>
      <c r="F12" s="126">
        <v>0</v>
      </c>
      <c r="G12" s="126">
        <v>0</v>
      </c>
    </row>
    <row r="13" spans="1:7" s="123" customFormat="1" x14ac:dyDescent="0.25">
      <c r="A13" s="127">
        <v>99000000000</v>
      </c>
      <c r="B13" s="128" t="s">
        <v>284</v>
      </c>
      <c r="C13" s="129">
        <f>C11+C12</f>
        <v>185047286</v>
      </c>
      <c r="D13" s="129">
        <f t="shared" ref="D13:G13" si="0">D11+D12</f>
        <v>246832700</v>
      </c>
      <c r="E13" s="129">
        <f t="shared" si="0"/>
        <v>269385800</v>
      </c>
      <c r="F13" s="129">
        <f t="shared" si="0"/>
        <v>295043300</v>
      </c>
      <c r="G13" s="129">
        <f t="shared" si="0"/>
        <v>315176900</v>
      </c>
    </row>
    <row r="14" spans="1:7" ht="78.75" customHeight="1" x14ac:dyDescent="0.25">
      <c r="A14" s="130" t="s">
        <v>176</v>
      </c>
      <c r="B14" s="131" t="s">
        <v>177</v>
      </c>
      <c r="C14" s="126">
        <v>0</v>
      </c>
      <c r="D14" s="132">
        <v>4285000</v>
      </c>
      <c r="E14" s="126">
        <v>602000</v>
      </c>
      <c r="F14" s="126">
        <v>602000</v>
      </c>
      <c r="G14" s="126">
        <v>602000</v>
      </c>
    </row>
    <row r="15" spans="1:7" s="123" customFormat="1" x14ac:dyDescent="0.25">
      <c r="A15" s="133" t="s">
        <v>285</v>
      </c>
      <c r="B15" s="128" t="s">
        <v>286</v>
      </c>
      <c r="C15" s="129">
        <f>C14</f>
        <v>0</v>
      </c>
      <c r="D15" s="129">
        <f t="shared" ref="D15:G15" si="1">D14</f>
        <v>4285000</v>
      </c>
      <c r="E15" s="129">
        <f t="shared" si="1"/>
        <v>602000</v>
      </c>
      <c r="F15" s="129">
        <f t="shared" si="1"/>
        <v>602000</v>
      </c>
      <c r="G15" s="129">
        <f t="shared" si="1"/>
        <v>602000</v>
      </c>
    </row>
    <row r="16" spans="1:7" ht="94.5" x14ac:dyDescent="0.25">
      <c r="A16" s="134" t="s">
        <v>181</v>
      </c>
      <c r="B16" s="135" t="s">
        <v>182</v>
      </c>
      <c r="C16" s="126">
        <v>3836250</v>
      </c>
      <c r="D16" s="126">
        <v>0</v>
      </c>
      <c r="E16" s="126">
        <v>0</v>
      </c>
      <c r="F16" s="126">
        <v>0</v>
      </c>
      <c r="G16" s="126">
        <v>0</v>
      </c>
    </row>
    <row r="17" spans="1:7" ht="31.5" x14ac:dyDescent="0.25">
      <c r="A17" s="136">
        <v>41051000</v>
      </c>
      <c r="B17" s="137" t="s">
        <v>183</v>
      </c>
      <c r="C17" s="126">
        <v>2758200</v>
      </c>
      <c r="D17" s="132">
        <v>3079000</v>
      </c>
      <c r="E17" s="126">
        <v>3224900</v>
      </c>
      <c r="F17" s="126">
        <v>3532100</v>
      </c>
      <c r="G17" s="126">
        <v>3773100</v>
      </c>
    </row>
    <row r="18" spans="1:7" ht="47.25" x14ac:dyDescent="0.25">
      <c r="A18" s="136">
        <v>41051200</v>
      </c>
      <c r="B18" s="138" t="s">
        <v>184</v>
      </c>
      <c r="C18" s="126">
        <v>2898400</v>
      </c>
      <c r="D18" s="132">
        <v>2657400</v>
      </c>
      <c r="E18" s="126">
        <v>0</v>
      </c>
      <c r="F18" s="126">
        <v>0</v>
      </c>
      <c r="G18" s="126">
        <v>0</v>
      </c>
    </row>
    <row r="19" spans="1:7" ht="63" x14ac:dyDescent="0.25">
      <c r="A19" s="136">
        <v>41051400</v>
      </c>
      <c r="B19" s="138" t="s">
        <v>185</v>
      </c>
      <c r="C19" s="126">
        <v>3948309.8</v>
      </c>
      <c r="D19" s="126">
        <v>0</v>
      </c>
      <c r="E19" s="126">
        <v>0</v>
      </c>
      <c r="F19" s="126">
        <v>0</v>
      </c>
      <c r="G19" s="126">
        <v>0</v>
      </c>
    </row>
    <row r="20" spans="1:7" ht="47.25" x14ac:dyDescent="0.25">
      <c r="A20" s="136">
        <v>41051500</v>
      </c>
      <c r="B20" s="138" t="s">
        <v>186</v>
      </c>
      <c r="C20" s="126">
        <v>16713650</v>
      </c>
      <c r="D20" s="126">
        <v>0</v>
      </c>
      <c r="E20" s="126">
        <v>0</v>
      </c>
      <c r="F20" s="126">
        <v>0</v>
      </c>
      <c r="G20" s="126">
        <v>0</v>
      </c>
    </row>
    <row r="21" spans="1:7" ht="47.25" x14ac:dyDescent="0.25">
      <c r="A21" s="139">
        <v>41053000</v>
      </c>
      <c r="B21" s="137" t="s">
        <v>187</v>
      </c>
      <c r="C21" s="126">
        <v>2419316.29</v>
      </c>
      <c r="D21" s="126">
        <v>0</v>
      </c>
      <c r="E21" s="126">
        <v>0</v>
      </c>
      <c r="F21" s="126">
        <v>0</v>
      </c>
      <c r="G21" s="126">
        <v>0</v>
      </c>
    </row>
    <row r="22" spans="1:7" x14ac:dyDescent="0.25">
      <c r="A22" s="136">
        <v>41053900</v>
      </c>
      <c r="B22" s="138" t="s">
        <v>188</v>
      </c>
      <c r="C22" s="126">
        <v>29738.1</v>
      </c>
      <c r="D22" s="126">
        <v>0</v>
      </c>
      <c r="E22" s="126">
        <v>0</v>
      </c>
      <c r="F22" s="126">
        <v>0</v>
      </c>
      <c r="G22" s="126">
        <v>0</v>
      </c>
    </row>
    <row r="23" spans="1:7" ht="47.25" x14ac:dyDescent="0.25">
      <c r="A23" s="136">
        <v>41055000</v>
      </c>
      <c r="B23" s="138" t="s">
        <v>189</v>
      </c>
      <c r="C23" s="126">
        <v>2038961.94</v>
      </c>
      <c r="D23" s="132">
        <v>2242200</v>
      </c>
      <c r="E23" s="126">
        <v>0</v>
      </c>
      <c r="F23" s="126">
        <v>0</v>
      </c>
      <c r="G23" s="126">
        <v>0</v>
      </c>
    </row>
    <row r="24" spans="1:7" ht="63" x14ac:dyDescent="0.25">
      <c r="A24" s="136">
        <v>41055100</v>
      </c>
      <c r="B24" s="138" t="s">
        <v>190</v>
      </c>
      <c r="C24" s="126">
        <v>3488604.71</v>
      </c>
      <c r="D24" s="126">
        <v>0</v>
      </c>
      <c r="E24" s="126">
        <v>0</v>
      </c>
      <c r="F24" s="126">
        <v>0</v>
      </c>
      <c r="G24" s="126">
        <v>0</v>
      </c>
    </row>
    <row r="25" spans="1:7" ht="94.5" x14ac:dyDescent="0.25">
      <c r="A25" s="136">
        <v>41055200</v>
      </c>
      <c r="B25" s="138" t="s">
        <v>191</v>
      </c>
      <c r="C25" s="126">
        <v>638967.34</v>
      </c>
      <c r="D25" s="126">
        <v>0</v>
      </c>
      <c r="E25" s="126">
        <v>0</v>
      </c>
      <c r="F25" s="126">
        <v>0</v>
      </c>
      <c r="G25" s="126">
        <v>0</v>
      </c>
    </row>
    <row r="26" spans="1:7" s="123" customFormat="1" x14ac:dyDescent="0.25">
      <c r="A26" s="133" t="s">
        <v>285</v>
      </c>
      <c r="B26" s="128" t="s">
        <v>286</v>
      </c>
      <c r="C26" s="129">
        <f>SUM(C16:C25)</f>
        <v>38770398</v>
      </c>
      <c r="D26" s="129">
        <f t="shared" ref="D26:G26" si="2">SUM(D16:D25)</f>
        <v>7978600</v>
      </c>
      <c r="E26" s="129">
        <f t="shared" si="2"/>
        <v>3224900</v>
      </c>
      <c r="F26" s="129">
        <f t="shared" si="2"/>
        <v>3532100</v>
      </c>
      <c r="G26" s="129">
        <f t="shared" si="2"/>
        <v>3773100</v>
      </c>
    </row>
    <row r="27" spans="1:7" s="123" customFormat="1" x14ac:dyDescent="0.25">
      <c r="A27" s="127"/>
      <c r="B27" s="128" t="s">
        <v>262</v>
      </c>
      <c r="C27" s="129">
        <f>C13+C15+C26</f>
        <v>223817684</v>
      </c>
      <c r="D27" s="129">
        <f t="shared" ref="D27:G27" si="3">D13+D15+D26</f>
        <v>259096300</v>
      </c>
      <c r="E27" s="129">
        <f t="shared" si="3"/>
        <v>273212700</v>
      </c>
      <c r="F27" s="129">
        <f t="shared" si="3"/>
        <v>299177400</v>
      </c>
      <c r="G27" s="129">
        <f t="shared" si="3"/>
        <v>319552000</v>
      </c>
    </row>
    <row r="28" spans="1:7" s="123" customFormat="1" x14ac:dyDescent="0.25">
      <c r="A28" s="259" t="s">
        <v>287</v>
      </c>
      <c r="B28" s="259"/>
      <c r="C28" s="259"/>
      <c r="D28" s="259"/>
      <c r="E28" s="259"/>
      <c r="F28" s="259"/>
      <c r="G28" s="259"/>
    </row>
    <row r="29" spans="1:7" x14ac:dyDescent="0.25">
      <c r="A29" s="122"/>
      <c r="B29" s="128" t="s">
        <v>275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</row>
    <row r="30" spans="1:7" s="123" customFormat="1" x14ac:dyDescent="0.25">
      <c r="A30" s="121" t="s">
        <v>48</v>
      </c>
      <c r="B30" s="141" t="s">
        <v>288</v>
      </c>
      <c r="C30" s="142">
        <f>C31+C32</f>
        <v>223817684</v>
      </c>
      <c r="D30" s="142">
        <f t="shared" ref="D30:G30" si="4">D31+D32</f>
        <v>259096300</v>
      </c>
      <c r="E30" s="142">
        <f t="shared" si="4"/>
        <v>273212700</v>
      </c>
      <c r="F30" s="142">
        <f t="shared" si="4"/>
        <v>299177400</v>
      </c>
      <c r="G30" s="142">
        <f t="shared" si="4"/>
        <v>319552000</v>
      </c>
    </row>
    <row r="31" spans="1:7" s="123" customFormat="1" ht="24.75" customHeight="1" x14ac:dyDescent="0.25">
      <c r="A31" s="121" t="s">
        <v>48</v>
      </c>
      <c r="B31" s="141" t="s">
        <v>12</v>
      </c>
      <c r="C31" s="142">
        <f>C27</f>
        <v>223817684</v>
      </c>
      <c r="D31" s="142">
        <f t="shared" ref="D31:G31" si="5">D27</f>
        <v>259096300</v>
      </c>
      <c r="E31" s="142">
        <f t="shared" si="5"/>
        <v>273212700</v>
      </c>
      <c r="F31" s="142">
        <f t="shared" si="5"/>
        <v>299177400</v>
      </c>
      <c r="G31" s="142">
        <f t="shared" si="5"/>
        <v>319552000</v>
      </c>
    </row>
    <row r="32" spans="1:7" s="123" customFormat="1" ht="20.25" customHeight="1" x14ac:dyDescent="0.25">
      <c r="A32" s="121" t="s">
        <v>48</v>
      </c>
      <c r="B32" s="141" t="s">
        <v>13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</row>
    <row r="33" spans="1:7" x14ac:dyDescent="0.25">
      <c r="A33" s="143"/>
    </row>
    <row r="34" spans="1:7" s="145" customFormat="1" ht="18.75" x14ac:dyDescent="0.3">
      <c r="A34" s="256" t="s">
        <v>0</v>
      </c>
      <c r="B34" s="256"/>
      <c r="C34" s="144"/>
      <c r="D34" s="144"/>
      <c r="E34" s="144"/>
      <c r="F34" s="144"/>
      <c r="G34" s="2" t="s">
        <v>308</v>
      </c>
    </row>
    <row r="35" spans="1:7" s="145" customFormat="1" ht="18.75" customHeight="1" x14ac:dyDescent="0.3">
      <c r="A35" s="256" t="s">
        <v>3</v>
      </c>
      <c r="B35" s="256"/>
      <c r="C35" s="144"/>
      <c r="D35" s="144"/>
      <c r="E35" s="144"/>
      <c r="F35" s="144"/>
      <c r="G35" s="144"/>
    </row>
    <row r="36" spans="1:7" x14ac:dyDescent="0.25">
      <c r="A36" s="143"/>
    </row>
  </sheetData>
  <mergeCells count="7">
    <mergeCell ref="A34:B34"/>
    <mergeCell ref="A35:B35"/>
    <mergeCell ref="E2:G2"/>
    <mergeCell ref="A3:G3"/>
    <mergeCell ref="A7:A8"/>
    <mergeCell ref="A10:G10"/>
    <mergeCell ref="A28:G28"/>
  </mergeCells>
  <conditionalFormatting sqref="A14">
    <cfRule type="expression" dxfId="2" priority="1" stopIfTrue="1">
      <formula>XEZ14=1</formula>
    </cfRule>
  </conditionalFormatting>
  <conditionalFormatting sqref="B14">
    <cfRule type="expression" dxfId="1" priority="2" stopIfTrue="1">
      <formula>XEZ14=1</formula>
    </cfRule>
  </conditionalFormatting>
  <conditionalFormatting sqref="D14">
    <cfRule type="expression" dxfId="0" priority="3" stopIfTrue="1">
      <formula>XEZ14=1</formula>
    </cfRule>
  </conditionalFormatting>
  <printOptions horizontalCentered="1"/>
  <pageMargins left="0.31496062992125984" right="0.11811023622047245" top="0.15748031496062992" bottom="0.15748031496062992" header="0.31496062992125984" footer="0.31496062992125984"/>
  <pageSetup paperSize="9" scale="89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zoomScale="130" zoomScaleNormal="100" zoomScaleSheetLayoutView="130" workbookViewId="0">
      <selection activeCell="G32" sqref="G32"/>
    </sheetView>
  </sheetViews>
  <sheetFormatPr defaultRowHeight="12.75" x14ac:dyDescent="0.2"/>
  <cols>
    <col min="1" max="1" width="21" style="10" customWidth="1"/>
    <col min="2" max="2" width="17.140625" style="10" customWidth="1"/>
    <col min="3" max="3" width="29.140625" style="10" customWidth="1"/>
    <col min="4" max="4" width="16.7109375" style="10" customWidth="1"/>
    <col min="5" max="5" width="16.85546875" style="10" customWidth="1"/>
    <col min="6" max="6" width="17.28515625" style="10" customWidth="1"/>
    <col min="7" max="7" width="14.5703125" style="10" customWidth="1"/>
    <col min="8" max="8" width="16.85546875" style="10" customWidth="1"/>
    <col min="9" max="16384" width="9.140625" style="10"/>
  </cols>
  <sheetData>
    <row r="1" spans="1:8" ht="18.75" x14ac:dyDescent="0.2">
      <c r="F1" s="252" t="s">
        <v>289</v>
      </c>
      <c r="G1" s="252"/>
      <c r="H1" s="252"/>
    </row>
    <row r="2" spans="1:8" ht="53.25" customHeight="1" x14ac:dyDescent="0.2">
      <c r="F2" s="260" t="s">
        <v>301</v>
      </c>
      <c r="G2" s="260"/>
      <c r="H2" s="260"/>
    </row>
    <row r="3" spans="1:8" ht="18.75" x14ac:dyDescent="0.2">
      <c r="A3" s="108"/>
    </row>
    <row r="4" spans="1:8" ht="18.75" x14ac:dyDescent="0.2">
      <c r="A4" s="251" t="s">
        <v>290</v>
      </c>
      <c r="B4" s="251"/>
      <c r="C4" s="251"/>
      <c r="D4" s="251"/>
      <c r="E4" s="251"/>
      <c r="F4" s="251"/>
      <c r="G4" s="251"/>
      <c r="H4" s="251"/>
    </row>
    <row r="5" spans="1:8" ht="15.75" x14ac:dyDescent="0.25">
      <c r="A5" s="115" t="s">
        <v>1</v>
      </c>
    </row>
    <row r="6" spans="1:8" ht="15.75" x14ac:dyDescent="0.2">
      <c r="A6" s="13" t="s">
        <v>2</v>
      </c>
    </row>
    <row r="7" spans="1:8" ht="15.75" x14ac:dyDescent="0.2">
      <c r="H7" s="14" t="s">
        <v>41</v>
      </c>
    </row>
    <row r="8" spans="1:8" ht="24.75" customHeight="1" x14ac:dyDescent="0.2">
      <c r="A8" s="261" t="s">
        <v>291</v>
      </c>
      <c r="B8" s="262" t="s">
        <v>43</v>
      </c>
      <c r="C8" s="173" t="s">
        <v>279</v>
      </c>
      <c r="D8" s="174" t="s">
        <v>32</v>
      </c>
      <c r="E8" s="166" t="s">
        <v>33</v>
      </c>
      <c r="F8" s="166" t="s">
        <v>34</v>
      </c>
      <c r="G8" s="166" t="s">
        <v>35</v>
      </c>
      <c r="H8" s="166" t="s">
        <v>36</v>
      </c>
    </row>
    <row r="9" spans="1:8" ht="66" customHeight="1" x14ac:dyDescent="0.2">
      <c r="A9" s="261"/>
      <c r="B9" s="262"/>
      <c r="C9" s="172" t="s">
        <v>292</v>
      </c>
      <c r="D9" s="174" t="s">
        <v>6</v>
      </c>
      <c r="E9" s="166" t="s">
        <v>7</v>
      </c>
      <c r="F9" s="166" t="s">
        <v>8</v>
      </c>
      <c r="G9" s="166" t="s">
        <v>8</v>
      </c>
      <c r="H9" s="166" t="s">
        <v>8</v>
      </c>
    </row>
    <row r="10" spans="1:8" ht="15.75" x14ac:dyDescent="0.2">
      <c r="A10" s="122">
        <v>1</v>
      </c>
      <c r="B10" s="122">
        <v>2</v>
      </c>
      <c r="C10" s="172">
        <v>3</v>
      </c>
      <c r="D10" s="122">
        <v>4</v>
      </c>
      <c r="E10" s="122">
        <v>5</v>
      </c>
      <c r="F10" s="122">
        <v>6</v>
      </c>
      <c r="G10" s="122">
        <v>7</v>
      </c>
      <c r="H10" s="122">
        <v>8</v>
      </c>
    </row>
    <row r="11" spans="1:8" ht="15.75" x14ac:dyDescent="0.2">
      <c r="A11" s="261" t="s">
        <v>293</v>
      </c>
      <c r="B11" s="261"/>
      <c r="C11" s="261"/>
      <c r="D11" s="261"/>
      <c r="E11" s="261"/>
      <c r="F11" s="261"/>
      <c r="G11" s="261"/>
      <c r="H11" s="261"/>
    </row>
    <row r="12" spans="1:8" ht="15.75" x14ac:dyDescent="0.2">
      <c r="A12" s="201">
        <v>3719110</v>
      </c>
      <c r="B12" s="201">
        <v>9110</v>
      </c>
      <c r="C12" s="202" t="s">
        <v>294</v>
      </c>
      <c r="D12" s="202">
        <v>43469500</v>
      </c>
      <c r="E12" s="202">
        <v>28415000</v>
      </c>
      <c r="F12" s="202">
        <v>20217100</v>
      </c>
      <c r="G12" s="202">
        <v>23855100</v>
      </c>
      <c r="H12" s="202">
        <v>28163000</v>
      </c>
    </row>
    <row r="13" spans="1:8" ht="15.75" x14ac:dyDescent="0.2">
      <c r="A13" s="201">
        <v>9900000000</v>
      </c>
      <c r="B13" s="201"/>
      <c r="C13" s="202" t="s">
        <v>284</v>
      </c>
      <c r="D13" s="202">
        <f>D12</f>
        <v>43469500</v>
      </c>
      <c r="E13" s="202">
        <v>28415000</v>
      </c>
      <c r="F13" s="202">
        <f>F12</f>
        <v>20217100</v>
      </c>
      <c r="G13" s="202">
        <f t="shared" ref="G13:H13" si="0">G12</f>
        <v>23855100</v>
      </c>
      <c r="H13" s="202">
        <f t="shared" si="0"/>
        <v>28163000</v>
      </c>
    </row>
    <row r="14" spans="1:8" s="149" customFormat="1" ht="94.5" x14ac:dyDescent="0.2">
      <c r="A14" s="201" t="s">
        <v>300</v>
      </c>
      <c r="B14" s="201">
        <v>9800</v>
      </c>
      <c r="C14" s="203" t="s">
        <v>307</v>
      </c>
      <c r="D14" s="202"/>
      <c r="E14" s="202">
        <v>2940000</v>
      </c>
      <c r="F14" s="202"/>
      <c r="G14" s="202"/>
      <c r="H14" s="202"/>
    </row>
    <row r="15" spans="1:8" s="149" customFormat="1" ht="15.75" x14ac:dyDescent="0.2">
      <c r="A15" s="201">
        <v>9900000000</v>
      </c>
      <c r="B15" s="201"/>
      <c r="C15" s="202" t="s">
        <v>284</v>
      </c>
      <c r="D15" s="202"/>
      <c r="E15" s="202">
        <v>28415000</v>
      </c>
      <c r="F15" s="202"/>
      <c r="G15" s="202"/>
      <c r="H15" s="202"/>
    </row>
    <row r="16" spans="1:8" ht="15.75" x14ac:dyDescent="0.25">
      <c r="A16" s="201"/>
      <c r="B16" s="201"/>
      <c r="C16" s="204" t="s">
        <v>262</v>
      </c>
      <c r="D16" s="202">
        <f>D13+D15</f>
        <v>43469500</v>
      </c>
      <c r="E16" s="202">
        <f t="shared" ref="E16:H16" si="1">E13+E15</f>
        <v>56830000</v>
      </c>
      <c r="F16" s="202">
        <f t="shared" si="1"/>
        <v>20217100</v>
      </c>
      <c r="G16" s="202">
        <f t="shared" si="1"/>
        <v>23855100</v>
      </c>
      <c r="H16" s="202">
        <f t="shared" si="1"/>
        <v>28163000</v>
      </c>
    </row>
    <row r="17" spans="1:8" ht="15.75" x14ac:dyDescent="0.2">
      <c r="A17" s="263" t="s">
        <v>295</v>
      </c>
      <c r="B17" s="263"/>
      <c r="C17" s="263"/>
      <c r="D17" s="263"/>
      <c r="E17" s="263"/>
      <c r="F17" s="263"/>
      <c r="G17" s="263"/>
      <c r="H17" s="263"/>
    </row>
    <row r="18" spans="1:8" ht="94.5" x14ac:dyDescent="0.2">
      <c r="A18" s="201" t="s">
        <v>300</v>
      </c>
      <c r="B18" s="201">
        <v>9800</v>
      </c>
      <c r="C18" s="203" t="s">
        <v>307</v>
      </c>
      <c r="D18" s="202"/>
      <c r="E18" s="202">
        <v>60000</v>
      </c>
      <c r="F18" s="202"/>
      <c r="G18" s="202"/>
      <c r="H18" s="202"/>
    </row>
    <row r="19" spans="1:8" ht="15.75" x14ac:dyDescent="0.2">
      <c r="A19" s="201">
        <v>9900000000</v>
      </c>
      <c r="B19" s="201"/>
      <c r="C19" s="202" t="s">
        <v>284</v>
      </c>
      <c r="D19" s="202"/>
      <c r="E19" s="202">
        <f>E18</f>
        <v>60000</v>
      </c>
      <c r="F19" s="202"/>
      <c r="G19" s="202"/>
      <c r="H19" s="202"/>
    </row>
    <row r="20" spans="1:8" ht="15.75" x14ac:dyDescent="0.25">
      <c r="A20" s="201"/>
      <c r="B20" s="201"/>
      <c r="C20" s="204" t="s">
        <v>296</v>
      </c>
      <c r="D20" s="202">
        <f>D18</f>
        <v>0</v>
      </c>
      <c r="E20" s="202">
        <f t="shared" ref="E20:H20" si="2">E18</f>
        <v>60000</v>
      </c>
      <c r="F20" s="202">
        <f t="shared" si="2"/>
        <v>0</v>
      </c>
      <c r="G20" s="202">
        <f t="shared" si="2"/>
        <v>0</v>
      </c>
      <c r="H20" s="202">
        <f t="shared" si="2"/>
        <v>0</v>
      </c>
    </row>
    <row r="21" spans="1:8" ht="31.5" x14ac:dyDescent="0.2">
      <c r="A21" s="201" t="s">
        <v>48</v>
      </c>
      <c r="B21" s="201" t="s">
        <v>48</v>
      </c>
      <c r="C21" s="202" t="s">
        <v>288</v>
      </c>
      <c r="D21" s="202">
        <f>SUM(D22:D23)</f>
        <v>43469500</v>
      </c>
      <c r="E21" s="202">
        <f t="shared" ref="E21:H21" si="3">SUM(E22:E23)</f>
        <v>28475000</v>
      </c>
      <c r="F21" s="202">
        <f t="shared" si="3"/>
        <v>20217100</v>
      </c>
      <c r="G21" s="202">
        <f t="shared" si="3"/>
        <v>23855100</v>
      </c>
      <c r="H21" s="202">
        <f t="shared" si="3"/>
        <v>28163000</v>
      </c>
    </row>
    <row r="22" spans="1:8" ht="15.75" x14ac:dyDescent="0.2">
      <c r="A22" s="201" t="s">
        <v>48</v>
      </c>
      <c r="B22" s="201" t="s">
        <v>48</v>
      </c>
      <c r="C22" s="202" t="s">
        <v>12</v>
      </c>
      <c r="D22" s="202">
        <f>D13</f>
        <v>43469500</v>
      </c>
      <c r="E22" s="202">
        <f t="shared" ref="E22:H22" si="4">E13</f>
        <v>28415000</v>
      </c>
      <c r="F22" s="202">
        <f t="shared" si="4"/>
        <v>20217100</v>
      </c>
      <c r="G22" s="202">
        <f t="shared" si="4"/>
        <v>23855100</v>
      </c>
      <c r="H22" s="202">
        <f t="shared" si="4"/>
        <v>28163000</v>
      </c>
    </row>
    <row r="23" spans="1:8" ht="15.75" x14ac:dyDescent="0.2">
      <c r="A23" s="201" t="s">
        <v>48</v>
      </c>
      <c r="B23" s="201" t="s">
        <v>48</v>
      </c>
      <c r="C23" s="202" t="s">
        <v>13</v>
      </c>
      <c r="D23" s="202">
        <f>D20</f>
        <v>0</v>
      </c>
      <c r="E23" s="202">
        <f t="shared" ref="E23:H23" si="5">E20</f>
        <v>60000</v>
      </c>
      <c r="F23" s="202">
        <f t="shared" si="5"/>
        <v>0</v>
      </c>
      <c r="G23" s="202">
        <f t="shared" si="5"/>
        <v>0</v>
      </c>
      <c r="H23" s="202">
        <f t="shared" si="5"/>
        <v>0</v>
      </c>
    </row>
    <row r="24" spans="1:8" ht="20.25" customHeight="1" x14ac:dyDescent="0.25">
      <c r="A24" s="143"/>
      <c r="B24" s="114"/>
      <c r="C24" s="114"/>
      <c r="D24" s="114"/>
      <c r="E24" s="114"/>
      <c r="F24" s="114"/>
      <c r="G24" s="114"/>
    </row>
    <row r="25" spans="1:8" ht="18.75" x14ac:dyDescent="0.3">
      <c r="A25" s="256" t="s">
        <v>0</v>
      </c>
      <c r="B25" s="256"/>
      <c r="C25" s="144"/>
      <c r="D25" s="144"/>
      <c r="E25" s="144"/>
      <c r="F25" s="144"/>
      <c r="G25" s="2" t="s">
        <v>308</v>
      </c>
    </row>
    <row r="26" spans="1:8" ht="18.75" x14ac:dyDescent="0.3">
      <c r="A26" s="256" t="s">
        <v>3</v>
      </c>
      <c r="B26" s="256"/>
      <c r="C26" s="144"/>
      <c r="D26" s="144"/>
      <c r="E26" s="144"/>
      <c r="F26" s="144"/>
      <c r="G26" s="144"/>
    </row>
    <row r="27" spans="1:8" ht="15.75" x14ac:dyDescent="0.25">
      <c r="A27" s="143"/>
      <c r="B27" s="114"/>
      <c r="C27" s="114"/>
      <c r="D27" s="114"/>
      <c r="E27" s="114"/>
      <c r="F27" s="114"/>
      <c r="G27" s="114"/>
    </row>
  </sheetData>
  <mergeCells count="9">
    <mergeCell ref="A25:B25"/>
    <mergeCell ref="A26:B26"/>
    <mergeCell ref="F1:H1"/>
    <mergeCell ref="F2:H2"/>
    <mergeCell ref="A4:H4"/>
    <mergeCell ref="A8:A9"/>
    <mergeCell ref="B8:B9"/>
    <mergeCell ref="A11:H11"/>
    <mergeCell ref="A17:H17"/>
  </mergeCells>
  <pageMargins left="0.7" right="0.7" top="0.75" bottom="0.75" header="0.3" footer="0.3"/>
  <pageSetup paperSize="9" scale="8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abSelected="1" view="pageBreakPreview" zoomScaleNormal="100" zoomScaleSheetLayoutView="100" workbookViewId="0">
      <selection activeCell="G163" sqref="G163"/>
    </sheetView>
  </sheetViews>
  <sheetFormatPr defaultRowHeight="15.75" x14ac:dyDescent="0.25"/>
  <cols>
    <col min="1" max="1" width="13" style="101" customWidth="1"/>
    <col min="2" max="2" width="76.140625" style="25" customWidth="1"/>
    <col min="3" max="3" width="19.5703125" style="19" customWidth="1"/>
    <col min="4" max="4" width="19.42578125" style="102" customWidth="1"/>
    <col min="5" max="5" width="16.85546875" style="19" customWidth="1"/>
    <col min="6" max="6" width="18.5703125" style="19" customWidth="1"/>
    <col min="7" max="7" width="20.5703125" style="19" customWidth="1"/>
    <col min="8" max="8" width="9.140625" style="54"/>
    <col min="9" max="9" width="14.140625" style="54" bestFit="1" customWidth="1"/>
    <col min="10" max="256" width="9.140625" style="54"/>
    <col min="257" max="257" width="13" style="54" customWidth="1"/>
    <col min="258" max="258" width="76.140625" style="54" customWidth="1"/>
    <col min="259" max="259" width="19.5703125" style="54" customWidth="1"/>
    <col min="260" max="260" width="19.42578125" style="54" customWidth="1"/>
    <col min="261" max="261" width="16.85546875" style="54" customWidth="1"/>
    <col min="262" max="262" width="18.5703125" style="54" customWidth="1"/>
    <col min="263" max="263" width="20.5703125" style="54" customWidth="1"/>
    <col min="264" max="264" width="9.140625" style="54"/>
    <col min="265" max="265" width="14.140625" style="54" bestFit="1" customWidth="1"/>
    <col min="266" max="512" width="9.140625" style="54"/>
    <col min="513" max="513" width="13" style="54" customWidth="1"/>
    <col min="514" max="514" width="76.140625" style="54" customWidth="1"/>
    <col min="515" max="515" width="19.5703125" style="54" customWidth="1"/>
    <col min="516" max="516" width="19.42578125" style="54" customWidth="1"/>
    <col min="517" max="517" width="16.85546875" style="54" customWidth="1"/>
    <col min="518" max="518" width="18.5703125" style="54" customWidth="1"/>
    <col min="519" max="519" width="20.5703125" style="54" customWidth="1"/>
    <col min="520" max="520" width="9.140625" style="54"/>
    <col min="521" max="521" width="14.140625" style="54" bestFit="1" customWidth="1"/>
    <col min="522" max="768" width="9.140625" style="54"/>
    <col min="769" max="769" width="13" style="54" customWidth="1"/>
    <col min="770" max="770" width="76.140625" style="54" customWidth="1"/>
    <col min="771" max="771" width="19.5703125" style="54" customWidth="1"/>
    <col min="772" max="772" width="19.42578125" style="54" customWidth="1"/>
    <col min="773" max="773" width="16.85546875" style="54" customWidth="1"/>
    <col min="774" max="774" width="18.5703125" style="54" customWidth="1"/>
    <col min="775" max="775" width="20.5703125" style="54" customWidth="1"/>
    <col min="776" max="776" width="9.140625" style="54"/>
    <col min="777" max="777" width="14.140625" style="54" bestFit="1" customWidth="1"/>
    <col min="778" max="1024" width="9.140625" style="54"/>
    <col min="1025" max="1025" width="13" style="54" customWidth="1"/>
    <col min="1026" max="1026" width="76.140625" style="54" customWidth="1"/>
    <col min="1027" max="1027" width="19.5703125" style="54" customWidth="1"/>
    <col min="1028" max="1028" width="19.42578125" style="54" customWidth="1"/>
    <col min="1029" max="1029" width="16.85546875" style="54" customWidth="1"/>
    <col min="1030" max="1030" width="18.5703125" style="54" customWidth="1"/>
    <col min="1031" max="1031" width="20.5703125" style="54" customWidth="1"/>
    <col min="1032" max="1032" width="9.140625" style="54"/>
    <col min="1033" max="1033" width="14.140625" style="54" bestFit="1" customWidth="1"/>
    <col min="1034" max="1280" width="9.140625" style="54"/>
    <col min="1281" max="1281" width="13" style="54" customWidth="1"/>
    <col min="1282" max="1282" width="76.140625" style="54" customWidth="1"/>
    <col min="1283" max="1283" width="19.5703125" style="54" customWidth="1"/>
    <col min="1284" max="1284" width="19.42578125" style="54" customWidth="1"/>
    <col min="1285" max="1285" width="16.85546875" style="54" customWidth="1"/>
    <col min="1286" max="1286" width="18.5703125" style="54" customWidth="1"/>
    <col min="1287" max="1287" width="20.5703125" style="54" customWidth="1"/>
    <col min="1288" max="1288" width="9.140625" style="54"/>
    <col min="1289" max="1289" width="14.140625" style="54" bestFit="1" customWidth="1"/>
    <col min="1290" max="1536" width="9.140625" style="54"/>
    <col min="1537" max="1537" width="13" style="54" customWidth="1"/>
    <col min="1538" max="1538" width="76.140625" style="54" customWidth="1"/>
    <col min="1539" max="1539" width="19.5703125" style="54" customWidth="1"/>
    <col min="1540" max="1540" width="19.42578125" style="54" customWidth="1"/>
    <col min="1541" max="1541" width="16.85546875" style="54" customWidth="1"/>
    <col min="1542" max="1542" width="18.5703125" style="54" customWidth="1"/>
    <col min="1543" max="1543" width="20.5703125" style="54" customWidth="1"/>
    <col min="1544" max="1544" width="9.140625" style="54"/>
    <col min="1545" max="1545" width="14.140625" style="54" bestFit="1" customWidth="1"/>
    <col min="1546" max="1792" width="9.140625" style="54"/>
    <col min="1793" max="1793" width="13" style="54" customWidth="1"/>
    <col min="1794" max="1794" width="76.140625" style="54" customWidth="1"/>
    <col min="1795" max="1795" width="19.5703125" style="54" customWidth="1"/>
    <col min="1796" max="1796" width="19.42578125" style="54" customWidth="1"/>
    <col min="1797" max="1797" width="16.85546875" style="54" customWidth="1"/>
    <col min="1798" max="1798" width="18.5703125" style="54" customWidth="1"/>
    <col min="1799" max="1799" width="20.5703125" style="54" customWidth="1"/>
    <col min="1800" max="1800" width="9.140625" style="54"/>
    <col min="1801" max="1801" width="14.140625" style="54" bestFit="1" customWidth="1"/>
    <col min="1802" max="2048" width="9.140625" style="54"/>
    <col min="2049" max="2049" width="13" style="54" customWidth="1"/>
    <col min="2050" max="2050" width="76.140625" style="54" customWidth="1"/>
    <col min="2051" max="2051" width="19.5703125" style="54" customWidth="1"/>
    <col min="2052" max="2052" width="19.42578125" style="54" customWidth="1"/>
    <col min="2053" max="2053" width="16.85546875" style="54" customWidth="1"/>
    <col min="2054" max="2054" width="18.5703125" style="54" customWidth="1"/>
    <col min="2055" max="2055" width="20.5703125" style="54" customWidth="1"/>
    <col min="2056" max="2056" width="9.140625" style="54"/>
    <col min="2057" max="2057" width="14.140625" style="54" bestFit="1" customWidth="1"/>
    <col min="2058" max="2304" width="9.140625" style="54"/>
    <col min="2305" max="2305" width="13" style="54" customWidth="1"/>
    <col min="2306" max="2306" width="76.140625" style="54" customWidth="1"/>
    <col min="2307" max="2307" width="19.5703125" style="54" customWidth="1"/>
    <col min="2308" max="2308" width="19.42578125" style="54" customWidth="1"/>
    <col min="2309" max="2309" width="16.85546875" style="54" customWidth="1"/>
    <col min="2310" max="2310" width="18.5703125" style="54" customWidth="1"/>
    <col min="2311" max="2311" width="20.5703125" style="54" customWidth="1"/>
    <col min="2312" max="2312" width="9.140625" style="54"/>
    <col min="2313" max="2313" width="14.140625" style="54" bestFit="1" customWidth="1"/>
    <col min="2314" max="2560" width="9.140625" style="54"/>
    <col min="2561" max="2561" width="13" style="54" customWidth="1"/>
    <col min="2562" max="2562" width="76.140625" style="54" customWidth="1"/>
    <col min="2563" max="2563" width="19.5703125" style="54" customWidth="1"/>
    <col min="2564" max="2564" width="19.42578125" style="54" customWidth="1"/>
    <col min="2565" max="2565" width="16.85546875" style="54" customWidth="1"/>
    <col min="2566" max="2566" width="18.5703125" style="54" customWidth="1"/>
    <col min="2567" max="2567" width="20.5703125" style="54" customWidth="1"/>
    <col min="2568" max="2568" width="9.140625" style="54"/>
    <col min="2569" max="2569" width="14.140625" style="54" bestFit="1" customWidth="1"/>
    <col min="2570" max="2816" width="9.140625" style="54"/>
    <col min="2817" max="2817" width="13" style="54" customWidth="1"/>
    <col min="2818" max="2818" width="76.140625" style="54" customWidth="1"/>
    <col min="2819" max="2819" width="19.5703125" style="54" customWidth="1"/>
    <col min="2820" max="2820" width="19.42578125" style="54" customWidth="1"/>
    <col min="2821" max="2821" width="16.85546875" style="54" customWidth="1"/>
    <col min="2822" max="2822" width="18.5703125" style="54" customWidth="1"/>
    <col min="2823" max="2823" width="20.5703125" style="54" customWidth="1"/>
    <col min="2824" max="2824" width="9.140625" style="54"/>
    <col min="2825" max="2825" width="14.140625" style="54" bestFit="1" customWidth="1"/>
    <col min="2826" max="3072" width="9.140625" style="54"/>
    <col min="3073" max="3073" width="13" style="54" customWidth="1"/>
    <col min="3074" max="3074" width="76.140625" style="54" customWidth="1"/>
    <col min="3075" max="3075" width="19.5703125" style="54" customWidth="1"/>
    <col min="3076" max="3076" width="19.42578125" style="54" customWidth="1"/>
    <col min="3077" max="3077" width="16.85546875" style="54" customWidth="1"/>
    <col min="3078" max="3078" width="18.5703125" style="54" customWidth="1"/>
    <col min="3079" max="3079" width="20.5703125" style="54" customWidth="1"/>
    <col min="3080" max="3080" width="9.140625" style="54"/>
    <col min="3081" max="3081" width="14.140625" style="54" bestFit="1" customWidth="1"/>
    <col min="3082" max="3328" width="9.140625" style="54"/>
    <col min="3329" max="3329" width="13" style="54" customWidth="1"/>
    <col min="3330" max="3330" width="76.140625" style="54" customWidth="1"/>
    <col min="3331" max="3331" width="19.5703125" style="54" customWidth="1"/>
    <col min="3332" max="3332" width="19.42578125" style="54" customWidth="1"/>
    <col min="3333" max="3333" width="16.85546875" style="54" customWidth="1"/>
    <col min="3334" max="3334" width="18.5703125" style="54" customWidth="1"/>
    <col min="3335" max="3335" width="20.5703125" style="54" customWidth="1"/>
    <col min="3336" max="3336" width="9.140625" style="54"/>
    <col min="3337" max="3337" width="14.140625" style="54" bestFit="1" customWidth="1"/>
    <col min="3338" max="3584" width="9.140625" style="54"/>
    <col min="3585" max="3585" width="13" style="54" customWidth="1"/>
    <col min="3586" max="3586" width="76.140625" style="54" customWidth="1"/>
    <col min="3587" max="3587" width="19.5703125" style="54" customWidth="1"/>
    <col min="3588" max="3588" width="19.42578125" style="54" customWidth="1"/>
    <col min="3589" max="3589" width="16.85546875" style="54" customWidth="1"/>
    <col min="3590" max="3590" width="18.5703125" style="54" customWidth="1"/>
    <col min="3591" max="3591" width="20.5703125" style="54" customWidth="1"/>
    <col min="3592" max="3592" width="9.140625" style="54"/>
    <col min="3593" max="3593" width="14.140625" style="54" bestFit="1" customWidth="1"/>
    <col min="3594" max="3840" width="9.140625" style="54"/>
    <col min="3841" max="3841" width="13" style="54" customWidth="1"/>
    <col min="3842" max="3842" width="76.140625" style="54" customWidth="1"/>
    <col min="3843" max="3843" width="19.5703125" style="54" customWidth="1"/>
    <col min="3844" max="3844" width="19.42578125" style="54" customWidth="1"/>
    <col min="3845" max="3845" width="16.85546875" style="54" customWidth="1"/>
    <col min="3846" max="3846" width="18.5703125" style="54" customWidth="1"/>
    <col min="3847" max="3847" width="20.5703125" style="54" customWidth="1"/>
    <col min="3848" max="3848" width="9.140625" style="54"/>
    <col min="3849" max="3849" width="14.140625" style="54" bestFit="1" customWidth="1"/>
    <col min="3850" max="4096" width="9.140625" style="54"/>
    <col min="4097" max="4097" width="13" style="54" customWidth="1"/>
    <col min="4098" max="4098" width="76.140625" style="54" customWidth="1"/>
    <col min="4099" max="4099" width="19.5703125" style="54" customWidth="1"/>
    <col min="4100" max="4100" width="19.42578125" style="54" customWidth="1"/>
    <col min="4101" max="4101" width="16.85546875" style="54" customWidth="1"/>
    <col min="4102" max="4102" width="18.5703125" style="54" customWidth="1"/>
    <col min="4103" max="4103" width="20.5703125" style="54" customWidth="1"/>
    <col min="4104" max="4104" width="9.140625" style="54"/>
    <col min="4105" max="4105" width="14.140625" style="54" bestFit="1" customWidth="1"/>
    <col min="4106" max="4352" width="9.140625" style="54"/>
    <col min="4353" max="4353" width="13" style="54" customWidth="1"/>
    <col min="4354" max="4354" width="76.140625" style="54" customWidth="1"/>
    <col min="4355" max="4355" width="19.5703125" style="54" customWidth="1"/>
    <col min="4356" max="4356" width="19.42578125" style="54" customWidth="1"/>
    <col min="4357" max="4357" width="16.85546875" style="54" customWidth="1"/>
    <col min="4358" max="4358" width="18.5703125" style="54" customWidth="1"/>
    <col min="4359" max="4359" width="20.5703125" style="54" customWidth="1"/>
    <col min="4360" max="4360" width="9.140625" style="54"/>
    <col min="4361" max="4361" width="14.140625" style="54" bestFit="1" customWidth="1"/>
    <col min="4362" max="4608" width="9.140625" style="54"/>
    <col min="4609" max="4609" width="13" style="54" customWidth="1"/>
    <col min="4610" max="4610" width="76.140625" style="54" customWidth="1"/>
    <col min="4611" max="4611" width="19.5703125" style="54" customWidth="1"/>
    <col min="4612" max="4612" width="19.42578125" style="54" customWidth="1"/>
    <col min="4613" max="4613" width="16.85546875" style="54" customWidth="1"/>
    <col min="4614" max="4614" width="18.5703125" style="54" customWidth="1"/>
    <col min="4615" max="4615" width="20.5703125" style="54" customWidth="1"/>
    <col min="4616" max="4616" width="9.140625" style="54"/>
    <col min="4617" max="4617" width="14.140625" style="54" bestFit="1" customWidth="1"/>
    <col min="4618" max="4864" width="9.140625" style="54"/>
    <col min="4865" max="4865" width="13" style="54" customWidth="1"/>
    <col min="4866" max="4866" width="76.140625" style="54" customWidth="1"/>
    <col min="4867" max="4867" width="19.5703125" style="54" customWidth="1"/>
    <col min="4868" max="4868" width="19.42578125" style="54" customWidth="1"/>
    <col min="4869" max="4869" width="16.85546875" style="54" customWidth="1"/>
    <col min="4870" max="4870" width="18.5703125" style="54" customWidth="1"/>
    <col min="4871" max="4871" width="20.5703125" style="54" customWidth="1"/>
    <col min="4872" max="4872" width="9.140625" style="54"/>
    <col min="4873" max="4873" width="14.140625" style="54" bestFit="1" customWidth="1"/>
    <col min="4874" max="5120" width="9.140625" style="54"/>
    <col min="5121" max="5121" width="13" style="54" customWidth="1"/>
    <col min="5122" max="5122" width="76.140625" style="54" customWidth="1"/>
    <col min="5123" max="5123" width="19.5703125" style="54" customWidth="1"/>
    <col min="5124" max="5124" width="19.42578125" style="54" customWidth="1"/>
    <col min="5125" max="5125" width="16.85546875" style="54" customWidth="1"/>
    <col min="5126" max="5126" width="18.5703125" style="54" customWidth="1"/>
    <col min="5127" max="5127" width="20.5703125" style="54" customWidth="1"/>
    <col min="5128" max="5128" width="9.140625" style="54"/>
    <col min="5129" max="5129" width="14.140625" style="54" bestFit="1" customWidth="1"/>
    <col min="5130" max="5376" width="9.140625" style="54"/>
    <col min="5377" max="5377" width="13" style="54" customWidth="1"/>
    <col min="5378" max="5378" width="76.140625" style="54" customWidth="1"/>
    <col min="5379" max="5379" width="19.5703125" style="54" customWidth="1"/>
    <col min="5380" max="5380" width="19.42578125" style="54" customWidth="1"/>
    <col min="5381" max="5381" width="16.85546875" style="54" customWidth="1"/>
    <col min="5382" max="5382" width="18.5703125" style="54" customWidth="1"/>
    <col min="5383" max="5383" width="20.5703125" style="54" customWidth="1"/>
    <col min="5384" max="5384" width="9.140625" style="54"/>
    <col min="5385" max="5385" width="14.140625" style="54" bestFit="1" customWidth="1"/>
    <col min="5386" max="5632" width="9.140625" style="54"/>
    <col min="5633" max="5633" width="13" style="54" customWidth="1"/>
    <col min="5634" max="5634" width="76.140625" style="54" customWidth="1"/>
    <col min="5635" max="5635" width="19.5703125" style="54" customWidth="1"/>
    <col min="5636" max="5636" width="19.42578125" style="54" customWidth="1"/>
    <col min="5637" max="5637" width="16.85546875" style="54" customWidth="1"/>
    <col min="5638" max="5638" width="18.5703125" style="54" customWidth="1"/>
    <col min="5639" max="5639" width="20.5703125" style="54" customWidth="1"/>
    <col min="5640" max="5640" width="9.140625" style="54"/>
    <col min="5641" max="5641" width="14.140625" style="54" bestFit="1" customWidth="1"/>
    <col min="5642" max="5888" width="9.140625" style="54"/>
    <col min="5889" max="5889" width="13" style="54" customWidth="1"/>
    <col min="5890" max="5890" width="76.140625" style="54" customWidth="1"/>
    <col min="5891" max="5891" width="19.5703125" style="54" customWidth="1"/>
    <col min="5892" max="5892" width="19.42578125" style="54" customWidth="1"/>
    <col min="5893" max="5893" width="16.85546875" style="54" customWidth="1"/>
    <col min="5894" max="5894" width="18.5703125" style="54" customWidth="1"/>
    <col min="5895" max="5895" width="20.5703125" style="54" customWidth="1"/>
    <col min="5896" max="5896" width="9.140625" style="54"/>
    <col min="5897" max="5897" width="14.140625" style="54" bestFit="1" customWidth="1"/>
    <col min="5898" max="6144" width="9.140625" style="54"/>
    <col min="6145" max="6145" width="13" style="54" customWidth="1"/>
    <col min="6146" max="6146" width="76.140625" style="54" customWidth="1"/>
    <col min="6147" max="6147" width="19.5703125" style="54" customWidth="1"/>
    <col min="6148" max="6148" width="19.42578125" style="54" customWidth="1"/>
    <col min="6149" max="6149" width="16.85546875" style="54" customWidth="1"/>
    <col min="6150" max="6150" width="18.5703125" style="54" customWidth="1"/>
    <col min="6151" max="6151" width="20.5703125" style="54" customWidth="1"/>
    <col min="6152" max="6152" width="9.140625" style="54"/>
    <col min="6153" max="6153" width="14.140625" style="54" bestFit="1" customWidth="1"/>
    <col min="6154" max="6400" width="9.140625" style="54"/>
    <col min="6401" max="6401" width="13" style="54" customWidth="1"/>
    <col min="6402" max="6402" width="76.140625" style="54" customWidth="1"/>
    <col min="6403" max="6403" width="19.5703125" style="54" customWidth="1"/>
    <col min="6404" max="6404" width="19.42578125" style="54" customWidth="1"/>
    <col min="6405" max="6405" width="16.85546875" style="54" customWidth="1"/>
    <col min="6406" max="6406" width="18.5703125" style="54" customWidth="1"/>
    <col min="6407" max="6407" width="20.5703125" style="54" customWidth="1"/>
    <col min="6408" max="6408" width="9.140625" style="54"/>
    <col min="6409" max="6409" width="14.140625" style="54" bestFit="1" customWidth="1"/>
    <col min="6410" max="6656" width="9.140625" style="54"/>
    <col min="6657" max="6657" width="13" style="54" customWidth="1"/>
    <col min="6658" max="6658" width="76.140625" style="54" customWidth="1"/>
    <col min="6659" max="6659" width="19.5703125" style="54" customWidth="1"/>
    <col min="6660" max="6660" width="19.42578125" style="54" customWidth="1"/>
    <col min="6661" max="6661" width="16.85546875" style="54" customWidth="1"/>
    <col min="6662" max="6662" width="18.5703125" style="54" customWidth="1"/>
    <col min="6663" max="6663" width="20.5703125" style="54" customWidth="1"/>
    <col min="6664" max="6664" width="9.140625" style="54"/>
    <col min="6665" max="6665" width="14.140625" style="54" bestFit="1" customWidth="1"/>
    <col min="6666" max="6912" width="9.140625" style="54"/>
    <col min="6913" max="6913" width="13" style="54" customWidth="1"/>
    <col min="6914" max="6914" width="76.140625" style="54" customWidth="1"/>
    <col min="6915" max="6915" width="19.5703125" style="54" customWidth="1"/>
    <col min="6916" max="6916" width="19.42578125" style="54" customWidth="1"/>
    <col min="6917" max="6917" width="16.85546875" style="54" customWidth="1"/>
    <col min="6918" max="6918" width="18.5703125" style="54" customWidth="1"/>
    <col min="6919" max="6919" width="20.5703125" style="54" customWidth="1"/>
    <col min="6920" max="6920" width="9.140625" style="54"/>
    <col min="6921" max="6921" width="14.140625" style="54" bestFit="1" customWidth="1"/>
    <col min="6922" max="7168" width="9.140625" style="54"/>
    <col min="7169" max="7169" width="13" style="54" customWidth="1"/>
    <col min="7170" max="7170" width="76.140625" style="54" customWidth="1"/>
    <col min="7171" max="7171" width="19.5703125" style="54" customWidth="1"/>
    <col min="7172" max="7172" width="19.42578125" style="54" customWidth="1"/>
    <col min="7173" max="7173" width="16.85546875" style="54" customWidth="1"/>
    <col min="7174" max="7174" width="18.5703125" style="54" customWidth="1"/>
    <col min="7175" max="7175" width="20.5703125" style="54" customWidth="1"/>
    <col min="7176" max="7176" width="9.140625" style="54"/>
    <col min="7177" max="7177" width="14.140625" style="54" bestFit="1" customWidth="1"/>
    <col min="7178" max="7424" width="9.140625" style="54"/>
    <col min="7425" max="7425" width="13" style="54" customWidth="1"/>
    <col min="7426" max="7426" width="76.140625" style="54" customWidth="1"/>
    <col min="7427" max="7427" width="19.5703125" style="54" customWidth="1"/>
    <col min="7428" max="7428" width="19.42578125" style="54" customWidth="1"/>
    <col min="7429" max="7429" width="16.85546875" style="54" customWidth="1"/>
    <col min="7430" max="7430" width="18.5703125" style="54" customWidth="1"/>
    <col min="7431" max="7431" width="20.5703125" style="54" customWidth="1"/>
    <col min="7432" max="7432" width="9.140625" style="54"/>
    <col min="7433" max="7433" width="14.140625" style="54" bestFit="1" customWidth="1"/>
    <col min="7434" max="7680" width="9.140625" style="54"/>
    <col min="7681" max="7681" width="13" style="54" customWidth="1"/>
    <col min="7682" max="7682" width="76.140625" style="54" customWidth="1"/>
    <col min="7683" max="7683" width="19.5703125" style="54" customWidth="1"/>
    <col min="7684" max="7684" width="19.42578125" style="54" customWidth="1"/>
    <col min="7685" max="7685" width="16.85546875" style="54" customWidth="1"/>
    <col min="7686" max="7686" width="18.5703125" style="54" customWidth="1"/>
    <col min="7687" max="7687" width="20.5703125" style="54" customWidth="1"/>
    <col min="7688" max="7688" width="9.140625" style="54"/>
    <col min="7689" max="7689" width="14.140625" style="54" bestFit="1" customWidth="1"/>
    <col min="7690" max="7936" width="9.140625" style="54"/>
    <col min="7937" max="7937" width="13" style="54" customWidth="1"/>
    <col min="7938" max="7938" width="76.140625" style="54" customWidth="1"/>
    <col min="7939" max="7939" width="19.5703125" style="54" customWidth="1"/>
    <col min="7940" max="7940" width="19.42578125" style="54" customWidth="1"/>
    <col min="7941" max="7941" width="16.85546875" style="54" customWidth="1"/>
    <col min="7942" max="7942" width="18.5703125" style="54" customWidth="1"/>
    <col min="7943" max="7943" width="20.5703125" style="54" customWidth="1"/>
    <col min="7944" max="7944" width="9.140625" style="54"/>
    <col min="7945" max="7945" width="14.140625" style="54" bestFit="1" customWidth="1"/>
    <col min="7946" max="8192" width="9.140625" style="54"/>
    <col min="8193" max="8193" width="13" style="54" customWidth="1"/>
    <col min="8194" max="8194" width="76.140625" style="54" customWidth="1"/>
    <col min="8195" max="8195" width="19.5703125" style="54" customWidth="1"/>
    <col min="8196" max="8196" width="19.42578125" style="54" customWidth="1"/>
    <col min="8197" max="8197" width="16.85546875" style="54" customWidth="1"/>
    <col min="8198" max="8198" width="18.5703125" style="54" customWidth="1"/>
    <col min="8199" max="8199" width="20.5703125" style="54" customWidth="1"/>
    <col min="8200" max="8200" width="9.140625" style="54"/>
    <col min="8201" max="8201" width="14.140625" style="54" bestFit="1" customWidth="1"/>
    <col min="8202" max="8448" width="9.140625" style="54"/>
    <col min="8449" max="8449" width="13" style="54" customWidth="1"/>
    <col min="8450" max="8450" width="76.140625" style="54" customWidth="1"/>
    <col min="8451" max="8451" width="19.5703125" style="54" customWidth="1"/>
    <col min="8452" max="8452" width="19.42578125" style="54" customWidth="1"/>
    <col min="8453" max="8453" width="16.85546875" style="54" customWidth="1"/>
    <col min="8454" max="8454" width="18.5703125" style="54" customWidth="1"/>
    <col min="8455" max="8455" width="20.5703125" style="54" customWidth="1"/>
    <col min="8456" max="8456" width="9.140625" style="54"/>
    <col min="8457" max="8457" width="14.140625" style="54" bestFit="1" customWidth="1"/>
    <col min="8458" max="8704" width="9.140625" style="54"/>
    <col min="8705" max="8705" width="13" style="54" customWidth="1"/>
    <col min="8706" max="8706" width="76.140625" style="54" customWidth="1"/>
    <col min="8707" max="8707" width="19.5703125" style="54" customWidth="1"/>
    <col min="8708" max="8708" width="19.42578125" style="54" customWidth="1"/>
    <col min="8709" max="8709" width="16.85546875" style="54" customWidth="1"/>
    <col min="8710" max="8710" width="18.5703125" style="54" customWidth="1"/>
    <col min="8711" max="8711" width="20.5703125" style="54" customWidth="1"/>
    <col min="8712" max="8712" width="9.140625" style="54"/>
    <col min="8713" max="8713" width="14.140625" style="54" bestFit="1" customWidth="1"/>
    <col min="8714" max="8960" width="9.140625" style="54"/>
    <col min="8961" max="8961" width="13" style="54" customWidth="1"/>
    <col min="8962" max="8962" width="76.140625" style="54" customWidth="1"/>
    <col min="8963" max="8963" width="19.5703125" style="54" customWidth="1"/>
    <col min="8964" max="8964" width="19.42578125" style="54" customWidth="1"/>
    <col min="8965" max="8965" width="16.85546875" style="54" customWidth="1"/>
    <col min="8966" max="8966" width="18.5703125" style="54" customWidth="1"/>
    <col min="8967" max="8967" width="20.5703125" style="54" customWidth="1"/>
    <col min="8968" max="8968" width="9.140625" style="54"/>
    <col min="8969" max="8969" width="14.140625" style="54" bestFit="1" customWidth="1"/>
    <col min="8970" max="9216" width="9.140625" style="54"/>
    <col min="9217" max="9217" width="13" style="54" customWidth="1"/>
    <col min="9218" max="9218" width="76.140625" style="54" customWidth="1"/>
    <col min="9219" max="9219" width="19.5703125" style="54" customWidth="1"/>
    <col min="9220" max="9220" width="19.42578125" style="54" customWidth="1"/>
    <col min="9221" max="9221" width="16.85546875" style="54" customWidth="1"/>
    <col min="9222" max="9222" width="18.5703125" style="54" customWidth="1"/>
    <col min="9223" max="9223" width="20.5703125" style="54" customWidth="1"/>
    <col min="9224" max="9224" width="9.140625" style="54"/>
    <col min="9225" max="9225" width="14.140625" style="54" bestFit="1" customWidth="1"/>
    <col min="9226" max="9472" width="9.140625" style="54"/>
    <col min="9473" max="9473" width="13" style="54" customWidth="1"/>
    <col min="9474" max="9474" width="76.140625" style="54" customWidth="1"/>
    <col min="9475" max="9475" width="19.5703125" style="54" customWidth="1"/>
    <col min="9476" max="9476" width="19.42578125" style="54" customWidth="1"/>
    <col min="9477" max="9477" width="16.85546875" style="54" customWidth="1"/>
    <col min="9478" max="9478" width="18.5703125" style="54" customWidth="1"/>
    <col min="9479" max="9479" width="20.5703125" style="54" customWidth="1"/>
    <col min="9480" max="9480" width="9.140625" style="54"/>
    <col min="9481" max="9481" width="14.140625" style="54" bestFit="1" customWidth="1"/>
    <col min="9482" max="9728" width="9.140625" style="54"/>
    <col min="9729" max="9729" width="13" style="54" customWidth="1"/>
    <col min="9730" max="9730" width="76.140625" style="54" customWidth="1"/>
    <col min="9731" max="9731" width="19.5703125" style="54" customWidth="1"/>
    <col min="9732" max="9732" width="19.42578125" style="54" customWidth="1"/>
    <col min="9733" max="9733" width="16.85546875" style="54" customWidth="1"/>
    <col min="9734" max="9734" width="18.5703125" style="54" customWidth="1"/>
    <col min="9735" max="9735" width="20.5703125" style="54" customWidth="1"/>
    <col min="9736" max="9736" width="9.140625" style="54"/>
    <col min="9737" max="9737" width="14.140625" style="54" bestFit="1" customWidth="1"/>
    <col min="9738" max="9984" width="9.140625" style="54"/>
    <col min="9985" max="9985" width="13" style="54" customWidth="1"/>
    <col min="9986" max="9986" width="76.140625" style="54" customWidth="1"/>
    <col min="9987" max="9987" width="19.5703125" style="54" customWidth="1"/>
    <col min="9988" max="9988" width="19.42578125" style="54" customWidth="1"/>
    <col min="9989" max="9989" width="16.85546875" style="54" customWidth="1"/>
    <col min="9990" max="9990" width="18.5703125" style="54" customWidth="1"/>
    <col min="9991" max="9991" width="20.5703125" style="54" customWidth="1"/>
    <col min="9992" max="9992" width="9.140625" style="54"/>
    <col min="9993" max="9993" width="14.140625" style="54" bestFit="1" customWidth="1"/>
    <col min="9994" max="10240" width="9.140625" style="54"/>
    <col min="10241" max="10241" width="13" style="54" customWidth="1"/>
    <col min="10242" max="10242" width="76.140625" style="54" customWidth="1"/>
    <col min="10243" max="10243" width="19.5703125" style="54" customWidth="1"/>
    <col min="10244" max="10244" width="19.42578125" style="54" customWidth="1"/>
    <col min="10245" max="10245" width="16.85546875" style="54" customWidth="1"/>
    <col min="10246" max="10246" width="18.5703125" style="54" customWidth="1"/>
    <col min="10247" max="10247" width="20.5703125" style="54" customWidth="1"/>
    <col min="10248" max="10248" width="9.140625" style="54"/>
    <col min="10249" max="10249" width="14.140625" style="54" bestFit="1" customWidth="1"/>
    <col min="10250" max="10496" width="9.140625" style="54"/>
    <col min="10497" max="10497" width="13" style="54" customWidth="1"/>
    <col min="10498" max="10498" width="76.140625" style="54" customWidth="1"/>
    <col min="10499" max="10499" width="19.5703125" style="54" customWidth="1"/>
    <col min="10500" max="10500" width="19.42578125" style="54" customWidth="1"/>
    <col min="10501" max="10501" width="16.85546875" style="54" customWidth="1"/>
    <col min="10502" max="10502" width="18.5703125" style="54" customWidth="1"/>
    <col min="10503" max="10503" width="20.5703125" style="54" customWidth="1"/>
    <col min="10504" max="10504" width="9.140625" style="54"/>
    <col min="10505" max="10505" width="14.140625" style="54" bestFit="1" customWidth="1"/>
    <col min="10506" max="10752" width="9.140625" style="54"/>
    <col min="10753" max="10753" width="13" style="54" customWidth="1"/>
    <col min="10754" max="10754" width="76.140625" style="54" customWidth="1"/>
    <col min="10755" max="10755" width="19.5703125" style="54" customWidth="1"/>
    <col min="10756" max="10756" width="19.42578125" style="54" customWidth="1"/>
    <col min="10757" max="10757" width="16.85546875" style="54" customWidth="1"/>
    <col min="10758" max="10758" width="18.5703125" style="54" customWidth="1"/>
    <col min="10759" max="10759" width="20.5703125" style="54" customWidth="1"/>
    <col min="10760" max="10760" width="9.140625" style="54"/>
    <col min="10761" max="10761" width="14.140625" style="54" bestFit="1" customWidth="1"/>
    <col min="10762" max="11008" width="9.140625" style="54"/>
    <col min="11009" max="11009" width="13" style="54" customWidth="1"/>
    <col min="11010" max="11010" width="76.140625" style="54" customWidth="1"/>
    <col min="11011" max="11011" width="19.5703125" style="54" customWidth="1"/>
    <col min="11012" max="11012" width="19.42578125" style="54" customWidth="1"/>
    <col min="11013" max="11013" width="16.85546875" style="54" customWidth="1"/>
    <col min="11014" max="11014" width="18.5703125" style="54" customWidth="1"/>
    <col min="11015" max="11015" width="20.5703125" style="54" customWidth="1"/>
    <col min="11016" max="11016" width="9.140625" style="54"/>
    <col min="11017" max="11017" width="14.140625" style="54" bestFit="1" customWidth="1"/>
    <col min="11018" max="11264" width="9.140625" style="54"/>
    <col min="11265" max="11265" width="13" style="54" customWidth="1"/>
    <col min="11266" max="11266" width="76.140625" style="54" customWidth="1"/>
    <col min="11267" max="11267" width="19.5703125" style="54" customWidth="1"/>
    <col min="11268" max="11268" width="19.42578125" style="54" customWidth="1"/>
    <col min="11269" max="11269" width="16.85546875" style="54" customWidth="1"/>
    <col min="11270" max="11270" width="18.5703125" style="54" customWidth="1"/>
    <col min="11271" max="11271" width="20.5703125" style="54" customWidth="1"/>
    <col min="11272" max="11272" width="9.140625" style="54"/>
    <col min="11273" max="11273" width="14.140625" style="54" bestFit="1" customWidth="1"/>
    <col min="11274" max="11520" width="9.140625" style="54"/>
    <col min="11521" max="11521" width="13" style="54" customWidth="1"/>
    <col min="11522" max="11522" width="76.140625" style="54" customWidth="1"/>
    <col min="11523" max="11523" width="19.5703125" style="54" customWidth="1"/>
    <col min="11524" max="11524" width="19.42578125" style="54" customWidth="1"/>
    <col min="11525" max="11525" width="16.85546875" style="54" customWidth="1"/>
    <col min="11526" max="11526" width="18.5703125" style="54" customWidth="1"/>
    <col min="11527" max="11527" width="20.5703125" style="54" customWidth="1"/>
    <col min="11528" max="11528" width="9.140625" style="54"/>
    <col min="11529" max="11529" width="14.140625" style="54" bestFit="1" customWidth="1"/>
    <col min="11530" max="11776" width="9.140625" style="54"/>
    <col min="11777" max="11777" width="13" style="54" customWidth="1"/>
    <col min="11778" max="11778" width="76.140625" style="54" customWidth="1"/>
    <col min="11779" max="11779" width="19.5703125" style="54" customWidth="1"/>
    <col min="11780" max="11780" width="19.42578125" style="54" customWidth="1"/>
    <col min="11781" max="11781" width="16.85546875" style="54" customWidth="1"/>
    <col min="11782" max="11782" width="18.5703125" style="54" customWidth="1"/>
    <col min="11783" max="11783" width="20.5703125" style="54" customWidth="1"/>
    <col min="11784" max="11784" width="9.140625" style="54"/>
    <col min="11785" max="11785" width="14.140625" style="54" bestFit="1" customWidth="1"/>
    <col min="11786" max="12032" width="9.140625" style="54"/>
    <col min="12033" max="12033" width="13" style="54" customWidth="1"/>
    <col min="12034" max="12034" width="76.140625" style="54" customWidth="1"/>
    <col min="12035" max="12035" width="19.5703125" style="54" customWidth="1"/>
    <col min="12036" max="12036" width="19.42578125" style="54" customWidth="1"/>
    <col min="12037" max="12037" width="16.85546875" style="54" customWidth="1"/>
    <col min="12038" max="12038" width="18.5703125" style="54" customWidth="1"/>
    <col min="12039" max="12039" width="20.5703125" style="54" customWidth="1"/>
    <col min="12040" max="12040" width="9.140625" style="54"/>
    <col min="12041" max="12041" width="14.140625" style="54" bestFit="1" customWidth="1"/>
    <col min="12042" max="12288" width="9.140625" style="54"/>
    <col min="12289" max="12289" width="13" style="54" customWidth="1"/>
    <col min="12290" max="12290" width="76.140625" style="54" customWidth="1"/>
    <col min="12291" max="12291" width="19.5703125" style="54" customWidth="1"/>
    <col min="12292" max="12292" width="19.42578125" style="54" customWidth="1"/>
    <col min="12293" max="12293" width="16.85546875" style="54" customWidth="1"/>
    <col min="12294" max="12294" width="18.5703125" style="54" customWidth="1"/>
    <col min="12295" max="12295" width="20.5703125" style="54" customWidth="1"/>
    <col min="12296" max="12296" width="9.140625" style="54"/>
    <col min="12297" max="12297" width="14.140625" style="54" bestFit="1" customWidth="1"/>
    <col min="12298" max="12544" width="9.140625" style="54"/>
    <col min="12545" max="12545" width="13" style="54" customWidth="1"/>
    <col min="12546" max="12546" width="76.140625" style="54" customWidth="1"/>
    <col min="12547" max="12547" width="19.5703125" style="54" customWidth="1"/>
    <col min="12548" max="12548" width="19.42578125" style="54" customWidth="1"/>
    <col min="12549" max="12549" width="16.85546875" style="54" customWidth="1"/>
    <col min="12550" max="12550" width="18.5703125" style="54" customWidth="1"/>
    <col min="12551" max="12551" width="20.5703125" style="54" customWidth="1"/>
    <col min="12552" max="12552" width="9.140625" style="54"/>
    <col min="12553" max="12553" width="14.140625" style="54" bestFit="1" customWidth="1"/>
    <col min="12554" max="12800" width="9.140625" style="54"/>
    <col min="12801" max="12801" width="13" style="54" customWidth="1"/>
    <col min="12802" max="12802" width="76.140625" style="54" customWidth="1"/>
    <col min="12803" max="12803" width="19.5703125" style="54" customWidth="1"/>
    <col min="12804" max="12804" width="19.42578125" style="54" customWidth="1"/>
    <col min="12805" max="12805" width="16.85546875" style="54" customWidth="1"/>
    <col min="12806" max="12806" width="18.5703125" style="54" customWidth="1"/>
    <col min="12807" max="12807" width="20.5703125" style="54" customWidth="1"/>
    <col min="12808" max="12808" width="9.140625" style="54"/>
    <col min="12809" max="12809" width="14.140625" style="54" bestFit="1" customWidth="1"/>
    <col min="12810" max="13056" width="9.140625" style="54"/>
    <col min="13057" max="13057" width="13" style="54" customWidth="1"/>
    <col min="13058" max="13058" width="76.140625" style="54" customWidth="1"/>
    <col min="13059" max="13059" width="19.5703125" style="54" customWidth="1"/>
    <col min="13060" max="13060" width="19.42578125" style="54" customWidth="1"/>
    <col min="13061" max="13061" width="16.85546875" style="54" customWidth="1"/>
    <col min="13062" max="13062" width="18.5703125" style="54" customWidth="1"/>
    <col min="13063" max="13063" width="20.5703125" style="54" customWidth="1"/>
    <col min="13064" max="13064" width="9.140625" style="54"/>
    <col min="13065" max="13065" width="14.140625" style="54" bestFit="1" customWidth="1"/>
    <col min="13066" max="13312" width="9.140625" style="54"/>
    <col min="13313" max="13313" width="13" style="54" customWidth="1"/>
    <col min="13314" max="13314" width="76.140625" style="54" customWidth="1"/>
    <col min="13315" max="13315" width="19.5703125" style="54" customWidth="1"/>
    <col min="13316" max="13316" width="19.42578125" style="54" customWidth="1"/>
    <col min="13317" max="13317" width="16.85546875" style="54" customWidth="1"/>
    <col min="13318" max="13318" width="18.5703125" style="54" customWidth="1"/>
    <col min="13319" max="13319" width="20.5703125" style="54" customWidth="1"/>
    <col min="13320" max="13320" width="9.140625" style="54"/>
    <col min="13321" max="13321" width="14.140625" style="54" bestFit="1" customWidth="1"/>
    <col min="13322" max="13568" width="9.140625" style="54"/>
    <col min="13569" max="13569" width="13" style="54" customWidth="1"/>
    <col min="13570" max="13570" width="76.140625" style="54" customWidth="1"/>
    <col min="13571" max="13571" width="19.5703125" style="54" customWidth="1"/>
    <col min="13572" max="13572" width="19.42578125" style="54" customWidth="1"/>
    <col min="13573" max="13573" width="16.85546875" style="54" customWidth="1"/>
    <col min="13574" max="13574" width="18.5703125" style="54" customWidth="1"/>
    <col min="13575" max="13575" width="20.5703125" style="54" customWidth="1"/>
    <col min="13576" max="13576" width="9.140625" style="54"/>
    <col min="13577" max="13577" width="14.140625" style="54" bestFit="1" customWidth="1"/>
    <col min="13578" max="13824" width="9.140625" style="54"/>
    <col min="13825" max="13825" width="13" style="54" customWidth="1"/>
    <col min="13826" max="13826" width="76.140625" style="54" customWidth="1"/>
    <col min="13827" max="13827" width="19.5703125" style="54" customWidth="1"/>
    <col min="13828" max="13828" width="19.42578125" style="54" customWidth="1"/>
    <col min="13829" max="13829" width="16.85546875" style="54" customWidth="1"/>
    <col min="13830" max="13830" width="18.5703125" style="54" customWidth="1"/>
    <col min="13831" max="13831" width="20.5703125" style="54" customWidth="1"/>
    <col min="13832" max="13832" width="9.140625" style="54"/>
    <col min="13833" max="13833" width="14.140625" style="54" bestFit="1" customWidth="1"/>
    <col min="13834" max="14080" width="9.140625" style="54"/>
    <col min="14081" max="14081" width="13" style="54" customWidth="1"/>
    <col min="14082" max="14082" width="76.140625" style="54" customWidth="1"/>
    <col min="14083" max="14083" width="19.5703125" style="54" customWidth="1"/>
    <col min="14084" max="14084" width="19.42578125" style="54" customWidth="1"/>
    <col min="14085" max="14085" width="16.85546875" style="54" customWidth="1"/>
    <col min="14086" max="14086" width="18.5703125" style="54" customWidth="1"/>
    <col min="14087" max="14087" width="20.5703125" style="54" customWidth="1"/>
    <col min="14088" max="14088" width="9.140625" style="54"/>
    <col min="14089" max="14089" width="14.140625" style="54" bestFit="1" customWidth="1"/>
    <col min="14090" max="14336" width="9.140625" style="54"/>
    <col min="14337" max="14337" width="13" style="54" customWidth="1"/>
    <col min="14338" max="14338" width="76.140625" style="54" customWidth="1"/>
    <col min="14339" max="14339" width="19.5703125" style="54" customWidth="1"/>
    <col min="14340" max="14340" width="19.42578125" style="54" customWidth="1"/>
    <col min="14341" max="14341" width="16.85546875" style="54" customWidth="1"/>
    <col min="14342" max="14342" width="18.5703125" style="54" customWidth="1"/>
    <col min="14343" max="14343" width="20.5703125" style="54" customWidth="1"/>
    <col min="14344" max="14344" width="9.140625" style="54"/>
    <col min="14345" max="14345" width="14.140625" style="54" bestFit="1" customWidth="1"/>
    <col min="14346" max="14592" width="9.140625" style="54"/>
    <col min="14593" max="14593" width="13" style="54" customWidth="1"/>
    <col min="14594" max="14594" width="76.140625" style="54" customWidth="1"/>
    <col min="14595" max="14595" width="19.5703125" style="54" customWidth="1"/>
    <col min="14596" max="14596" width="19.42578125" style="54" customWidth="1"/>
    <col min="14597" max="14597" width="16.85546875" style="54" customWidth="1"/>
    <col min="14598" max="14598" width="18.5703125" style="54" customWidth="1"/>
    <col min="14599" max="14599" width="20.5703125" style="54" customWidth="1"/>
    <col min="14600" max="14600" width="9.140625" style="54"/>
    <col min="14601" max="14601" width="14.140625" style="54" bestFit="1" customWidth="1"/>
    <col min="14602" max="14848" width="9.140625" style="54"/>
    <col min="14849" max="14849" width="13" style="54" customWidth="1"/>
    <col min="14850" max="14850" width="76.140625" style="54" customWidth="1"/>
    <col min="14851" max="14851" width="19.5703125" style="54" customWidth="1"/>
    <col min="14852" max="14852" width="19.42578125" style="54" customWidth="1"/>
    <col min="14853" max="14853" width="16.85546875" style="54" customWidth="1"/>
    <col min="14854" max="14854" width="18.5703125" style="54" customWidth="1"/>
    <col min="14855" max="14855" width="20.5703125" style="54" customWidth="1"/>
    <col min="14856" max="14856" width="9.140625" style="54"/>
    <col min="14857" max="14857" width="14.140625" style="54" bestFit="1" customWidth="1"/>
    <col min="14858" max="15104" width="9.140625" style="54"/>
    <col min="15105" max="15105" width="13" style="54" customWidth="1"/>
    <col min="15106" max="15106" width="76.140625" style="54" customWidth="1"/>
    <col min="15107" max="15107" width="19.5703125" style="54" customWidth="1"/>
    <col min="15108" max="15108" width="19.42578125" style="54" customWidth="1"/>
    <col min="15109" max="15109" width="16.85546875" style="54" customWidth="1"/>
    <col min="15110" max="15110" width="18.5703125" style="54" customWidth="1"/>
    <col min="15111" max="15111" width="20.5703125" style="54" customWidth="1"/>
    <col min="15112" max="15112" width="9.140625" style="54"/>
    <col min="15113" max="15113" width="14.140625" style="54" bestFit="1" customWidth="1"/>
    <col min="15114" max="15360" width="9.140625" style="54"/>
    <col min="15361" max="15361" width="13" style="54" customWidth="1"/>
    <col min="15362" max="15362" width="76.140625" style="54" customWidth="1"/>
    <col min="15363" max="15363" width="19.5703125" style="54" customWidth="1"/>
    <col min="15364" max="15364" width="19.42578125" style="54" customWidth="1"/>
    <col min="15365" max="15365" width="16.85546875" style="54" customWidth="1"/>
    <col min="15366" max="15366" width="18.5703125" style="54" customWidth="1"/>
    <col min="15367" max="15367" width="20.5703125" style="54" customWidth="1"/>
    <col min="15368" max="15368" width="9.140625" style="54"/>
    <col min="15369" max="15369" width="14.140625" style="54" bestFit="1" customWidth="1"/>
    <col min="15370" max="15616" width="9.140625" style="54"/>
    <col min="15617" max="15617" width="13" style="54" customWidth="1"/>
    <col min="15618" max="15618" width="76.140625" style="54" customWidth="1"/>
    <col min="15619" max="15619" width="19.5703125" style="54" customWidth="1"/>
    <col min="15620" max="15620" width="19.42578125" style="54" customWidth="1"/>
    <col min="15621" max="15621" width="16.85546875" style="54" customWidth="1"/>
    <col min="15622" max="15622" width="18.5703125" style="54" customWidth="1"/>
    <col min="15623" max="15623" width="20.5703125" style="54" customWidth="1"/>
    <col min="15624" max="15624" width="9.140625" style="54"/>
    <col min="15625" max="15625" width="14.140625" style="54" bestFit="1" customWidth="1"/>
    <col min="15626" max="15872" width="9.140625" style="54"/>
    <col min="15873" max="15873" width="13" style="54" customWidth="1"/>
    <col min="15874" max="15874" width="76.140625" style="54" customWidth="1"/>
    <col min="15875" max="15875" width="19.5703125" style="54" customWidth="1"/>
    <col min="15876" max="15876" width="19.42578125" style="54" customWidth="1"/>
    <col min="15877" max="15877" width="16.85546875" style="54" customWidth="1"/>
    <col min="15878" max="15878" width="18.5703125" style="54" customWidth="1"/>
    <col min="15879" max="15879" width="20.5703125" style="54" customWidth="1"/>
    <col min="15880" max="15880" width="9.140625" style="54"/>
    <col min="15881" max="15881" width="14.140625" style="54" bestFit="1" customWidth="1"/>
    <col min="15882" max="16128" width="9.140625" style="54"/>
    <col min="16129" max="16129" width="13" style="54" customWidth="1"/>
    <col min="16130" max="16130" width="76.140625" style="54" customWidth="1"/>
    <col min="16131" max="16131" width="19.5703125" style="54" customWidth="1"/>
    <col min="16132" max="16132" width="19.42578125" style="54" customWidth="1"/>
    <col min="16133" max="16133" width="16.85546875" style="54" customWidth="1"/>
    <col min="16134" max="16134" width="18.5703125" style="54" customWidth="1"/>
    <col min="16135" max="16135" width="20.5703125" style="54" customWidth="1"/>
    <col min="16136" max="16136" width="9.140625" style="54"/>
    <col min="16137" max="16137" width="14.140625" style="54" bestFit="1" customWidth="1"/>
    <col min="16138" max="16384" width="9.140625" style="54"/>
  </cols>
  <sheetData>
    <row r="1" spans="1:7" s="19" customFormat="1" ht="73.5" customHeight="1" x14ac:dyDescent="0.3">
      <c r="A1" s="17"/>
      <c r="B1" s="18"/>
      <c r="C1" s="195"/>
      <c r="D1" s="195"/>
      <c r="E1" s="233" t="s">
        <v>67</v>
      </c>
      <c r="F1" s="233"/>
      <c r="G1" s="233"/>
    </row>
    <row r="2" spans="1:7" s="19" customFormat="1" ht="27.75" customHeight="1" x14ac:dyDescent="0.3">
      <c r="A2" s="234" t="s">
        <v>68</v>
      </c>
      <c r="B2" s="235"/>
      <c r="C2" s="235"/>
      <c r="D2" s="235"/>
      <c r="E2" s="235"/>
      <c r="F2" s="235"/>
      <c r="G2" s="20"/>
    </row>
    <row r="3" spans="1:7" s="21" customFormat="1" ht="24.95" customHeight="1" x14ac:dyDescent="0.3">
      <c r="A3" s="236" t="s">
        <v>69</v>
      </c>
      <c r="B3" s="236"/>
      <c r="C3" s="236"/>
      <c r="D3" s="236"/>
      <c r="E3" s="236"/>
      <c r="F3" s="236"/>
    </row>
    <row r="4" spans="1:7" s="23" customFormat="1" ht="24.95" customHeight="1" x14ac:dyDescent="0.3">
      <c r="A4" s="22" t="s">
        <v>1</v>
      </c>
      <c r="B4" s="22"/>
      <c r="C4" s="22"/>
      <c r="D4" s="22"/>
      <c r="E4" s="22"/>
      <c r="F4" s="22"/>
    </row>
    <row r="5" spans="1:7" s="19" customFormat="1" ht="24.95" customHeight="1" x14ac:dyDescent="0.25">
      <c r="A5" s="24" t="s">
        <v>2</v>
      </c>
      <c r="B5" s="24"/>
      <c r="C5" s="24"/>
      <c r="D5" s="24"/>
      <c r="E5" s="24"/>
      <c r="F5" s="24"/>
    </row>
    <row r="6" spans="1:7" s="19" customFormat="1" ht="24.95" customHeight="1" x14ac:dyDescent="0.25">
      <c r="B6" s="25"/>
      <c r="C6" s="235"/>
      <c r="D6" s="235"/>
      <c r="E6" s="235"/>
      <c r="F6" s="235"/>
      <c r="G6" s="26" t="s">
        <v>38</v>
      </c>
    </row>
    <row r="7" spans="1:7" s="28" customFormat="1" ht="24.95" customHeight="1" x14ac:dyDescent="0.25">
      <c r="A7" s="231" t="s">
        <v>53</v>
      </c>
      <c r="B7" s="231" t="s">
        <v>70</v>
      </c>
      <c r="C7" s="27" t="s">
        <v>32</v>
      </c>
      <c r="D7" s="27" t="s">
        <v>33</v>
      </c>
      <c r="E7" s="27" t="s">
        <v>34</v>
      </c>
      <c r="F7" s="27" t="s">
        <v>35</v>
      </c>
      <c r="G7" s="27" t="s">
        <v>36</v>
      </c>
    </row>
    <row r="8" spans="1:7" s="28" customFormat="1" ht="30.75" customHeight="1" x14ac:dyDescent="0.25">
      <c r="A8" s="231"/>
      <c r="B8" s="231"/>
      <c r="C8" s="27" t="s">
        <v>6</v>
      </c>
      <c r="D8" s="27" t="s">
        <v>7</v>
      </c>
      <c r="E8" s="27" t="s">
        <v>8</v>
      </c>
      <c r="F8" s="27" t="s">
        <v>8</v>
      </c>
      <c r="G8" s="27" t="s">
        <v>8</v>
      </c>
    </row>
    <row r="9" spans="1:7" s="28" customFormat="1" ht="18.75" customHeight="1" x14ac:dyDescent="0.2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5</v>
      </c>
      <c r="G9" s="29">
        <v>7</v>
      </c>
    </row>
    <row r="10" spans="1:7" s="28" customFormat="1" ht="18.75" customHeight="1" x14ac:dyDescent="0.25">
      <c r="A10" s="231" t="s">
        <v>71</v>
      </c>
      <c r="B10" s="231"/>
      <c r="C10" s="231"/>
      <c r="D10" s="231"/>
      <c r="E10" s="231"/>
      <c r="F10" s="231"/>
      <c r="G10" s="231"/>
    </row>
    <row r="11" spans="1:7" s="28" customFormat="1" ht="18.75" customHeight="1" x14ac:dyDescent="0.25">
      <c r="A11" s="30">
        <v>10000000</v>
      </c>
      <c r="B11" s="31" t="s">
        <v>72</v>
      </c>
      <c r="C11" s="32">
        <f>C12+C57</f>
        <v>660532926</v>
      </c>
      <c r="D11" s="32">
        <f>D12+D57</f>
        <v>738201000</v>
      </c>
      <c r="E11" s="32">
        <f>E12+E57</f>
        <v>852465300</v>
      </c>
      <c r="F11" s="32">
        <f>F12+F57</f>
        <v>920280300</v>
      </c>
      <c r="G11" s="32">
        <f>G12+G57</f>
        <v>983216000</v>
      </c>
    </row>
    <row r="12" spans="1:7" s="28" customFormat="1" ht="24.95" customHeight="1" x14ac:dyDescent="0.25">
      <c r="A12" s="30"/>
      <c r="B12" s="31" t="s">
        <v>12</v>
      </c>
      <c r="C12" s="33">
        <f>C13+C21+C30+C36</f>
        <v>660361533</v>
      </c>
      <c r="D12" s="33">
        <f>D13+D21+D30+D36</f>
        <v>738041400</v>
      </c>
      <c r="E12" s="33">
        <f>E13+E21+E30+E36</f>
        <v>852301700</v>
      </c>
      <c r="F12" s="33">
        <f>F13+F21+F30+F36</f>
        <v>920108500</v>
      </c>
      <c r="G12" s="33">
        <f>G13+G21+G30+G36</f>
        <v>983035600</v>
      </c>
    </row>
    <row r="13" spans="1:7" s="28" customFormat="1" ht="18.75" hidden="1" customHeight="1" x14ac:dyDescent="0.25">
      <c r="A13" s="34">
        <v>11000000</v>
      </c>
      <c r="B13" s="35" t="s">
        <v>73</v>
      </c>
      <c r="C13" s="36">
        <f>C14+C19</f>
        <v>439479280</v>
      </c>
      <c r="D13" s="36">
        <f>D14+D19</f>
        <v>477852300</v>
      </c>
      <c r="E13" s="36">
        <f>E14+E19</f>
        <v>567513900</v>
      </c>
      <c r="F13" s="36">
        <f>F14+F19</f>
        <v>619857000</v>
      </c>
      <c r="G13" s="36">
        <f>G14+G19</f>
        <v>669852500</v>
      </c>
    </row>
    <row r="14" spans="1:7" s="19" customFormat="1" ht="22.5" customHeight="1" x14ac:dyDescent="0.25">
      <c r="A14" s="34">
        <v>11010000</v>
      </c>
      <c r="B14" s="37" t="s">
        <v>74</v>
      </c>
      <c r="C14" s="36">
        <f>SUM(C15:C18)</f>
        <v>437858453</v>
      </c>
      <c r="D14" s="36">
        <f>SUM(D15:D18)</f>
        <v>476153400</v>
      </c>
      <c r="E14" s="36">
        <f>SUM(E15:E18)</f>
        <v>566041600</v>
      </c>
      <c r="F14" s="36">
        <f>SUM(F15:F18)</f>
        <v>618223900</v>
      </c>
      <c r="G14" s="36">
        <f>SUM(G15:G18)</f>
        <v>668072400</v>
      </c>
    </row>
    <row r="15" spans="1:7" s="19" customFormat="1" ht="39.75" hidden="1" customHeight="1" x14ac:dyDescent="0.25">
      <c r="A15" s="34">
        <v>11010100</v>
      </c>
      <c r="B15" s="37" t="s">
        <v>75</v>
      </c>
      <c r="C15" s="38">
        <v>351001819</v>
      </c>
      <c r="D15" s="39">
        <v>384896600</v>
      </c>
      <c r="E15" s="36">
        <v>470621000</v>
      </c>
      <c r="F15" s="36">
        <v>518032200</v>
      </c>
      <c r="G15" s="36">
        <v>562871100</v>
      </c>
    </row>
    <row r="16" spans="1:7" s="19" customFormat="1" ht="45.75" hidden="1" customHeight="1" x14ac:dyDescent="0.25">
      <c r="A16" s="34">
        <v>11010200</v>
      </c>
      <c r="B16" s="37" t="s">
        <v>76</v>
      </c>
      <c r="C16" s="38">
        <v>76324626</v>
      </c>
      <c r="D16" s="39">
        <v>81676800</v>
      </c>
      <c r="E16" s="40">
        <v>85760600</v>
      </c>
      <c r="F16" s="40">
        <v>90048700</v>
      </c>
      <c r="G16" s="40">
        <v>94551100</v>
      </c>
    </row>
    <row r="17" spans="1:7" s="19" customFormat="1" ht="33.75" hidden="1" customHeight="1" x14ac:dyDescent="0.25">
      <c r="A17" s="34">
        <v>11010400</v>
      </c>
      <c r="B17" s="37" t="s">
        <v>77</v>
      </c>
      <c r="C17" s="38">
        <v>4997904</v>
      </c>
      <c r="D17" s="39">
        <v>4180000</v>
      </c>
      <c r="E17" s="36">
        <v>3990000</v>
      </c>
      <c r="F17" s="36">
        <v>4189500</v>
      </c>
      <c r="G17" s="36">
        <v>4399000</v>
      </c>
    </row>
    <row r="18" spans="1:7" s="19" customFormat="1" ht="36" hidden="1" customHeight="1" x14ac:dyDescent="0.25">
      <c r="A18" s="34">
        <v>11010500</v>
      </c>
      <c r="B18" s="37" t="s">
        <v>78</v>
      </c>
      <c r="C18" s="38">
        <v>5534104</v>
      </c>
      <c r="D18" s="39">
        <v>5400000</v>
      </c>
      <c r="E18" s="36">
        <v>5670000</v>
      </c>
      <c r="F18" s="36">
        <v>5953500</v>
      </c>
      <c r="G18" s="36">
        <v>6251200</v>
      </c>
    </row>
    <row r="19" spans="1:7" s="28" customFormat="1" ht="19.5" customHeight="1" x14ac:dyDescent="0.25">
      <c r="A19" s="34">
        <v>11020000</v>
      </c>
      <c r="B19" s="37" t="s">
        <v>79</v>
      </c>
      <c r="C19" s="36">
        <f>C20</f>
        <v>1620827</v>
      </c>
      <c r="D19" s="36">
        <f>D20</f>
        <v>1698900</v>
      </c>
      <c r="E19" s="36">
        <f>E20</f>
        <v>1472300</v>
      </c>
      <c r="F19" s="36">
        <f>F20</f>
        <v>1633100</v>
      </c>
      <c r="G19" s="36">
        <f>G20</f>
        <v>1780100</v>
      </c>
    </row>
    <row r="20" spans="1:7" s="19" customFormat="1" ht="18" hidden="1" customHeight="1" x14ac:dyDescent="0.25">
      <c r="A20" s="34">
        <v>11020200</v>
      </c>
      <c r="B20" s="41" t="s">
        <v>80</v>
      </c>
      <c r="C20" s="42">
        <v>1620827</v>
      </c>
      <c r="D20" s="39">
        <v>1698900</v>
      </c>
      <c r="E20" s="43">
        <v>1472300</v>
      </c>
      <c r="F20" s="43">
        <v>1633100</v>
      </c>
      <c r="G20" s="43">
        <v>1780100</v>
      </c>
    </row>
    <row r="21" spans="1:7" s="28" customFormat="1" ht="18.75" hidden="1" customHeight="1" x14ac:dyDescent="0.25">
      <c r="A21" s="29">
        <v>13000000</v>
      </c>
      <c r="B21" s="44" t="s">
        <v>81</v>
      </c>
      <c r="C21" s="36">
        <f>C22+C24+C26</f>
        <v>617642</v>
      </c>
      <c r="D21" s="36">
        <f>D22+D24+D26</f>
        <v>727100</v>
      </c>
      <c r="E21" s="36">
        <f>E22+E24+E26</f>
        <v>726900</v>
      </c>
      <c r="F21" s="36">
        <f>F22+F24+F26</f>
        <v>750000</v>
      </c>
      <c r="G21" s="36">
        <f>G22+G24+G26</f>
        <v>865000</v>
      </c>
    </row>
    <row r="22" spans="1:7" s="28" customFormat="1" ht="18.75" customHeight="1" x14ac:dyDescent="0.25">
      <c r="A22" s="29">
        <v>13010000</v>
      </c>
      <c r="B22" s="44" t="s">
        <v>82</v>
      </c>
      <c r="C22" s="36">
        <f>C23</f>
        <v>595264</v>
      </c>
      <c r="D22" s="36">
        <f>D23</f>
        <v>701900</v>
      </c>
      <c r="E22" s="36">
        <f>E23</f>
        <v>701900</v>
      </c>
      <c r="F22" s="36">
        <f>F23</f>
        <v>705000</v>
      </c>
      <c r="G22" s="36">
        <f>G23</f>
        <v>800000</v>
      </c>
    </row>
    <row r="23" spans="1:7" s="19" customFormat="1" ht="48.75" hidden="1" customHeight="1" x14ac:dyDescent="0.25">
      <c r="A23" s="29">
        <v>13010200</v>
      </c>
      <c r="B23" s="44" t="s">
        <v>83</v>
      </c>
      <c r="C23" s="42">
        <v>595264</v>
      </c>
      <c r="D23" s="39">
        <v>701900</v>
      </c>
      <c r="E23" s="43">
        <v>701900</v>
      </c>
      <c r="F23" s="43">
        <v>705000</v>
      </c>
      <c r="G23" s="43">
        <v>800000</v>
      </c>
    </row>
    <row r="24" spans="1:7" s="28" customFormat="1" ht="15.75" customHeight="1" x14ac:dyDescent="0.25">
      <c r="A24" s="45">
        <v>13020000</v>
      </c>
      <c r="B24" s="46" t="s">
        <v>84</v>
      </c>
      <c r="C24" s="36">
        <f>C25</f>
        <v>1225</v>
      </c>
      <c r="D24" s="36">
        <f>D25</f>
        <v>0</v>
      </c>
      <c r="E24" s="36">
        <f>E25</f>
        <v>0</v>
      </c>
      <c r="F24" s="36">
        <f>F25</f>
        <v>0</v>
      </c>
      <c r="G24" s="36">
        <f>G25</f>
        <v>0</v>
      </c>
    </row>
    <row r="25" spans="1:7" s="19" customFormat="1" ht="22.5" hidden="1" customHeight="1" x14ac:dyDescent="0.25">
      <c r="A25" s="45">
        <v>13020200</v>
      </c>
      <c r="B25" s="46" t="s">
        <v>85</v>
      </c>
      <c r="C25" s="42">
        <v>1225</v>
      </c>
      <c r="D25" s="47">
        <v>0</v>
      </c>
      <c r="E25" s="43">
        <v>0</v>
      </c>
      <c r="F25" s="48">
        <v>0</v>
      </c>
      <c r="G25" s="49">
        <v>0</v>
      </c>
    </row>
    <row r="26" spans="1:7" s="28" customFormat="1" ht="21.75" customHeight="1" x14ac:dyDescent="0.25">
      <c r="A26" s="45">
        <v>13030000</v>
      </c>
      <c r="B26" s="46" t="s">
        <v>86</v>
      </c>
      <c r="C26" s="36">
        <f>C27+C28+C29</f>
        <v>21153</v>
      </c>
      <c r="D26" s="36">
        <f>D27+D28+D29</f>
        <v>25200</v>
      </c>
      <c r="E26" s="36">
        <f>E27+E28+E29</f>
        <v>25000</v>
      </c>
      <c r="F26" s="36">
        <f>F27+F28+F29</f>
        <v>45000</v>
      </c>
      <c r="G26" s="36">
        <f>G27+G28+G29</f>
        <v>65000</v>
      </c>
    </row>
    <row r="27" spans="1:7" s="28" customFormat="1" ht="33.75" hidden="1" customHeight="1" x14ac:dyDescent="0.25">
      <c r="A27" s="45">
        <v>13030100</v>
      </c>
      <c r="B27" s="50" t="s">
        <v>87</v>
      </c>
      <c r="C27" s="42">
        <v>19337</v>
      </c>
      <c r="D27" s="39">
        <v>25200</v>
      </c>
      <c r="E27" s="43">
        <v>25000</v>
      </c>
      <c r="F27" s="43">
        <v>45000</v>
      </c>
      <c r="G27" s="43">
        <v>65000</v>
      </c>
    </row>
    <row r="28" spans="1:7" s="19" customFormat="1" ht="33.75" hidden="1" customHeight="1" x14ac:dyDescent="0.25">
      <c r="A28" s="51">
        <v>13030200</v>
      </c>
      <c r="B28" s="52" t="s">
        <v>88</v>
      </c>
      <c r="C28" s="42">
        <v>1201</v>
      </c>
      <c r="D28" s="48">
        <v>0</v>
      </c>
      <c r="E28" s="43">
        <v>0</v>
      </c>
      <c r="F28" s="48">
        <v>0</v>
      </c>
      <c r="G28" s="48">
        <v>0</v>
      </c>
    </row>
    <row r="29" spans="1:7" s="28" customFormat="1" ht="33.75" hidden="1" customHeight="1" x14ac:dyDescent="0.25">
      <c r="A29" s="45">
        <v>13030600</v>
      </c>
      <c r="B29" s="46" t="s">
        <v>89</v>
      </c>
      <c r="C29" s="42">
        <v>615</v>
      </c>
      <c r="D29" s="48">
        <v>0</v>
      </c>
      <c r="E29" s="43">
        <v>0</v>
      </c>
      <c r="F29" s="48">
        <v>0</v>
      </c>
      <c r="G29" s="48">
        <v>0</v>
      </c>
    </row>
    <row r="30" spans="1:7" s="19" customFormat="1" ht="16.5" hidden="1" customHeight="1" x14ac:dyDescent="0.25">
      <c r="A30" s="34">
        <v>14000000</v>
      </c>
      <c r="B30" s="41" t="s">
        <v>90</v>
      </c>
      <c r="C30" s="36">
        <f>C31+C33+C35</f>
        <v>76748845</v>
      </c>
      <c r="D30" s="36">
        <f>D31+D33+D35</f>
        <v>86907800</v>
      </c>
      <c r="E30" s="36">
        <f>E31+E33+E35</f>
        <v>74267000</v>
      </c>
      <c r="F30" s="36">
        <f>F31+F33+F35</f>
        <v>78427100</v>
      </c>
      <c r="G30" s="36">
        <f>G31+G33+G35</f>
        <v>82822600</v>
      </c>
    </row>
    <row r="31" spans="1:7" s="28" customFormat="1" ht="29.25" customHeight="1" x14ac:dyDescent="0.25">
      <c r="A31" s="53">
        <v>14020000</v>
      </c>
      <c r="B31" s="37" t="s">
        <v>91</v>
      </c>
      <c r="C31" s="36">
        <f>C32</f>
        <v>6102812</v>
      </c>
      <c r="D31" s="36">
        <f>D32</f>
        <v>5800000</v>
      </c>
      <c r="E31" s="36">
        <f>E32</f>
        <v>6552000</v>
      </c>
      <c r="F31" s="36">
        <f>F32</f>
        <v>6879600</v>
      </c>
      <c r="G31" s="36">
        <f>G32</f>
        <v>7223600</v>
      </c>
    </row>
    <row r="32" spans="1:7" s="28" customFormat="1" ht="26.25" hidden="1" customHeight="1" x14ac:dyDescent="0.25">
      <c r="A32" s="53">
        <v>14021900</v>
      </c>
      <c r="B32" s="37" t="s">
        <v>92</v>
      </c>
      <c r="C32" s="42">
        <v>6102812</v>
      </c>
      <c r="D32" s="39">
        <v>5800000</v>
      </c>
      <c r="E32" s="43">
        <v>6552000</v>
      </c>
      <c r="F32" s="43">
        <v>6879600</v>
      </c>
      <c r="G32" s="43">
        <v>7223600</v>
      </c>
    </row>
    <row r="33" spans="1:7" s="28" customFormat="1" ht="30.75" customHeight="1" x14ac:dyDescent="0.25">
      <c r="A33" s="53">
        <v>14030000</v>
      </c>
      <c r="B33" s="37" t="s">
        <v>93</v>
      </c>
      <c r="C33" s="36">
        <f>C34</f>
        <v>21317561</v>
      </c>
      <c r="D33" s="36">
        <f>D34</f>
        <v>20480000</v>
      </c>
      <c r="E33" s="36">
        <f>E34</f>
        <v>22040000</v>
      </c>
      <c r="F33" s="36">
        <f>F34</f>
        <v>23132000</v>
      </c>
      <c r="G33" s="36">
        <f>G34</f>
        <v>24278600</v>
      </c>
    </row>
    <row r="34" spans="1:7" s="19" customFormat="1" ht="18" hidden="1" customHeight="1" x14ac:dyDescent="0.25">
      <c r="A34" s="53">
        <v>14031900</v>
      </c>
      <c r="B34" s="37" t="s">
        <v>92</v>
      </c>
      <c r="C34" s="42">
        <v>21317561</v>
      </c>
      <c r="D34" s="39">
        <v>20480000</v>
      </c>
      <c r="E34" s="43">
        <v>22040000</v>
      </c>
      <c r="F34" s="43">
        <v>23132000</v>
      </c>
      <c r="G34" s="43">
        <v>24278600</v>
      </c>
    </row>
    <row r="35" spans="1:7" s="19" customFormat="1" ht="29.25" customHeight="1" x14ac:dyDescent="0.25">
      <c r="A35" s="34">
        <v>14040000</v>
      </c>
      <c r="B35" s="37" t="s">
        <v>94</v>
      </c>
      <c r="C35" s="42">
        <v>49328472</v>
      </c>
      <c r="D35" s="39">
        <v>60627800</v>
      </c>
      <c r="E35" s="43">
        <v>45675000</v>
      </c>
      <c r="F35" s="43">
        <v>48415500</v>
      </c>
      <c r="G35" s="43">
        <v>51320400</v>
      </c>
    </row>
    <row r="36" spans="1:7" s="19" customFormat="1" ht="26.25" hidden="1" customHeight="1" x14ac:dyDescent="0.25">
      <c r="A36" s="45">
        <v>18000000</v>
      </c>
      <c r="B36" s="46" t="s">
        <v>95</v>
      </c>
      <c r="C36" s="36">
        <f>C37+C48+C52+C51</f>
        <v>143515766</v>
      </c>
      <c r="D36" s="36">
        <f>D37+D48+D52+D51</f>
        <v>172554200</v>
      </c>
      <c r="E36" s="36">
        <f>E37+E48+E52+E51</f>
        <v>209793900</v>
      </c>
      <c r="F36" s="36">
        <f>F37+F48+F52+F51</f>
        <v>221074400</v>
      </c>
      <c r="G36" s="36">
        <f>G37+G48+G52+G51</f>
        <v>229495500</v>
      </c>
    </row>
    <row r="37" spans="1:7" s="19" customFormat="1" ht="17.25" customHeight="1" x14ac:dyDescent="0.25">
      <c r="A37" s="45">
        <v>18010000</v>
      </c>
      <c r="B37" s="46" t="s">
        <v>96</v>
      </c>
      <c r="C37" s="36">
        <f>SUM(C38:C47)</f>
        <v>58288943</v>
      </c>
      <c r="D37" s="36">
        <f>SUM(D38:D47)</f>
        <v>63093300</v>
      </c>
      <c r="E37" s="36">
        <f>SUM(E38:E47)</f>
        <v>93108000</v>
      </c>
      <c r="F37" s="36">
        <f>SUM(F38:F47)</f>
        <v>96557400</v>
      </c>
      <c r="G37" s="36">
        <f>SUM(G38:G47)</f>
        <v>97920600</v>
      </c>
    </row>
    <row r="38" spans="1:7" s="19" customFormat="1" ht="36" hidden="1" customHeight="1" x14ac:dyDescent="0.25">
      <c r="A38" s="45">
        <v>18010100</v>
      </c>
      <c r="B38" s="46" t="s">
        <v>97</v>
      </c>
      <c r="C38" s="38">
        <v>254227</v>
      </c>
      <c r="D38" s="39">
        <v>306900</v>
      </c>
      <c r="E38" s="43">
        <v>325600</v>
      </c>
      <c r="F38" s="43">
        <v>359400</v>
      </c>
      <c r="G38" s="43">
        <v>383800</v>
      </c>
    </row>
    <row r="39" spans="1:7" s="19" customFormat="1" ht="28.5" hidden="1" customHeight="1" x14ac:dyDescent="0.25">
      <c r="A39" s="45">
        <v>18010200</v>
      </c>
      <c r="B39" s="46" t="s">
        <v>98</v>
      </c>
      <c r="C39" s="38">
        <v>1112775</v>
      </c>
      <c r="D39" s="39">
        <v>1366700</v>
      </c>
      <c r="E39" s="43">
        <v>1737300</v>
      </c>
      <c r="F39" s="43">
        <v>1881500</v>
      </c>
      <c r="G39" s="43">
        <v>2077200</v>
      </c>
    </row>
    <row r="40" spans="1:7" s="19" customFormat="1" ht="33.75" hidden="1" customHeight="1" x14ac:dyDescent="0.25">
      <c r="A40" s="45">
        <v>18010300</v>
      </c>
      <c r="B40" s="46" t="s">
        <v>99</v>
      </c>
      <c r="C40" s="38">
        <v>2034694</v>
      </c>
      <c r="D40" s="39">
        <v>2576400</v>
      </c>
      <c r="E40" s="43">
        <v>3275100</v>
      </c>
      <c r="F40" s="43">
        <v>3546900</v>
      </c>
      <c r="G40" s="43">
        <v>3915800</v>
      </c>
    </row>
    <row r="41" spans="1:7" s="19" customFormat="1" ht="36.75" hidden="1" customHeight="1" x14ac:dyDescent="0.25">
      <c r="A41" s="45">
        <v>18010400</v>
      </c>
      <c r="B41" s="46" t="s">
        <v>100</v>
      </c>
      <c r="C41" s="38">
        <v>4068563</v>
      </c>
      <c r="D41" s="39">
        <v>4828900</v>
      </c>
      <c r="E41" s="43">
        <v>10312500</v>
      </c>
      <c r="F41" s="43">
        <v>11385000</v>
      </c>
      <c r="G41" s="43">
        <v>12159200</v>
      </c>
    </row>
    <row r="42" spans="1:7" s="19" customFormat="1" ht="18" hidden="1" customHeight="1" x14ac:dyDescent="0.25">
      <c r="A42" s="45">
        <v>18010500</v>
      </c>
      <c r="B42" s="46" t="s">
        <v>101</v>
      </c>
      <c r="C42" s="38">
        <v>36663744</v>
      </c>
      <c r="D42" s="39">
        <v>39232400</v>
      </c>
      <c r="E42" s="43">
        <v>56141000</v>
      </c>
      <c r="F42" s="43">
        <v>57587500</v>
      </c>
      <c r="G42" s="43">
        <v>57587500</v>
      </c>
    </row>
    <row r="43" spans="1:7" s="19" customFormat="1" ht="14.25" hidden="1" customHeight="1" x14ac:dyDescent="0.25">
      <c r="A43" s="45">
        <v>18010600</v>
      </c>
      <c r="B43" s="46" t="s">
        <v>102</v>
      </c>
      <c r="C43" s="38">
        <v>9968216</v>
      </c>
      <c r="D43" s="39">
        <v>10400000</v>
      </c>
      <c r="E43" s="43">
        <v>15421900</v>
      </c>
      <c r="F43" s="43">
        <v>15862500</v>
      </c>
      <c r="G43" s="43">
        <v>15862500</v>
      </c>
    </row>
    <row r="44" spans="1:7" s="28" customFormat="1" ht="15.75" hidden="1" customHeight="1" x14ac:dyDescent="0.25">
      <c r="A44" s="45">
        <v>18010700</v>
      </c>
      <c r="B44" s="46" t="s">
        <v>103</v>
      </c>
      <c r="C44" s="38">
        <v>2347056</v>
      </c>
      <c r="D44" s="39">
        <v>2532000</v>
      </c>
      <c r="E44" s="43">
        <v>3924600</v>
      </c>
      <c r="F44" s="43">
        <v>3924600</v>
      </c>
      <c r="G44" s="43">
        <v>3924600</v>
      </c>
    </row>
    <row r="45" spans="1:7" s="19" customFormat="1" ht="16.5" hidden="1" customHeight="1" x14ac:dyDescent="0.25">
      <c r="A45" s="45">
        <v>18010900</v>
      </c>
      <c r="B45" s="46" t="s">
        <v>104</v>
      </c>
      <c r="C45" s="38">
        <v>1187062</v>
      </c>
      <c r="D45" s="39">
        <v>1200000</v>
      </c>
      <c r="E45" s="43">
        <v>1620000</v>
      </c>
      <c r="F45" s="43">
        <v>1660000</v>
      </c>
      <c r="G45" s="43">
        <v>1660000</v>
      </c>
    </row>
    <row r="46" spans="1:7" s="19" customFormat="1" ht="16.5" hidden="1" customHeight="1" x14ac:dyDescent="0.25">
      <c r="A46" s="45">
        <v>18011000</v>
      </c>
      <c r="B46" s="46" t="s">
        <v>105</v>
      </c>
      <c r="C46" s="38">
        <v>98667</v>
      </c>
      <c r="D46" s="39">
        <v>125000</v>
      </c>
      <c r="E46" s="43">
        <v>25000</v>
      </c>
      <c r="F46" s="43">
        <v>25000</v>
      </c>
      <c r="G46" s="43">
        <v>25000</v>
      </c>
    </row>
    <row r="47" spans="1:7" s="28" customFormat="1" ht="18" hidden="1" customHeight="1" x14ac:dyDescent="0.25">
      <c r="A47" s="45">
        <v>18011100</v>
      </c>
      <c r="B47" s="46" t="s">
        <v>106</v>
      </c>
      <c r="C47" s="38">
        <v>553939</v>
      </c>
      <c r="D47" s="39">
        <v>525000</v>
      </c>
      <c r="E47" s="43">
        <v>325000</v>
      </c>
      <c r="F47" s="43">
        <v>325000</v>
      </c>
      <c r="G47" s="43">
        <v>325000</v>
      </c>
    </row>
    <row r="48" spans="1:7" s="19" customFormat="1" ht="17.25" customHeight="1" x14ac:dyDescent="0.25">
      <c r="A48" s="45">
        <v>18030000</v>
      </c>
      <c r="B48" s="46" t="s">
        <v>107</v>
      </c>
      <c r="C48" s="36">
        <f>C49+C50</f>
        <v>338807</v>
      </c>
      <c r="D48" s="36">
        <f>D49+D50</f>
        <v>428600</v>
      </c>
      <c r="E48" s="36">
        <f>E49+E50</f>
        <v>400200</v>
      </c>
      <c r="F48" s="36">
        <f>F49+F50</f>
        <v>441800</v>
      </c>
      <c r="G48" s="36">
        <f>G49+G50</f>
        <v>471800</v>
      </c>
    </row>
    <row r="49" spans="1:7" s="19" customFormat="1" ht="15" hidden="1" customHeight="1" x14ac:dyDescent="0.25">
      <c r="A49" s="45">
        <v>18030100</v>
      </c>
      <c r="B49" s="46" t="s">
        <v>108</v>
      </c>
      <c r="C49" s="42">
        <v>172904</v>
      </c>
      <c r="D49" s="39">
        <v>219100</v>
      </c>
      <c r="E49" s="43">
        <v>173300</v>
      </c>
      <c r="F49" s="43">
        <v>191300</v>
      </c>
      <c r="G49" s="43">
        <v>204300</v>
      </c>
    </row>
    <row r="50" spans="1:7" ht="14.25" hidden="1" customHeight="1" x14ac:dyDescent="0.25">
      <c r="A50" s="45">
        <v>18030200</v>
      </c>
      <c r="B50" s="46" t="s">
        <v>109</v>
      </c>
      <c r="C50" s="42">
        <v>165903</v>
      </c>
      <c r="D50" s="39">
        <v>209500</v>
      </c>
      <c r="E50" s="43">
        <v>226900</v>
      </c>
      <c r="F50" s="43">
        <v>250500</v>
      </c>
      <c r="G50" s="43">
        <v>267500</v>
      </c>
    </row>
    <row r="51" spans="1:7" s="55" customFormat="1" ht="30" customHeight="1" x14ac:dyDescent="0.25">
      <c r="A51" s="45">
        <v>18040000</v>
      </c>
      <c r="B51" s="46" t="s">
        <v>110</v>
      </c>
      <c r="C51" s="42">
        <v>-2183</v>
      </c>
      <c r="D51" s="43">
        <v>0</v>
      </c>
      <c r="E51" s="48">
        <v>0</v>
      </c>
      <c r="F51" s="48">
        <v>0</v>
      </c>
      <c r="G51" s="48">
        <v>0</v>
      </c>
    </row>
    <row r="52" spans="1:7" ht="17.25" customHeight="1" x14ac:dyDescent="0.25">
      <c r="A52" s="45">
        <v>18050000</v>
      </c>
      <c r="B52" s="46" t="s">
        <v>111</v>
      </c>
      <c r="C52" s="36">
        <f>C53+C54+C55+C56</f>
        <v>84890199</v>
      </c>
      <c r="D52" s="36">
        <f>D53+D54+D55+D56</f>
        <v>109032300</v>
      </c>
      <c r="E52" s="36">
        <f>E53+E54+E55+E56</f>
        <v>116285700</v>
      </c>
      <c r="F52" s="36">
        <f>F53+F54+F55+F56</f>
        <v>124075200</v>
      </c>
      <c r="G52" s="36">
        <f>G53+G54+G55+G56</f>
        <v>131103100</v>
      </c>
    </row>
    <row r="53" spans="1:7" ht="16.5" hidden="1" customHeight="1" x14ac:dyDescent="0.25">
      <c r="A53" s="45">
        <v>18050200</v>
      </c>
      <c r="B53" s="46" t="s">
        <v>112</v>
      </c>
      <c r="C53" s="38">
        <v>477</v>
      </c>
      <c r="D53" s="47">
        <v>0</v>
      </c>
      <c r="E53" s="48">
        <v>0</v>
      </c>
      <c r="F53" s="48">
        <v>0</v>
      </c>
      <c r="G53" s="48">
        <v>0</v>
      </c>
    </row>
    <row r="54" spans="1:7" ht="19.5" hidden="1" customHeight="1" x14ac:dyDescent="0.25">
      <c r="A54" s="45">
        <v>18050300</v>
      </c>
      <c r="B54" s="46" t="s">
        <v>113</v>
      </c>
      <c r="C54" s="38">
        <v>14469544</v>
      </c>
      <c r="D54" s="39">
        <v>14892400</v>
      </c>
      <c r="E54" s="43">
        <v>14892400</v>
      </c>
      <c r="F54" s="43">
        <v>15339200</v>
      </c>
      <c r="G54" s="43">
        <v>16106100</v>
      </c>
    </row>
    <row r="55" spans="1:7" ht="19.5" hidden="1" customHeight="1" x14ac:dyDescent="0.25">
      <c r="A55" s="45">
        <v>18050400</v>
      </c>
      <c r="B55" s="46" t="s">
        <v>114</v>
      </c>
      <c r="C55" s="38">
        <v>70167997</v>
      </c>
      <c r="D55" s="39">
        <v>93253300</v>
      </c>
      <c r="E55" s="43">
        <v>100993300</v>
      </c>
      <c r="F55" s="43">
        <v>108316000</v>
      </c>
      <c r="G55" s="43">
        <v>114556000</v>
      </c>
    </row>
    <row r="56" spans="1:7" ht="48.75" hidden="1" customHeight="1" x14ac:dyDescent="0.25">
      <c r="A56" s="51">
        <v>18050500</v>
      </c>
      <c r="B56" s="52" t="s">
        <v>115</v>
      </c>
      <c r="C56" s="38">
        <v>252181</v>
      </c>
      <c r="D56" s="39">
        <v>886600</v>
      </c>
      <c r="E56" s="43">
        <v>400000</v>
      </c>
      <c r="F56" s="43">
        <v>420000</v>
      </c>
      <c r="G56" s="43">
        <v>441000</v>
      </c>
    </row>
    <row r="57" spans="1:7" ht="28.5" customHeight="1" x14ac:dyDescent="0.25">
      <c r="A57" s="30"/>
      <c r="B57" s="56" t="s">
        <v>13</v>
      </c>
      <c r="C57" s="36">
        <f>C59+C63</f>
        <v>171393</v>
      </c>
      <c r="D57" s="36">
        <f>D59+D63</f>
        <v>159600</v>
      </c>
      <c r="E57" s="36">
        <f>E59+E63</f>
        <v>163600</v>
      </c>
      <c r="F57" s="36">
        <f>F59+F63</f>
        <v>171800</v>
      </c>
      <c r="G57" s="36">
        <f>G59+G63</f>
        <v>180400</v>
      </c>
    </row>
    <row r="58" spans="1:7" ht="24" hidden="1" customHeight="1" x14ac:dyDescent="0.25">
      <c r="A58" s="57">
        <v>19000000</v>
      </c>
      <c r="B58" s="58" t="s">
        <v>116</v>
      </c>
      <c r="C58" s="59">
        <f>C59+C63</f>
        <v>171393</v>
      </c>
      <c r="D58" s="59">
        <f>D59+D63</f>
        <v>159600</v>
      </c>
      <c r="E58" s="59">
        <f>E59+E63</f>
        <v>163600</v>
      </c>
      <c r="F58" s="59">
        <f>F59+F63</f>
        <v>171800</v>
      </c>
      <c r="G58" s="59">
        <f>G59+G63</f>
        <v>180400</v>
      </c>
    </row>
    <row r="59" spans="1:7" ht="18.75" customHeight="1" x14ac:dyDescent="0.25">
      <c r="A59" s="45">
        <v>19010000</v>
      </c>
      <c r="B59" s="46" t="s">
        <v>117</v>
      </c>
      <c r="C59" s="36">
        <f>C60+C61+C62</f>
        <v>171368</v>
      </c>
      <c r="D59" s="36">
        <f>D60+D61+D62</f>
        <v>159600</v>
      </c>
      <c r="E59" s="36">
        <f>E60+E61+E62</f>
        <v>163600</v>
      </c>
      <c r="F59" s="36">
        <f>F60+F61+F62</f>
        <v>171800</v>
      </c>
      <c r="G59" s="36">
        <f>G60+G61+G62</f>
        <v>180400</v>
      </c>
    </row>
    <row r="60" spans="1:7" ht="30" hidden="1" x14ac:dyDescent="0.25">
      <c r="A60" s="45">
        <v>19010100</v>
      </c>
      <c r="B60" s="46" t="s">
        <v>118</v>
      </c>
      <c r="C60" s="42">
        <v>45233</v>
      </c>
      <c r="D60" s="39">
        <v>47300</v>
      </c>
      <c r="E60" s="36">
        <v>49600</v>
      </c>
      <c r="F60" s="43">
        <v>52100</v>
      </c>
      <c r="G60" s="36">
        <v>54700</v>
      </c>
    </row>
    <row r="61" spans="1:7" hidden="1" x14ac:dyDescent="0.25">
      <c r="A61" s="45">
        <v>19010200</v>
      </c>
      <c r="B61" s="46" t="s">
        <v>119</v>
      </c>
      <c r="C61" s="42">
        <v>94862</v>
      </c>
      <c r="D61" s="39">
        <v>78800</v>
      </c>
      <c r="E61" s="36">
        <v>78800</v>
      </c>
      <c r="F61" s="43">
        <v>82700</v>
      </c>
      <c r="G61" s="36">
        <v>86900</v>
      </c>
    </row>
    <row r="62" spans="1:7" ht="30" hidden="1" x14ac:dyDescent="0.25">
      <c r="A62" s="45">
        <v>19010300</v>
      </c>
      <c r="B62" s="46" t="s">
        <v>120</v>
      </c>
      <c r="C62" s="42">
        <v>31273</v>
      </c>
      <c r="D62" s="39">
        <v>33500</v>
      </c>
      <c r="E62" s="36">
        <v>35200</v>
      </c>
      <c r="F62" s="43">
        <v>37000</v>
      </c>
      <c r="G62" s="36">
        <v>38800</v>
      </c>
    </row>
    <row r="63" spans="1:7" ht="24.75" customHeight="1" x14ac:dyDescent="0.25">
      <c r="A63" s="45">
        <v>19050000</v>
      </c>
      <c r="B63" s="46" t="s">
        <v>121</v>
      </c>
      <c r="C63" s="42">
        <v>25</v>
      </c>
      <c r="D63" s="49">
        <v>0</v>
      </c>
      <c r="E63" s="49">
        <v>0</v>
      </c>
      <c r="F63" s="49">
        <v>0</v>
      </c>
      <c r="G63" s="49">
        <v>0</v>
      </c>
    </row>
    <row r="64" spans="1:7" s="28" customFormat="1" ht="24.95" customHeight="1" x14ac:dyDescent="0.25">
      <c r="A64" s="27">
        <v>20000000</v>
      </c>
      <c r="B64" s="60" t="s">
        <v>122</v>
      </c>
      <c r="C64" s="59">
        <f>C65+C92</f>
        <v>43953547</v>
      </c>
      <c r="D64" s="59">
        <f>D65+D92</f>
        <v>56574144</v>
      </c>
      <c r="E64" s="59">
        <f>E65+E92</f>
        <v>58840521</v>
      </c>
      <c r="F64" s="59">
        <f>F65+F92</f>
        <v>61720303</v>
      </c>
      <c r="G64" s="59">
        <f>G65+G92</f>
        <v>64777133</v>
      </c>
    </row>
    <row r="65" spans="1:7" s="28" customFormat="1" ht="21" customHeight="1" x14ac:dyDescent="0.25">
      <c r="A65" s="45"/>
      <c r="B65" s="31" t="s">
        <v>12</v>
      </c>
      <c r="C65" s="59">
        <f>C67+C70+C76+C81+C83+C87+C89</f>
        <v>15815960</v>
      </c>
      <c r="D65" s="59">
        <f>D67+D70+D76+D81+D83+D87+D89</f>
        <v>13800000</v>
      </c>
      <c r="E65" s="59">
        <f>E67+E70+E76+E81+E83+E87+E89</f>
        <v>13947700</v>
      </c>
      <c r="F65" s="59">
        <f>F67+F70+F76+F81+F83+F87+F89</f>
        <v>14915700</v>
      </c>
      <c r="G65" s="59">
        <f>G67+G70+G76+G81+G83+G87+G89</f>
        <v>15823700</v>
      </c>
    </row>
    <row r="66" spans="1:7" s="28" customFormat="1" ht="38.25" hidden="1" customHeight="1" x14ac:dyDescent="0.25">
      <c r="A66" s="30">
        <v>21000000</v>
      </c>
      <c r="B66" s="61" t="s">
        <v>123</v>
      </c>
      <c r="C66" s="59">
        <f>C67+C70</f>
        <v>4418806</v>
      </c>
      <c r="D66" s="59">
        <f>D67+D70</f>
        <v>5944700</v>
      </c>
      <c r="E66" s="59">
        <f>E67+E70</f>
        <v>4913000</v>
      </c>
      <c r="F66" s="59">
        <f>F67+F70</f>
        <v>5432900</v>
      </c>
      <c r="G66" s="59">
        <f>G67+G70</f>
        <v>5734200</v>
      </c>
    </row>
    <row r="67" spans="1:7" ht="63" customHeight="1" x14ac:dyDescent="0.25">
      <c r="A67" s="53">
        <v>21010000</v>
      </c>
      <c r="B67" s="37" t="s">
        <v>124</v>
      </c>
      <c r="C67" s="36">
        <f>C68</f>
        <v>1593254</v>
      </c>
      <c r="D67" s="36">
        <f>D68</f>
        <v>2486100</v>
      </c>
      <c r="E67" s="36">
        <f>E68</f>
        <v>2012900</v>
      </c>
      <c r="F67" s="36">
        <f>F68</f>
        <v>2232800</v>
      </c>
      <c r="G67" s="36">
        <f>G68</f>
        <v>2434100</v>
      </c>
    </row>
    <row r="68" spans="1:7" ht="32.25" hidden="1" customHeight="1" x14ac:dyDescent="0.25">
      <c r="A68" s="34">
        <v>21010300</v>
      </c>
      <c r="B68" s="37" t="s">
        <v>125</v>
      </c>
      <c r="C68" s="42">
        <v>1593254</v>
      </c>
      <c r="D68" s="39">
        <v>2486100</v>
      </c>
      <c r="E68" s="43">
        <v>2012900</v>
      </c>
      <c r="F68" s="43">
        <v>2232800</v>
      </c>
      <c r="G68" s="43">
        <v>2434100</v>
      </c>
    </row>
    <row r="69" spans="1:7" s="19" customFormat="1" ht="20.25" hidden="1" customHeight="1" x14ac:dyDescent="0.25">
      <c r="A69" s="34">
        <v>21050000</v>
      </c>
      <c r="B69" s="50" t="s">
        <v>126</v>
      </c>
      <c r="C69" s="36"/>
      <c r="D69" s="43"/>
      <c r="E69" s="43"/>
      <c r="F69" s="43"/>
      <c r="G69" s="36"/>
    </row>
    <row r="70" spans="1:7" ht="22.5" customHeight="1" x14ac:dyDescent="0.25">
      <c r="A70" s="34">
        <v>21080000</v>
      </c>
      <c r="B70" s="37" t="s">
        <v>127</v>
      </c>
      <c r="C70" s="36">
        <f>C71+C72+C73+C74</f>
        <v>2825552</v>
      </c>
      <c r="D70" s="36">
        <f>D71+D72+D73+D74</f>
        <v>3458600</v>
      </c>
      <c r="E70" s="36">
        <f>E71+E72+E73+E74</f>
        <v>2900100</v>
      </c>
      <c r="F70" s="36">
        <f>F71+F72+F73+F74</f>
        <v>3200100</v>
      </c>
      <c r="G70" s="36">
        <f>G71+G72+G73+G74</f>
        <v>3300100</v>
      </c>
    </row>
    <row r="71" spans="1:7" ht="30" hidden="1" customHeight="1" x14ac:dyDescent="0.25">
      <c r="A71" s="34">
        <v>21080900</v>
      </c>
      <c r="B71" s="37" t="s">
        <v>128</v>
      </c>
      <c r="C71" s="42">
        <v>1</v>
      </c>
      <c r="D71" s="47">
        <v>0</v>
      </c>
      <c r="E71" s="43">
        <v>0</v>
      </c>
      <c r="F71" s="43">
        <v>0</v>
      </c>
      <c r="G71" s="49">
        <v>0</v>
      </c>
    </row>
    <row r="72" spans="1:7" ht="22.5" hidden="1" customHeight="1" x14ac:dyDescent="0.25">
      <c r="A72" s="34">
        <v>21081100</v>
      </c>
      <c r="B72" s="37" t="s">
        <v>129</v>
      </c>
      <c r="C72" s="42">
        <v>1854851</v>
      </c>
      <c r="D72" s="39">
        <v>2258500</v>
      </c>
      <c r="E72" s="43">
        <v>1700000</v>
      </c>
      <c r="F72" s="43">
        <v>2000000</v>
      </c>
      <c r="G72" s="43">
        <v>2100000</v>
      </c>
    </row>
    <row r="73" spans="1:7" ht="40.5" hidden="1" customHeight="1" x14ac:dyDescent="0.25">
      <c r="A73" s="34">
        <v>21081500</v>
      </c>
      <c r="B73" s="37" t="s">
        <v>130</v>
      </c>
      <c r="C73" s="42">
        <v>207132</v>
      </c>
      <c r="D73" s="39">
        <v>200100</v>
      </c>
      <c r="E73" s="43">
        <v>200100</v>
      </c>
      <c r="F73" s="43">
        <v>200100</v>
      </c>
      <c r="G73" s="43">
        <v>200100</v>
      </c>
    </row>
    <row r="74" spans="1:7" s="19" customFormat="1" ht="19.5" hidden="1" customHeight="1" x14ac:dyDescent="0.25">
      <c r="A74" s="34">
        <v>21081700</v>
      </c>
      <c r="B74" s="37" t="s">
        <v>131</v>
      </c>
      <c r="C74" s="42">
        <v>763568</v>
      </c>
      <c r="D74" s="39">
        <v>1000000</v>
      </c>
      <c r="E74" s="43">
        <v>1000000</v>
      </c>
      <c r="F74" s="43">
        <v>1000000</v>
      </c>
      <c r="G74" s="43">
        <v>1000000</v>
      </c>
    </row>
    <row r="75" spans="1:7" s="19" customFormat="1" ht="33" hidden="1" customHeight="1" x14ac:dyDescent="0.25">
      <c r="A75" s="45">
        <v>22000000</v>
      </c>
      <c r="B75" s="46" t="s">
        <v>132</v>
      </c>
      <c r="C75" s="36">
        <f>C76+C81+C83</f>
        <v>6644744</v>
      </c>
      <c r="D75" s="36">
        <f>D76+D81+D83</f>
        <v>7045300</v>
      </c>
      <c r="E75" s="36">
        <f>E76+E81+E83</f>
        <v>8134800</v>
      </c>
      <c r="F75" s="36">
        <f>F76+F81+F83</f>
        <v>8627200</v>
      </c>
      <c r="G75" s="36">
        <f>G76+G81+G83</f>
        <v>9197700</v>
      </c>
    </row>
    <row r="76" spans="1:7" s="19" customFormat="1" ht="24" customHeight="1" x14ac:dyDescent="0.25">
      <c r="A76" s="45">
        <v>22010000</v>
      </c>
      <c r="B76" s="46" t="s">
        <v>133</v>
      </c>
      <c r="C76" s="36">
        <f>C77+C78+C79</f>
        <v>5687603</v>
      </c>
      <c r="D76" s="36">
        <f>D77+D78+D79</f>
        <v>6108000</v>
      </c>
      <c r="E76" s="36">
        <f>E77+E78+E79</f>
        <v>7224800</v>
      </c>
      <c r="F76" s="36">
        <f>F77+F78+F79</f>
        <v>7817200</v>
      </c>
      <c r="G76" s="36">
        <f>G77+G78+G79</f>
        <v>8387700</v>
      </c>
    </row>
    <row r="77" spans="1:7" s="19" customFormat="1" ht="37.5" hidden="1" customHeight="1" x14ac:dyDescent="0.25">
      <c r="A77" s="45">
        <v>22010300</v>
      </c>
      <c r="B77" s="46" t="s">
        <v>134</v>
      </c>
      <c r="C77" s="42">
        <v>246585</v>
      </c>
      <c r="D77" s="39">
        <v>253800</v>
      </c>
      <c r="E77" s="43">
        <v>393500</v>
      </c>
      <c r="F77" s="43">
        <v>425700</v>
      </c>
      <c r="G77" s="43">
        <v>456800</v>
      </c>
    </row>
    <row r="78" spans="1:7" s="19" customFormat="1" ht="22.5" hidden="1" customHeight="1" x14ac:dyDescent="0.25">
      <c r="A78" s="45">
        <v>22012500</v>
      </c>
      <c r="B78" s="46" t="s">
        <v>135</v>
      </c>
      <c r="C78" s="42">
        <v>4557152</v>
      </c>
      <c r="D78" s="39">
        <v>4925400</v>
      </c>
      <c r="E78" s="43">
        <v>5519700</v>
      </c>
      <c r="F78" s="43">
        <v>5972300</v>
      </c>
      <c r="G78" s="43">
        <v>6408200</v>
      </c>
    </row>
    <row r="79" spans="1:7" s="19" customFormat="1" ht="30.75" hidden="1" customHeight="1" x14ac:dyDescent="0.25">
      <c r="A79" s="45">
        <v>22012600</v>
      </c>
      <c r="B79" s="46" t="s">
        <v>136</v>
      </c>
      <c r="C79" s="42">
        <v>883866</v>
      </c>
      <c r="D79" s="39">
        <v>928800</v>
      </c>
      <c r="E79" s="43">
        <v>1311600</v>
      </c>
      <c r="F79" s="43">
        <v>1419200</v>
      </c>
      <c r="G79" s="43">
        <v>1522700</v>
      </c>
    </row>
    <row r="80" spans="1:7" s="19" customFormat="1" ht="60.75" hidden="1" customHeight="1" x14ac:dyDescent="0.25">
      <c r="A80" s="45">
        <v>22012900</v>
      </c>
      <c r="B80" s="46" t="s">
        <v>137</v>
      </c>
      <c r="C80" s="62">
        <v>0</v>
      </c>
      <c r="D80" s="47">
        <v>0</v>
      </c>
      <c r="E80" s="49">
        <v>0</v>
      </c>
      <c r="F80" s="43">
        <v>0</v>
      </c>
      <c r="G80" s="49">
        <v>0</v>
      </c>
    </row>
    <row r="81" spans="1:9" s="19" customFormat="1" ht="33.75" customHeight="1" x14ac:dyDescent="0.25">
      <c r="A81" s="45">
        <v>22080000</v>
      </c>
      <c r="B81" s="46" t="s">
        <v>138</v>
      </c>
      <c r="C81" s="36">
        <f>C82</f>
        <v>753861</v>
      </c>
      <c r="D81" s="36">
        <f>D82</f>
        <v>750000</v>
      </c>
      <c r="E81" s="36">
        <f>E82</f>
        <v>700000</v>
      </c>
      <c r="F81" s="36">
        <f>F82</f>
        <v>600000</v>
      </c>
      <c r="G81" s="36">
        <f>G82</f>
        <v>600000</v>
      </c>
    </row>
    <row r="82" spans="1:9" s="19" customFormat="1" ht="28.5" hidden="1" customHeight="1" x14ac:dyDescent="0.25">
      <c r="A82" s="45">
        <v>22080400</v>
      </c>
      <c r="B82" s="46" t="s">
        <v>139</v>
      </c>
      <c r="C82" s="42">
        <v>753861</v>
      </c>
      <c r="D82" s="39">
        <v>750000</v>
      </c>
      <c r="E82" s="43">
        <v>700000</v>
      </c>
      <c r="F82" s="43">
        <v>600000</v>
      </c>
      <c r="G82" s="43">
        <v>600000</v>
      </c>
    </row>
    <row r="83" spans="1:9" s="19" customFormat="1" ht="24.95" customHeight="1" x14ac:dyDescent="0.25">
      <c r="A83" s="45">
        <v>22090000</v>
      </c>
      <c r="B83" s="46" t="s">
        <v>140</v>
      </c>
      <c r="C83" s="36">
        <f>C84+C85+C86</f>
        <v>203280</v>
      </c>
      <c r="D83" s="36">
        <f>D84+D85+D86</f>
        <v>187300</v>
      </c>
      <c r="E83" s="36">
        <f>E84+E85+E86</f>
        <v>210000</v>
      </c>
      <c r="F83" s="36">
        <f>F84+F85+F86</f>
        <v>210000</v>
      </c>
      <c r="G83" s="36">
        <f>G84+G85+G86</f>
        <v>210000</v>
      </c>
    </row>
    <row r="84" spans="1:9" s="19" customFormat="1" ht="34.5" hidden="1" customHeight="1" x14ac:dyDescent="0.25">
      <c r="A84" s="45">
        <v>22090100</v>
      </c>
      <c r="B84" s="46" t="s">
        <v>141</v>
      </c>
      <c r="C84" s="42">
        <v>150780</v>
      </c>
      <c r="D84" s="39">
        <v>137300</v>
      </c>
      <c r="E84" s="43">
        <v>160000</v>
      </c>
      <c r="F84" s="43">
        <v>160000</v>
      </c>
      <c r="G84" s="43">
        <v>160000</v>
      </c>
    </row>
    <row r="85" spans="1:9" s="19" customFormat="1" ht="15.75" hidden="1" customHeight="1" x14ac:dyDescent="0.25">
      <c r="A85" s="45">
        <v>22090200</v>
      </c>
      <c r="B85" s="46" t="s">
        <v>142</v>
      </c>
      <c r="C85" s="42">
        <v>4</v>
      </c>
      <c r="D85" s="39">
        <v>0</v>
      </c>
      <c r="E85" s="49">
        <v>0</v>
      </c>
      <c r="F85" s="49">
        <v>0</v>
      </c>
      <c r="G85" s="49">
        <v>0</v>
      </c>
    </row>
    <row r="86" spans="1:9" s="19" customFormat="1" ht="30.75" hidden="1" customHeight="1" x14ac:dyDescent="0.25">
      <c r="A86" s="45">
        <v>22090400</v>
      </c>
      <c r="B86" s="46" t="s">
        <v>143</v>
      </c>
      <c r="C86" s="42">
        <v>52496</v>
      </c>
      <c r="D86" s="39">
        <v>50000</v>
      </c>
      <c r="E86" s="43">
        <v>50000</v>
      </c>
      <c r="F86" s="43">
        <v>50000</v>
      </c>
      <c r="G86" s="43">
        <v>50000</v>
      </c>
    </row>
    <row r="87" spans="1:9" s="19" customFormat="1" ht="67.5" customHeight="1" x14ac:dyDescent="0.25">
      <c r="A87" s="51" t="s">
        <v>144</v>
      </c>
      <c r="B87" s="63" t="s">
        <v>145</v>
      </c>
      <c r="C87" s="42">
        <v>0</v>
      </c>
      <c r="D87" s="43">
        <v>0</v>
      </c>
      <c r="E87" s="43">
        <v>43200</v>
      </c>
      <c r="F87" s="43">
        <v>45000</v>
      </c>
      <c r="G87" s="43">
        <v>45000</v>
      </c>
    </row>
    <row r="88" spans="1:9" s="19" customFormat="1" ht="24.95" hidden="1" customHeight="1" x14ac:dyDescent="0.25">
      <c r="A88" s="34">
        <v>24000000</v>
      </c>
      <c r="B88" s="37" t="s">
        <v>146</v>
      </c>
      <c r="C88" s="36">
        <f>C89</f>
        <v>4752410</v>
      </c>
      <c r="D88" s="36">
        <f>D89</f>
        <v>810000</v>
      </c>
      <c r="E88" s="36">
        <f>E89</f>
        <v>856700</v>
      </c>
      <c r="F88" s="36">
        <f>F89</f>
        <v>810600</v>
      </c>
      <c r="G88" s="36">
        <f>G89</f>
        <v>846800</v>
      </c>
    </row>
    <row r="89" spans="1:9" s="65" customFormat="1" ht="24.95" customHeight="1" x14ac:dyDescent="0.25">
      <c r="A89" s="34">
        <v>24060000</v>
      </c>
      <c r="B89" s="37" t="s">
        <v>147</v>
      </c>
      <c r="C89" s="64">
        <f>C90+C91</f>
        <v>4752410</v>
      </c>
      <c r="D89" s="64">
        <f>D90+D91</f>
        <v>810000</v>
      </c>
      <c r="E89" s="64">
        <f>E90+E91</f>
        <v>856700</v>
      </c>
      <c r="F89" s="64">
        <f>F90+F91</f>
        <v>810600</v>
      </c>
      <c r="G89" s="64">
        <f>G90+G91</f>
        <v>846800</v>
      </c>
    </row>
    <row r="90" spans="1:9" s="19" customFormat="1" ht="15.75" hidden="1" customHeight="1" x14ac:dyDescent="0.25">
      <c r="A90" s="66">
        <v>24060300</v>
      </c>
      <c r="B90" s="67" t="s">
        <v>147</v>
      </c>
      <c r="C90" s="42">
        <v>4599397</v>
      </c>
      <c r="D90" s="39">
        <v>660000</v>
      </c>
      <c r="E90" s="68">
        <v>656700</v>
      </c>
      <c r="F90" s="68">
        <v>610600</v>
      </c>
      <c r="G90" s="68">
        <v>646800</v>
      </c>
    </row>
    <row r="91" spans="1:9" s="19" customFormat="1" ht="107.25" hidden="1" customHeight="1" x14ac:dyDescent="0.25">
      <c r="A91" s="34">
        <v>24062200</v>
      </c>
      <c r="B91" s="37" t="s">
        <v>148</v>
      </c>
      <c r="C91" s="42">
        <v>153013</v>
      </c>
      <c r="D91" s="39">
        <v>150000</v>
      </c>
      <c r="E91" s="43">
        <v>200000</v>
      </c>
      <c r="F91" s="43">
        <v>200000</v>
      </c>
      <c r="G91" s="43">
        <v>200000</v>
      </c>
    </row>
    <row r="92" spans="1:9" s="28" customFormat="1" ht="29.25" customHeight="1" x14ac:dyDescent="0.25">
      <c r="A92" s="27"/>
      <c r="B92" s="56" t="s">
        <v>13</v>
      </c>
      <c r="C92" s="59">
        <f>C94+C96+C98+C100+C101</f>
        <v>28137587</v>
      </c>
      <c r="D92" s="59">
        <f>D94+D96+D98+D100+D101</f>
        <v>42774144</v>
      </c>
      <c r="E92" s="59">
        <f>E94+E96+E98+E100+E101</f>
        <v>44892821</v>
      </c>
      <c r="F92" s="59">
        <f>F94+F96+F98+F100+F101</f>
        <v>46804603</v>
      </c>
      <c r="G92" s="59">
        <f>G94+G96+G98+G100+G101</f>
        <v>48953433</v>
      </c>
    </row>
    <row r="93" spans="1:9" s="70" customFormat="1" ht="24.95" hidden="1" customHeight="1" x14ac:dyDescent="0.25">
      <c r="A93" s="30">
        <v>21000000</v>
      </c>
      <c r="B93" s="61" t="s">
        <v>123</v>
      </c>
      <c r="C93" s="69">
        <f>C94</f>
        <v>101894</v>
      </c>
      <c r="D93" s="69">
        <f>D94</f>
        <v>200000</v>
      </c>
      <c r="E93" s="69">
        <f>E94</f>
        <v>80000</v>
      </c>
      <c r="F93" s="69">
        <f>F94</f>
        <v>33000</v>
      </c>
      <c r="G93" s="69">
        <f>G94</f>
        <v>34000</v>
      </c>
    </row>
    <row r="94" spans="1:9" s="70" customFormat="1" ht="36" customHeight="1" x14ac:dyDescent="0.25">
      <c r="A94" s="34">
        <v>21110000</v>
      </c>
      <c r="B94" s="37" t="s">
        <v>149</v>
      </c>
      <c r="C94" s="38">
        <v>101894</v>
      </c>
      <c r="D94" s="47">
        <v>200000</v>
      </c>
      <c r="E94" s="36">
        <v>80000</v>
      </c>
      <c r="F94" s="43">
        <v>33000</v>
      </c>
      <c r="G94" s="43">
        <v>34000</v>
      </c>
      <c r="I94" s="71"/>
    </row>
    <row r="95" spans="1:9" s="65" customFormat="1" ht="20.25" hidden="1" customHeight="1" x14ac:dyDescent="0.25">
      <c r="A95" s="30">
        <v>24000000</v>
      </c>
      <c r="B95" s="61" t="s">
        <v>146</v>
      </c>
      <c r="C95" s="69">
        <f>C96</f>
        <v>8596</v>
      </c>
      <c r="D95" s="69">
        <f>D96</f>
        <v>1000</v>
      </c>
      <c r="E95" s="69">
        <f>E96</f>
        <v>1000</v>
      </c>
      <c r="F95" s="69">
        <f>F96</f>
        <v>1000</v>
      </c>
      <c r="G95" s="69">
        <f>G96</f>
        <v>1000</v>
      </c>
    </row>
    <row r="96" spans="1:9" s="65" customFormat="1" ht="24.95" customHeight="1" x14ac:dyDescent="0.25">
      <c r="A96" s="34">
        <v>24060000</v>
      </c>
      <c r="B96" s="37" t="s">
        <v>147</v>
      </c>
      <c r="C96" s="64">
        <f>C97</f>
        <v>8596</v>
      </c>
      <c r="D96" s="64">
        <f>D97+D98</f>
        <v>1000</v>
      </c>
      <c r="E96" s="64">
        <f>E97+E98</f>
        <v>1000</v>
      </c>
      <c r="F96" s="64">
        <f>F97+F98</f>
        <v>1000</v>
      </c>
      <c r="G96" s="64">
        <f>G97+G98</f>
        <v>1000</v>
      </c>
    </row>
    <row r="97" spans="1:7" s="65" customFormat="1" ht="32.25" hidden="1" customHeight="1" x14ac:dyDescent="0.25">
      <c r="A97" s="34">
        <v>24062100</v>
      </c>
      <c r="B97" s="37" t="s">
        <v>150</v>
      </c>
      <c r="C97" s="38">
        <v>8596</v>
      </c>
      <c r="D97" s="47">
        <v>1000</v>
      </c>
      <c r="E97" s="36">
        <v>1000</v>
      </c>
      <c r="F97" s="43">
        <v>1000</v>
      </c>
      <c r="G97" s="43">
        <v>1000</v>
      </c>
    </row>
    <row r="98" spans="1:7" s="70" customFormat="1" ht="24.95" customHeight="1" x14ac:dyDescent="0.25">
      <c r="A98" s="45">
        <v>24170000</v>
      </c>
      <c r="B98" s="46" t="s">
        <v>151</v>
      </c>
      <c r="C98" s="38">
        <v>4961293</v>
      </c>
      <c r="D98" s="49">
        <v>0</v>
      </c>
      <c r="E98" s="49">
        <v>0</v>
      </c>
      <c r="F98" s="49">
        <v>0</v>
      </c>
      <c r="G98" s="49">
        <v>0</v>
      </c>
    </row>
    <row r="99" spans="1:7" s="220" customFormat="1" ht="24.95" hidden="1" customHeight="1" x14ac:dyDescent="0.25">
      <c r="A99" s="51">
        <v>25000000</v>
      </c>
      <c r="B99" s="73" t="s">
        <v>152</v>
      </c>
      <c r="C99" s="75">
        <f>C100+C101</f>
        <v>23065804</v>
      </c>
      <c r="D99" s="75">
        <f>D100+D101</f>
        <v>42573144</v>
      </c>
      <c r="E99" s="75">
        <f>E100+E101</f>
        <v>44811821</v>
      </c>
      <c r="F99" s="75">
        <f>F100+F101</f>
        <v>46770603</v>
      </c>
      <c r="G99" s="75">
        <f>G100+G101</f>
        <v>48918433</v>
      </c>
    </row>
    <row r="100" spans="1:7" s="77" customFormat="1" ht="31.5" customHeight="1" x14ac:dyDescent="0.25">
      <c r="A100" s="51">
        <v>25010000</v>
      </c>
      <c r="B100" s="73" t="s">
        <v>153</v>
      </c>
      <c r="C100" s="74">
        <v>20227462</v>
      </c>
      <c r="D100" s="39">
        <v>42573144</v>
      </c>
      <c r="E100" s="75">
        <v>44811821</v>
      </c>
      <c r="F100" s="76">
        <v>46770603</v>
      </c>
      <c r="G100" s="76">
        <v>48918433</v>
      </c>
    </row>
    <row r="101" spans="1:7" s="78" customFormat="1" ht="24.95" customHeight="1" x14ac:dyDescent="0.25">
      <c r="A101" s="51">
        <v>25020000</v>
      </c>
      <c r="B101" s="73" t="s">
        <v>154</v>
      </c>
      <c r="C101" s="74">
        <v>2838342</v>
      </c>
      <c r="D101" s="39">
        <v>0</v>
      </c>
      <c r="E101" s="75">
        <v>0</v>
      </c>
      <c r="F101" s="76">
        <v>0</v>
      </c>
      <c r="G101" s="76">
        <v>0</v>
      </c>
    </row>
    <row r="102" spans="1:7" s="78" customFormat="1" ht="24.95" customHeight="1" x14ac:dyDescent="0.25">
      <c r="A102" s="79">
        <v>30000000</v>
      </c>
      <c r="B102" s="80" t="s">
        <v>155</v>
      </c>
      <c r="C102" s="81">
        <f>C103+C104</f>
        <v>34322246</v>
      </c>
      <c r="D102" s="81">
        <f>D103+D104</f>
        <v>45000000</v>
      </c>
      <c r="E102" s="81">
        <f>E103+E104</f>
        <v>45000000</v>
      </c>
      <c r="F102" s="81">
        <f>F103+F104</f>
        <v>42600000</v>
      </c>
      <c r="G102" s="81">
        <f>G103+G104</f>
        <v>42600000</v>
      </c>
    </row>
    <row r="103" spans="1:7" s="28" customFormat="1" ht="21.75" customHeight="1" x14ac:dyDescent="0.25">
      <c r="A103" s="82"/>
      <c r="B103" s="31" t="s">
        <v>12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</row>
    <row r="104" spans="1:7" s="28" customFormat="1" ht="24.95" customHeight="1" x14ac:dyDescent="0.25">
      <c r="A104" s="83"/>
      <c r="B104" s="56" t="s">
        <v>13</v>
      </c>
      <c r="C104" s="59">
        <f>C107+C109</f>
        <v>34322246</v>
      </c>
      <c r="D104" s="59">
        <f>D107+D109</f>
        <v>45000000</v>
      </c>
      <c r="E104" s="59">
        <f>E107+E109</f>
        <v>45000000</v>
      </c>
      <c r="F104" s="59">
        <f>F107+F109</f>
        <v>42600000</v>
      </c>
      <c r="G104" s="59">
        <f>G107+G109</f>
        <v>42600000</v>
      </c>
    </row>
    <row r="105" spans="1:7" ht="21.75" hidden="1" customHeight="1" x14ac:dyDescent="0.25">
      <c r="A105" s="57">
        <v>30000000</v>
      </c>
      <c r="B105" s="58" t="s">
        <v>156</v>
      </c>
      <c r="C105" s="84">
        <f>C106+C108</f>
        <v>34322246</v>
      </c>
      <c r="D105" s="84">
        <f>D106+D108</f>
        <v>45000000</v>
      </c>
      <c r="E105" s="84">
        <f>E106+E108</f>
        <v>45000000</v>
      </c>
      <c r="F105" s="84">
        <f>F106+F108</f>
        <v>42600000</v>
      </c>
      <c r="G105" s="84">
        <f>G106+G108</f>
        <v>42600000</v>
      </c>
    </row>
    <row r="106" spans="1:7" s="28" customFormat="1" ht="24.95" hidden="1" customHeight="1" x14ac:dyDescent="0.25">
      <c r="A106" s="57">
        <v>31000000</v>
      </c>
      <c r="B106" s="58" t="s">
        <v>157</v>
      </c>
      <c r="C106" s="59">
        <f>C107</f>
        <v>8179048</v>
      </c>
      <c r="D106" s="59">
        <f>D107</f>
        <v>13000000</v>
      </c>
      <c r="E106" s="59">
        <f>E107</f>
        <v>13000000</v>
      </c>
      <c r="F106" s="59">
        <f>F107</f>
        <v>13000000</v>
      </c>
      <c r="G106" s="59">
        <f>G107</f>
        <v>13000000</v>
      </c>
    </row>
    <row r="107" spans="1:7" s="28" customFormat="1" ht="34.5" customHeight="1" x14ac:dyDescent="0.25">
      <c r="A107" s="45">
        <v>31030000</v>
      </c>
      <c r="B107" s="46" t="s">
        <v>158</v>
      </c>
      <c r="C107" s="38">
        <v>8179048</v>
      </c>
      <c r="D107" s="47">
        <v>13000000</v>
      </c>
      <c r="E107" s="36">
        <v>13000000</v>
      </c>
      <c r="F107" s="36">
        <v>13000000</v>
      </c>
      <c r="G107" s="36">
        <v>13000000</v>
      </c>
    </row>
    <row r="108" spans="1:7" s="28" customFormat="1" ht="17.25" hidden="1" customHeight="1" x14ac:dyDescent="0.25">
      <c r="A108" s="57">
        <v>33000000</v>
      </c>
      <c r="B108" s="58" t="s">
        <v>159</v>
      </c>
      <c r="C108" s="59">
        <f t="shared" ref="C108:G109" si="0">C109</f>
        <v>26143198</v>
      </c>
      <c r="D108" s="59">
        <f t="shared" si="0"/>
        <v>32000000</v>
      </c>
      <c r="E108" s="59">
        <f t="shared" si="0"/>
        <v>32000000</v>
      </c>
      <c r="F108" s="59">
        <f t="shared" si="0"/>
        <v>29600000</v>
      </c>
      <c r="G108" s="59">
        <f t="shared" si="0"/>
        <v>29600000</v>
      </c>
    </row>
    <row r="109" spans="1:7" s="19" customFormat="1" ht="18.75" customHeight="1" x14ac:dyDescent="0.25">
      <c r="A109" s="45">
        <v>33010000</v>
      </c>
      <c r="B109" s="46" t="s">
        <v>160</v>
      </c>
      <c r="C109" s="36">
        <f t="shared" si="0"/>
        <v>26143198</v>
      </c>
      <c r="D109" s="36">
        <f t="shared" si="0"/>
        <v>32000000</v>
      </c>
      <c r="E109" s="36">
        <f t="shared" si="0"/>
        <v>32000000</v>
      </c>
      <c r="F109" s="36">
        <f t="shared" si="0"/>
        <v>29600000</v>
      </c>
      <c r="G109" s="36">
        <f t="shared" si="0"/>
        <v>29600000</v>
      </c>
    </row>
    <row r="110" spans="1:7" ht="27" hidden="1" customHeight="1" x14ac:dyDescent="0.25">
      <c r="A110" s="45">
        <v>33010100</v>
      </c>
      <c r="B110" s="46" t="s">
        <v>161</v>
      </c>
      <c r="C110" s="38">
        <v>26143198</v>
      </c>
      <c r="D110" s="47">
        <v>32000000</v>
      </c>
      <c r="E110" s="36">
        <v>32000000</v>
      </c>
      <c r="F110" s="36">
        <v>29600000</v>
      </c>
      <c r="G110" s="36">
        <v>29600000</v>
      </c>
    </row>
    <row r="111" spans="1:7" s="55" customFormat="1" ht="26.25" customHeight="1" x14ac:dyDescent="0.25">
      <c r="A111" s="85">
        <v>50000000</v>
      </c>
      <c r="B111" s="60" t="s">
        <v>162</v>
      </c>
      <c r="C111" s="59">
        <f t="shared" ref="C111:G112" si="1">C113</f>
        <v>452556</v>
      </c>
      <c r="D111" s="59">
        <f t="shared" si="1"/>
        <v>415500</v>
      </c>
      <c r="E111" s="59">
        <f t="shared" si="1"/>
        <v>651000</v>
      </c>
      <c r="F111" s="59">
        <f t="shared" si="1"/>
        <v>603000</v>
      </c>
      <c r="G111" s="59">
        <f t="shared" si="1"/>
        <v>159500</v>
      </c>
    </row>
    <row r="112" spans="1:7" s="55" customFormat="1" ht="17.25" customHeight="1" x14ac:dyDescent="0.25">
      <c r="A112" s="85"/>
      <c r="B112" s="56" t="s">
        <v>13</v>
      </c>
      <c r="C112" s="59">
        <f t="shared" si="1"/>
        <v>452556</v>
      </c>
      <c r="D112" s="59">
        <f t="shared" si="1"/>
        <v>415500</v>
      </c>
      <c r="E112" s="59">
        <f t="shared" si="1"/>
        <v>651000</v>
      </c>
      <c r="F112" s="59">
        <f t="shared" si="1"/>
        <v>603000</v>
      </c>
      <c r="G112" s="59">
        <f t="shared" si="1"/>
        <v>159500</v>
      </c>
    </row>
    <row r="113" spans="1:7" s="28" customFormat="1" ht="24" hidden="1" customHeight="1" x14ac:dyDescent="0.25">
      <c r="A113" s="30">
        <v>50000000</v>
      </c>
      <c r="B113" s="61" t="s">
        <v>163</v>
      </c>
      <c r="C113" s="59">
        <f>C114</f>
        <v>452556</v>
      </c>
      <c r="D113" s="59">
        <f>D114</f>
        <v>415500</v>
      </c>
      <c r="E113" s="59">
        <f>E114</f>
        <v>651000</v>
      </c>
      <c r="F113" s="59">
        <f>F114</f>
        <v>603000</v>
      </c>
      <c r="G113" s="59">
        <f>G114</f>
        <v>159500</v>
      </c>
    </row>
    <row r="114" spans="1:7" ht="38.25" customHeight="1" x14ac:dyDescent="0.25">
      <c r="A114" s="34">
        <v>50110000</v>
      </c>
      <c r="B114" s="37" t="s">
        <v>164</v>
      </c>
      <c r="C114" s="38">
        <v>452556</v>
      </c>
      <c r="D114" s="47">
        <v>415500</v>
      </c>
      <c r="E114" s="36">
        <v>651000</v>
      </c>
      <c r="F114" s="43">
        <v>603000</v>
      </c>
      <c r="G114" s="36">
        <v>159500</v>
      </c>
    </row>
    <row r="115" spans="1:7" ht="22.5" customHeight="1" x14ac:dyDescent="0.25">
      <c r="A115" s="86" t="s">
        <v>48</v>
      </c>
      <c r="B115" s="61" t="s">
        <v>18</v>
      </c>
      <c r="C115" s="59">
        <f>C116+C117</f>
        <v>739261275</v>
      </c>
      <c r="D115" s="59">
        <f>D116+D117</f>
        <v>840190644</v>
      </c>
      <c r="E115" s="59">
        <f>E116+E117</f>
        <v>956956821</v>
      </c>
      <c r="F115" s="59">
        <f>F116+F117</f>
        <v>1025203603</v>
      </c>
      <c r="G115" s="59">
        <f>G116+G117</f>
        <v>1090752633</v>
      </c>
    </row>
    <row r="116" spans="1:7" ht="24.75" customHeight="1" x14ac:dyDescent="0.25">
      <c r="A116" s="86" t="s">
        <v>48</v>
      </c>
      <c r="B116" s="60" t="s">
        <v>12</v>
      </c>
      <c r="C116" s="59">
        <f>C12+C65</f>
        <v>676177493</v>
      </c>
      <c r="D116" s="59">
        <f>D12+D65</f>
        <v>751841400</v>
      </c>
      <c r="E116" s="59">
        <f>E12+E65</f>
        <v>866249400</v>
      </c>
      <c r="F116" s="59">
        <f>F12+F65</f>
        <v>935024200</v>
      </c>
      <c r="G116" s="59">
        <f>G12+G65</f>
        <v>998859300</v>
      </c>
    </row>
    <row r="117" spans="1:7" s="87" customFormat="1" ht="23.25" customHeight="1" x14ac:dyDescent="0.3">
      <c r="A117" s="86" t="s">
        <v>48</v>
      </c>
      <c r="B117" s="60" t="s">
        <v>13</v>
      </c>
      <c r="C117" s="59">
        <f>C57+C92+C104+C112</f>
        <v>63083782</v>
      </c>
      <c r="D117" s="59">
        <f>D57+D92+D104+D112</f>
        <v>88349244</v>
      </c>
      <c r="E117" s="59">
        <f>E57+E92+E104+E112</f>
        <v>90707421</v>
      </c>
      <c r="F117" s="59">
        <f>F57+F92+F104+F112</f>
        <v>90179403</v>
      </c>
      <c r="G117" s="59">
        <f>G57+G92+G104+G112</f>
        <v>91893333</v>
      </c>
    </row>
    <row r="118" spans="1:7" s="55" customFormat="1" x14ac:dyDescent="0.25">
      <c r="A118" s="232" t="s">
        <v>165</v>
      </c>
      <c r="B118" s="232"/>
      <c r="C118" s="232"/>
      <c r="D118" s="232"/>
      <c r="E118" s="232"/>
      <c r="F118" s="232"/>
      <c r="G118" s="232"/>
    </row>
    <row r="119" spans="1:7" s="55" customFormat="1" x14ac:dyDescent="0.25">
      <c r="A119" s="85">
        <v>41020000</v>
      </c>
      <c r="B119" s="60" t="s">
        <v>166</v>
      </c>
      <c r="C119" s="88">
        <f>C121+C123</f>
        <v>0</v>
      </c>
      <c r="D119" s="88">
        <f>D121+D123</f>
        <v>0</v>
      </c>
      <c r="E119" s="88">
        <f>E121+E123</f>
        <v>0</v>
      </c>
      <c r="F119" s="88">
        <f>F121+F123</f>
        <v>0</v>
      </c>
      <c r="G119" s="88">
        <f>G121+G123</f>
        <v>0</v>
      </c>
    </row>
    <row r="120" spans="1:7" s="55" customFormat="1" x14ac:dyDescent="0.25">
      <c r="A120" s="85"/>
      <c r="B120" s="60" t="s">
        <v>12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</row>
    <row r="121" spans="1:7" s="55" customFormat="1" hidden="1" x14ac:dyDescent="0.25">
      <c r="A121" s="85">
        <v>41020000</v>
      </c>
      <c r="B121" s="60" t="s">
        <v>167</v>
      </c>
      <c r="C121" s="88">
        <v>0</v>
      </c>
      <c r="D121" s="88">
        <v>0</v>
      </c>
      <c r="E121" s="88">
        <v>0</v>
      </c>
      <c r="F121" s="88">
        <v>0</v>
      </c>
      <c r="G121" s="88">
        <v>0</v>
      </c>
    </row>
    <row r="122" spans="1:7" s="55" customFormat="1" x14ac:dyDescent="0.25">
      <c r="A122" s="85"/>
      <c r="B122" s="60" t="s">
        <v>13</v>
      </c>
      <c r="C122" s="88">
        <v>0</v>
      </c>
      <c r="D122" s="88">
        <v>0</v>
      </c>
      <c r="E122" s="88">
        <v>0</v>
      </c>
      <c r="F122" s="88">
        <v>0</v>
      </c>
      <c r="G122" s="88">
        <v>0</v>
      </c>
    </row>
    <row r="123" spans="1:7" hidden="1" x14ac:dyDescent="0.25">
      <c r="A123" s="86">
        <v>41020000</v>
      </c>
      <c r="B123" s="44" t="s">
        <v>167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</row>
    <row r="124" spans="1:7" s="55" customFormat="1" x14ac:dyDescent="0.25">
      <c r="A124" s="85">
        <v>41030000</v>
      </c>
      <c r="B124" s="60" t="s">
        <v>168</v>
      </c>
      <c r="C124" s="88">
        <f>C126</f>
        <v>185047286</v>
      </c>
      <c r="D124" s="88">
        <f>D126</f>
        <v>246832700</v>
      </c>
      <c r="E124" s="88">
        <f>E126</f>
        <v>269385800</v>
      </c>
      <c r="F124" s="88">
        <f>F126</f>
        <v>295043300</v>
      </c>
      <c r="G124" s="88">
        <f>G126</f>
        <v>315176900</v>
      </c>
    </row>
    <row r="125" spans="1:7" s="55" customFormat="1" x14ac:dyDescent="0.25">
      <c r="A125" s="85"/>
      <c r="B125" s="60" t="s">
        <v>12</v>
      </c>
      <c r="C125" s="88">
        <f>C126</f>
        <v>185047286</v>
      </c>
      <c r="D125" s="88">
        <f>D126</f>
        <v>246832700</v>
      </c>
      <c r="E125" s="88">
        <f>E126</f>
        <v>269385800</v>
      </c>
      <c r="F125" s="88">
        <f>F126</f>
        <v>295043300</v>
      </c>
      <c r="G125" s="88">
        <f>G126</f>
        <v>315176900</v>
      </c>
    </row>
    <row r="126" spans="1:7" hidden="1" x14ac:dyDescent="0.25">
      <c r="A126" s="57">
        <v>41030000</v>
      </c>
      <c r="B126" s="58" t="s">
        <v>169</v>
      </c>
      <c r="C126" s="88">
        <f>C127+C128</f>
        <v>185047286</v>
      </c>
      <c r="D126" s="88">
        <f>D127+D128</f>
        <v>246832700</v>
      </c>
      <c r="E126" s="88">
        <f>E127+E128</f>
        <v>269385800</v>
      </c>
      <c r="F126" s="88">
        <f>F127+F128</f>
        <v>295043300</v>
      </c>
      <c r="G126" s="88">
        <f>G127+G128</f>
        <v>315176900</v>
      </c>
    </row>
    <row r="127" spans="1:7" hidden="1" x14ac:dyDescent="0.25">
      <c r="A127" s="45">
        <v>41033900</v>
      </c>
      <c r="B127" s="46" t="s">
        <v>170</v>
      </c>
      <c r="C127" s="90">
        <v>167146200</v>
      </c>
      <c r="D127" s="39">
        <v>246832700</v>
      </c>
      <c r="E127" s="43">
        <v>269385800</v>
      </c>
      <c r="F127" s="43">
        <v>295043300</v>
      </c>
      <c r="G127" s="43">
        <v>315176900</v>
      </c>
    </row>
    <row r="128" spans="1:7" hidden="1" x14ac:dyDescent="0.25">
      <c r="A128" s="45">
        <v>41034200</v>
      </c>
      <c r="B128" s="46" t="s">
        <v>171</v>
      </c>
      <c r="C128" s="90">
        <v>17901086</v>
      </c>
      <c r="D128" s="39">
        <v>0</v>
      </c>
      <c r="E128" s="39">
        <v>0</v>
      </c>
      <c r="F128" s="39">
        <v>0</v>
      </c>
      <c r="G128" s="39">
        <v>0</v>
      </c>
    </row>
    <row r="129" spans="1:7" s="55" customFormat="1" ht="21" customHeight="1" x14ac:dyDescent="0.25">
      <c r="A129" s="85"/>
      <c r="B129" s="60" t="s">
        <v>13</v>
      </c>
      <c r="C129" s="88">
        <v>0</v>
      </c>
      <c r="D129" s="88">
        <v>0</v>
      </c>
      <c r="E129" s="88">
        <v>0</v>
      </c>
      <c r="F129" s="88">
        <v>0</v>
      </c>
      <c r="G129" s="88">
        <v>0</v>
      </c>
    </row>
    <row r="130" spans="1:7" s="55" customFormat="1" hidden="1" x14ac:dyDescent="0.25">
      <c r="A130" s="57">
        <v>41030000</v>
      </c>
      <c r="B130" s="58" t="s">
        <v>169</v>
      </c>
      <c r="C130" s="88">
        <v>0</v>
      </c>
      <c r="D130" s="88">
        <v>0</v>
      </c>
      <c r="E130" s="88">
        <v>0</v>
      </c>
      <c r="F130" s="88">
        <v>0</v>
      </c>
      <c r="G130" s="88">
        <v>0</v>
      </c>
    </row>
    <row r="131" spans="1:7" x14ac:dyDescent="0.25">
      <c r="A131" s="86" t="s">
        <v>48</v>
      </c>
      <c r="B131" s="60" t="s">
        <v>22</v>
      </c>
      <c r="C131" s="88">
        <f>C132+C133</f>
        <v>185047286</v>
      </c>
      <c r="D131" s="88">
        <f>D132+D133</f>
        <v>246832700</v>
      </c>
      <c r="E131" s="88">
        <f>E132+E133</f>
        <v>269385800</v>
      </c>
      <c r="F131" s="88">
        <f>F132+F133</f>
        <v>295043300</v>
      </c>
      <c r="G131" s="88">
        <f>G132+G133</f>
        <v>315176900</v>
      </c>
    </row>
    <row r="132" spans="1:7" x14ac:dyDescent="0.25">
      <c r="A132" s="86" t="s">
        <v>48</v>
      </c>
      <c r="B132" s="60" t="s">
        <v>12</v>
      </c>
      <c r="C132" s="88">
        <f>C125</f>
        <v>185047286</v>
      </c>
      <c r="D132" s="88">
        <f>D125</f>
        <v>246832700</v>
      </c>
      <c r="E132" s="88">
        <f>E125</f>
        <v>269385800</v>
      </c>
      <c r="F132" s="88">
        <f>F125</f>
        <v>295043300</v>
      </c>
      <c r="G132" s="88">
        <f>G125</f>
        <v>315176900</v>
      </c>
    </row>
    <row r="133" spans="1:7" x14ac:dyDescent="0.25">
      <c r="A133" s="86" t="s">
        <v>48</v>
      </c>
      <c r="B133" s="60" t="s">
        <v>13</v>
      </c>
      <c r="C133" s="88">
        <f>C130+C123</f>
        <v>0</v>
      </c>
      <c r="D133" s="88">
        <f>D130+D123</f>
        <v>0</v>
      </c>
      <c r="E133" s="88">
        <f>E130+E123</f>
        <v>0</v>
      </c>
      <c r="F133" s="88">
        <f>F130+F123</f>
        <v>0</v>
      </c>
      <c r="G133" s="88">
        <f>G130+G123</f>
        <v>0</v>
      </c>
    </row>
    <row r="134" spans="1:7" s="55" customFormat="1" x14ac:dyDescent="0.25">
      <c r="A134" s="232" t="s">
        <v>172</v>
      </c>
      <c r="B134" s="232"/>
      <c r="C134" s="232"/>
      <c r="D134" s="232"/>
      <c r="E134" s="232"/>
      <c r="F134" s="232"/>
      <c r="G134" s="232"/>
    </row>
    <row r="135" spans="1:7" s="55" customFormat="1" x14ac:dyDescent="0.25">
      <c r="A135" s="85">
        <v>41040000</v>
      </c>
      <c r="B135" s="60" t="s">
        <v>173</v>
      </c>
      <c r="C135" s="88">
        <f>C137</f>
        <v>0</v>
      </c>
      <c r="D135" s="88">
        <f>D137</f>
        <v>4285000</v>
      </c>
      <c r="E135" s="88">
        <f>E137</f>
        <v>602000</v>
      </c>
      <c r="F135" s="88">
        <f>F137</f>
        <v>602000</v>
      </c>
      <c r="G135" s="88">
        <f>G137</f>
        <v>602000</v>
      </c>
    </row>
    <row r="136" spans="1:7" s="55" customFormat="1" x14ac:dyDescent="0.25">
      <c r="A136" s="85"/>
      <c r="B136" s="60" t="s">
        <v>12</v>
      </c>
      <c r="C136" s="88">
        <v>0</v>
      </c>
      <c r="D136" s="88">
        <f t="shared" ref="D136:G137" si="2">D137</f>
        <v>4285000</v>
      </c>
      <c r="E136" s="88">
        <f t="shared" si="2"/>
        <v>602000</v>
      </c>
      <c r="F136" s="88">
        <f t="shared" si="2"/>
        <v>602000</v>
      </c>
      <c r="G136" s="88">
        <f t="shared" si="2"/>
        <v>602000</v>
      </c>
    </row>
    <row r="137" spans="1:7" s="55" customFormat="1" hidden="1" x14ac:dyDescent="0.25">
      <c r="A137" s="72" t="s">
        <v>174</v>
      </c>
      <c r="B137" s="91" t="s">
        <v>175</v>
      </c>
      <c r="C137" s="88">
        <f>C138</f>
        <v>0</v>
      </c>
      <c r="D137" s="88">
        <f t="shared" si="2"/>
        <v>4285000</v>
      </c>
      <c r="E137" s="88">
        <f t="shared" si="2"/>
        <v>602000</v>
      </c>
      <c r="F137" s="88">
        <f t="shared" si="2"/>
        <v>602000</v>
      </c>
      <c r="G137" s="88">
        <f t="shared" si="2"/>
        <v>602000</v>
      </c>
    </row>
    <row r="138" spans="1:7" s="55" customFormat="1" ht="43.5" hidden="1" x14ac:dyDescent="0.25">
      <c r="A138" s="72" t="s">
        <v>176</v>
      </c>
      <c r="B138" s="91" t="s">
        <v>177</v>
      </c>
      <c r="C138" s="88">
        <v>0</v>
      </c>
      <c r="D138" s="92">
        <v>4285000</v>
      </c>
      <c r="E138" s="88">
        <v>602000</v>
      </c>
      <c r="F138" s="88">
        <v>602000</v>
      </c>
      <c r="G138" s="88">
        <v>602000</v>
      </c>
    </row>
    <row r="139" spans="1:7" s="55" customFormat="1" x14ac:dyDescent="0.25">
      <c r="A139" s="85"/>
      <c r="B139" s="60" t="s">
        <v>13</v>
      </c>
      <c r="C139" s="88">
        <v>0</v>
      </c>
      <c r="D139" s="88">
        <v>0</v>
      </c>
      <c r="E139" s="88">
        <v>0</v>
      </c>
      <c r="F139" s="88">
        <v>0</v>
      </c>
      <c r="G139" s="88">
        <v>0</v>
      </c>
    </row>
    <row r="140" spans="1:7" hidden="1" x14ac:dyDescent="0.25">
      <c r="A140" s="86">
        <v>41040000</v>
      </c>
      <c r="B140" s="44" t="s">
        <v>178</v>
      </c>
      <c r="C140" s="88">
        <v>0</v>
      </c>
      <c r="D140" s="88">
        <v>0</v>
      </c>
      <c r="E140" s="88">
        <v>0</v>
      </c>
      <c r="F140" s="88">
        <v>0</v>
      </c>
      <c r="G140" s="88">
        <v>0</v>
      </c>
    </row>
    <row r="141" spans="1:7" s="55" customFormat="1" x14ac:dyDescent="0.25">
      <c r="A141" s="85">
        <v>41050000</v>
      </c>
      <c r="B141" s="60" t="s">
        <v>179</v>
      </c>
      <c r="C141" s="88">
        <f>C143</f>
        <v>38770398</v>
      </c>
      <c r="D141" s="88">
        <f>D143</f>
        <v>7978600</v>
      </c>
      <c r="E141" s="88">
        <f>E143</f>
        <v>3224900</v>
      </c>
      <c r="F141" s="88">
        <f>F143</f>
        <v>3532100</v>
      </c>
      <c r="G141" s="88">
        <f>G143</f>
        <v>3773100</v>
      </c>
    </row>
    <row r="142" spans="1:7" s="55" customFormat="1" x14ac:dyDescent="0.25">
      <c r="A142" s="85"/>
      <c r="B142" s="60" t="s">
        <v>12</v>
      </c>
      <c r="C142" s="88">
        <f>C143</f>
        <v>38770398</v>
      </c>
      <c r="D142" s="88">
        <f>D143</f>
        <v>7978600</v>
      </c>
      <c r="E142" s="88">
        <f>E143</f>
        <v>3224900</v>
      </c>
      <c r="F142" s="88">
        <f>F143</f>
        <v>3532100</v>
      </c>
      <c r="G142" s="88">
        <f>G143</f>
        <v>3773100</v>
      </c>
    </row>
    <row r="143" spans="1:7" s="55" customFormat="1" hidden="1" x14ac:dyDescent="0.25">
      <c r="A143" s="57">
        <v>41050000</v>
      </c>
      <c r="B143" s="58" t="s">
        <v>180</v>
      </c>
      <c r="C143" s="88">
        <f>SUM(C144:C153)</f>
        <v>38770398</v>
      </c>
      <c r="D143" s="88">
        <f>SUM(D144:D153)</f>
        <v>7978600</v>
      </c>
      <c r="E143" s="88">
        <f>SUM(E144:E153)</f>
        <v>3224900</v>
      </c>
      <c r="F143" s="88">
        <f>SUM(F144:F153)</f>
        <v>3532100</v>
      </c>
      <c r="G143" s="88">
        <f>SUM(G144:G153)</f>
        <v>3773100</v>
      </c>
    </row>
    <row r="144" spans="1:7" s="55" customFormat="1" ht="60.75" hidden="1" customHeight="1" x14ac:dyDescent="0.25">
      <c r="A144" s="93" t="s">
        <v>181</v>
      </c>
      <c r="B144" s="94" t="s">
        <v>182</v>
      </c>
      <c r="C144" s="95">
        <v>3836250</v>
      </c>
      <c r="D144" s="96">
        <v>0</v>
      </c>
      <c r="E144" s="88">
        <v>0</v>
      </c>
      <c r="F144" s="88">
        <v>0</v>
      </c>
      <c r="G144" s="88">
        <v>0</v>
      </c>
    </row>
    <row r="145" spans="1:7" s="55" customFormat="1" ht="29.25" hidden="1" x14ac:dyDescent="0.25">
      <c r="A145" s="57">
        <v>41051000</v>
      </c>
      <c r="B145" s="56" t="s">
        <v>183</v>
      </c>
      <c r="C145" s="95">
        <v>2758200</v>
      </c>
      <c r="D145" s="92">
        <v>3079000</v>
      </c>
      <c r="E145" s="88">
        <v>3224900</v>
      </c>
      <c r="F145" s="88">
        <v>3532100</v>
      </c>
      <c r="G145" s="88">
        <v>3773100</v>
      </c>
    </row>
    <row r="146" spans="1:7" s="55" customFormat="1" ht="43.5" hidden="1" x14ac:dyDescent="0.25">
      <c r="A146" s="57">
        <v>41051200</v>
      </c>
      <c r="B146" s="58" t="s">
        <v>184</v>
      </c>
      <c r="C146" s="95">
        <v>2898400</v>
      </c>
      <c r="D146" s="92">
        <v>2657400</v>
      </c>
      <c r="E146" s="88">
        <v>0</v>
      </c>
      <c r="F146" s="88">
        <v>0</v>
      </c>
      <c r="G146" s="88">
        <v>0</v>
      </c>
    </row>
    <row r="147" spans="1:7" s="55" customFormat="1" ht="43.5" hidden="1" x14ac:dyDescent="0.25">
      <c r="A147" s="57">
        <v>41051400</v>
      </c>
      <c r="B147" s="58" t="s">
        <v>185</v>
      </c>
      <c r="C147" s="95">
        <v>3948310</v>
      </c>
      <c r="D147" s="96">
        <v>0</v>
      </c>
      <c r="E147" s="88">
        <v>0</v>
      </c>
      <c r="F147" s="88">
        <v>0</v>
      </c>
      <c r="G147" s="88">
        <v>0</v>
      </c>
    </row>
    <row r="148" spans="1:7" s="55" customFormat="1" ht="29.25" hidden="1" x14ac:dyDescent="0.25">
      <c r="A148" s="57">
        <v>41051500</v>
      </c>
      <c r="B148" s="58" t="s">
        <v>186</v>
      </c>
      <c r="C148" s="95">
        <v>16713650</v>
      </c>
      <c r="D148" s="96">
        <v>0</v>
      </c>
      <c r="E148" s="88">
        <v>0</v>
      </c>
      <c r="F148" s="88">
        <v>0</v>
      </c>
      <c r="G148" s="88">
        <v>0</v>
      </c>
    </row>
    <row r="149" spans="1:7" s="55" customFormat="1" ht="42.75" hidden="1" x14ac:dyDescent="0.25">
      <c r="A149" s="97">
        <v>41053000</v>
      </c>
      <c r="B149" s="60" t="s">
        <v>187</v>
      </c>
      <c r="C149" s="92">
        <v>2419316</v>
      </c>
      <c r="D149" s="96">
        <v>0</v>
      </c>
      <c r="E149" s="88">
        <v>0</v>
      </c>
      <c r="F149" s="88">
        <v>0</v>
      </c>
      <c r="G149" s="88">
        <v>0</v>
      </c>
    </row>
    <row r="150" spans="1:7" s="55" customFormat="1" hidden="1" x14ac:dyDescent="0.25">
      <c r="A150" s="57">
        <v>41053900</v>
      </c>
      <c r="B150" s="58" t="s">
        <v>188</v>
      </c>
      <c r="C150" s="98">
        <v>29738</v>
      </c>
      <c r="D150" s="96">
        <v>0</v>
      </c>
      <c r="E150" s="88">
        <v>0</v>
      </c>
      <c r="F150" s="88">
        <v>0</v>
      </c>
      <c r="G150" s="88">
        <v>0</v>
      </c>
    </row>
    <row r="151" spans="1:7" s="55" customFormat="1" ht="43.5" hidden="1" x14ac:dyDescent="0.25">
      <c r="A151" s="57">
        <v>41055000</v>
      </c>
      <c r="B151" s="58" t="s">
        <v>189</v>
      </c>
      <c r="C151" s="98">
        <v>2038962</v>
      </c>
      <c r="D151" s="92">
        <v>2242200</v>
      </c>
      <c r="E151" s="88">
        <v>0</v>
      </c>
      <c r="F151" s="88">
        <v>0</v>
      </c>
      <c r="G151" s="88">
        <v>0</v>
      </c>
    </row>
    <row r="152" spans="1:7" s="55" customFormat="1" ht="71.25" hidden="1" customHeight="1" x14ac:dyDescent="0.25">
      <c r="A152" s="57">
        <v>41055100</v>
      </c>
      <c r="B152" s="58" t="s">
        <v>190</v>
      </c>
      <c r="C152" s="98">
        <v>3488605</v>
      </c>
      <c r="D152" s="88">
        <v>0</v>
      </c>
      <c r="E152" s="88">
        <v>0</v>
      </c>
      <c r="F152" s="88">
        <v>0</v>
      </c>
      <c r="G152" s="88">
        <v>0</v>
      </c>
    </row>
    <row r="153" spans="1:7" s="55" customFormat="1" ht="60" hidden="1" customHeight="1" x14ac:dyDescent="0.25">
      <c r="A153" s="57">
        <v>41055200</v>
      </c>
      <c r="B153" s="58" t="s">
        <v>191</v>
      </c>
      <c r="C153" s="98">
        <v>638967</v>
      </c>
      <c r="D153" s="88">
        <v>0</v>
      </c>
      <c r="E153" s="88">
        <v>0</v>
      </c>
      <c r="F153" s="88">
        <v>0</v>
      </c>
      <c r="G153" s="88">
        <v>0</v>
      </c>
    </row>
    <row r="154" spans="1:7" s="55" customFormat="1" x14ac:dyDescent="0.25">
      <c r="A154" s="99"/>
      <c r="B154" s="60" t="s">
        <v>13</v>
      </c>
      <c r="C154" s="88">
        <f>C155</f>
        <v>0</v>
      </c>
      <c r="D154" s="88">
        <f>D155</f>
        <v>0</v>
      </c>
      <c r="E154" s="88">
        <f>E155</f>
        <v>0</v>
      </c>
      <c r="F154" s="88">
        <f>F155</f>
        <v>0</v>
      </c>
      <c r="G154" s="88">
        <f>G155</f>
        <v>0</v>
      </c>
    </row>
    <row r="155" spans="1:7" hidden="1" x14ac:dyDescent="0.25">
      <c r="A155" s="45">
        <v>41050000</v>
      </c>
      <c r="B155" s="46" t="s">
        <v>180</v>
      </c>
      <c r="C155" s="89">
        <v>0</v>
      </c>
      <c r="D155" s="89">
        <v>0</v>
      </c>
      <c r="E155" s="89">
        <v>0</v>
      </c>
      <c r="F155" s="89">
        <v>0</v>
      </c>
      <c r="G155" s="89">
        <v>0</v>
      </c>
    </row>
    <row r="156" spans="1:7" s="55" customFormat="1" x14ac:dyDescent="0.25">
      <c r="A156" s="85" t="s">
        <v>48</v>
      </c>
      <c r="B156" s="60" t="s">
        <v>192</v>
      </c>
      <c r="C156" s="88">
        <f>C157+C158</f>
        <v>38770398</v>
      </c>
      <c r="D156" s="88">
        <f>D157+D158</f>
        <v>12263600</v>
      </c>
      <c r="E156" s="88">
        <f>E157+E158</f>
        <v>3826900</v>
      </c>
      <c r="F156" s="88">
        <f>F157+F158</f>
        <v>4134100</v>
      </c>
      <c r="G156" s="88">
        <f>G157+G158</f>
        <v>4375100</v>
      </c>
    </row>
    <row r="157" spans="1:7" x14ac:dyDescent="0.25">
      <c r="A157" s="86" t="s">
        <v>48</v>
      </c>
      <c r="B157" s="60" t="s">
        <v>12</v>
      </c>
      <c r="C157" s="88">
        <f>C136+C142</f>
        <v>38770398</v>
      </c>
      <c r="D157" s="88">
        <f>D136+D142</f>
        <v>12263600</v>
      </c>
      <c r="E157" s="88">
        <f>E136+E142</f>
        <v>3826900</v>
      </c>
      <c r="F157" s="88">
        <f>F136+F142</f>
        <v>4134100</v>
      </c>
      <c r="G157" s="88">
        <f>G136+G142</f>
        <v>4375100</v>
      </c>
    </row>
    <row r="158" spans="1:7" x14ac:dyDescent="0.25">
      <c r="A158" s="86" t="s">
        <v>48</v>
      </c>
      <c r="B158" s="60" t="s">
        <v>13</v>
      </c>
      <c r="C158" s="88">
        <f>C139+C154</f>
        <v>0</v>
      </c>
      <c r="D158" s="88">
        <f>D139+D154</f>
        <v>0</v>
      </c>
      <c r="E158" s="88">
        <f>E139+E154</f>
        <v>0</v>
      </c>
      <c r="F158" s="88">
        <f>F139+F154</f>
        <v>0</v>
      </c>
      <c r="G158" s="88">
        <f>G139+G154</f>
        <v>0</v>
      </c>
    </row>
    <row r="159" spans="1:7" x14ac:dyDescent="0.25">
      <c r="A159" s="86" t="s">
        <v>48</v>
      </c>
      <c r="B159" s="60" t="s">
        <v>193</v>
      </c>
      <c r="C159" s="88">
        <f>C160+C161</f>
        <v>963078959</v>
      </c>
      <c r="D159" s="88">
        <f>D160+D161</f>
        <v>1099286944</v>
      </c>
      <c r="E159" s="88">
        <f>E160+E161</f>
        <v>1230169521</v>
      </c>
      <c r="F159" s="88">
        <f>F160+F161</f>
        <v>1324381003</v>
      </c>
      <c r="G159" s="88">
        <f>G160+G161</f>
        <v>1410304633</v>
      </c>
    </row>
    <row r="160" spans="1:7" x14ac:dyDescent="0.25">
      <c r="A160" s="86" t="s">
        <v>48</v>
      </c>
      <c r="B160" s="60" t="s">
        <v>12</v>
      </c>
      <c r="C160" s="88">
        <f t="shared" ref="C160:G161" si="3">C116+C132+C157</f>
        <v>899995177</v>
      </c>
      <c r="D160" s="88">
        <f t="shared" si="3"/>
        <v>1010937700</v>
      </c>
      <c r="E160" s="88">
        <f t="shared" si="3"/>
        <v>1139462100</v>
      </c>
      <c r="F160" s="88">
        <f t="shared" si="3"/>
        <v>1234201600</v>
      </c>
      <c r="G160" s="88">
        <f t="shared" si="3"/>
        <v>1318411300</v>
      </c>
    </row>
    <row r="161" spans="1:8" x14ac:dyDescent="0.25">
      <c r="A161" s="86" t="s">
        <v>48</v>
      </c>
      <c r="B161" s="60" t="s">
        <v>13</v>
      </c>
      <c r="C161" s="88">
        <f t="shared" si="3"/>
        <v>63083782</v>
      </c>
      <c r="D161" s="88">
        <f t="shared" si="3"/>
        <v>88349244</v>
      </c>
      <c r="E161" s="88">
        <f t="shared" si="3"/>
        <v>90707421</v>
      </c>
      <c r="F161" s="88">
        <f t="shared" si="3"/>
        <v>90179403</v>
      </c>
      <c r="G161" s="88">
        <f t="shared" si="3"/>
        <v>91893333</v>
      </c>
    </row>
    <row r="162" spans="1:8" x14ac:dyDescent="0.25">
      <c r="A162" s="100"/>
      <c r="B162" s="100"/>
      <c r="C162" s="100"/>
      <c r="D162" s="100"/>
      <c r="E162" s="100"/>
      <c r="F162" s="100"/>
      <c r="G162" s="100"/>
    </row>
    <row r="163" spans="1:8" ht="18.75" x14ac:dyDescent="0.3">
      <c r="A163" s="1" t="s">
        <v>0</v>
      </c>
      <c r="B163" s="100"/>
      <c r="C163" s="100"/>
      <c r="D163" s="100"/>
      <c r="E163" s="100"/>
      <c r="F163" s="100"/>
      <c r="G163" s="2" t="s">
        <v>308</v>
      </c>
    </row>
    <row r="164" spans="1:8" ht="18.75" x14ac:dyDescent="0.3">
      <c r="A164" s="1" t="s">
        <v>3</v>
      </c>
      <c r="B164" s="100"/>
      <c r="C164" s="100"/>
      <c r="D164" s="100"/>
      <c r="E164" s="100"/>
      <c r="F164" s="100"/>
      <c r="G164" s="100"/>
    </row>
    <row r="166" spans="1:8" x14ac:dyDescent="0.25">
      <c r="C166" s="102">
        <f>C159-C100</f>
        <v>942851497</v>
      </c>
      <c r="D166" s="102">
        <f>D159-D100</f>
        <v>1056713800</v>
      </c>
      <c r="E166" s="102">
        <f t="shared" ref="E166:H166" si="4">E159-E100</f>
        <v>1185357700</v>
      </c>
      <c r="F166" s="102">
        <f t="shared" si="4"/>
        <v>1277610400</v>
      </c>
      <c r="G166" s="102">
        <f t="shared" si="4"/>
        <v>1361386200</v>
      </c>
      <c r="H166" s="102">
        <f t="shared" si="4"/>
        <v>0</v>
      </c>
    </row>
  </sheetData>
  <mergeCells count="9">
    <mergeCell ref="A10:G10"/>
    <mergeCell ref="A118:G118"/>
    <mergeCell ref="A134:G134"/>
    <mergeCell ref="E1:G1"/>
    <mergeCell ref="A2:F2"/>
    <mergeCell ref="A3:F3"/>
    <mergeCell ref="C6:F6"/>
    <mergeCell ref="A7:A8"/>
    <mergeCell ref="B7:B8"/>
  </mergeCells>
  <conditionalFormatting sqref="A87 A137:A138">
    <cfRule type="expression" dxfId="31" priority="28" stopIfTrue="1">
      <formula>IV87=1</formula>
    </cfRule>
  </conditionalFormatting>
  <conditionalFormatting sqref="B87 B137:B138">
    <cfRule type="expression" dxfId="30" priority="29" stopIfTrue="1">
      <formula>IV87=1</formula>
    </cfRule>
  </conditionalFormatting>
  <conditionalFormatting sqref="C15:C18">
    <cfRule type="expression" dxfId="29" priority="27" stopIfTrue="1">
      <formula>IS15=1</formula>
    </cfRule>
  </conditionalFormatting>
  <conditionalFormatting sqref="C38:C47">
    <cfRule type="expression" dxfId="28" priority="26" stopIfTrue="1">
      <formula>IS38=1</formula>
    </cfRule>
  </conditionalFormatting>
  <conditionalFormatting sqref="C53:C56">
    <cfRule type="expression" dxfId="27" priority="25" stopIfTrue="1">
      <formula>IS53=1</formula>
    </cfRule>
  </conditionalFormatting>
  <conditionalFormatting sqref="C144:C148">
    <cfRule type="expression" dxfId="26" priority="24" stopIfTrue="1">
      <formula>IS144=1</formula>
    </cfRule>
  </conditionalFormatting>
  <conditionalFormatting sqref="D15:D18">
    <cfRule type="expression" dxfId="25" priority="23" stopIfTrue="1">
      <formula>A15=1</formula>
    </cfRule>
  </conditionalFormatting>
  <conditionalFormatting sqref="D20">
    <cfRule type="expression" dxfId="24" priority="22" stopIfTrue="1">
      <formula>A20=1</formula>
    </cfRule>
  </conditionalFormatting>
  <conditionalFormatting sqref="D23">
    <cfRule type="expression" dxfId="23" priority="21" stopIfTrue="1">
      <formula>A23=1</formula>
    </cfRule>
  </conditionalFormatting>
  <conditionalFormatting sqref="D27">
    <cfRule type="expression" dxfId="22" priority="20" stopIfTrue="1">
      <formula>A27=1</formula>
    </cfRule>
  </conditionalFormatting>
  <conditionalFormatting sqref="D32">
    <cfRule type="expression" dxfId="21" priority="19" stopIfTrue="1">
      <formula>A32=1</formula>
    </cfRule>
  </conditionalFormatting>
  <conditionalFormatting sqref="D34">
    <cfRule type="expression" dxfId="20" priority="18" stopIfTrue="1">
      <formula>A34=1</formula>
    </cfRule>
  </conditionalFormatting>
  <conditionalFormatting sqref="D35">
    <cfRule type="expression" dxfId="19" priority="17" stopIfTrue="1">
      <formula>A35=1</formula>
    </cfRule>
  </conditionalFormatting>
  <conditionalFormatting sqref="D38:D47">
    <cfRule type="expression" dxfId="18" priority="16" stopIfTrue="1">
      <formula>A38=1</formula>
    </cfRule>
  </conditionalFormatting>
  <conditionalFormatting sqref="D49:D50">
    <cfRule type="expression" dxfId="17" priority="15" stopIfTrue="1">
      <formula>A49=1</formula>
    </cfRule>
  </conditionalFormatting>
  <conditionalFormatting sqref="D54:D56">
    <cfRule type="expression" dxfId="16" priority="14" stopIfTrue="1">
      <formula>A54=1</formula>
    </cfRule>
  </conditionalFormatting>
  <conditionalFormatting sqref="D60:D62">
    <cfRule type="expression" dxfId="15" priority="13" stopIfTrue="1">
      <formula>A60=1</formula>
    </cfRule>
  </conditionalFormatting>
  <conditionalFormatting sqref="D68">
    <cfRule type="expression" dxfId="14" priority="12" stopIfTrue="1">
      <formula>A68=1</formula>
    </cfRule>
  </conditionalFormatting>
  <conditionalFormatting sqref="D72:D74">
    <cfRule type="expression" dxfId="13" priority="11" stopIfTrue="1">
      <formula>A72=1</formula>
    </cfRule>
  </conditionalFormatting>
  <conditionalFormatting sqref="D77:D79">
    <cfRule type="expression" dxfId="12" priority="10" stopIfTrue="1">
      <formula>A77=1</formula>
    </cfRule>
  </conditionalFormatting>
  <conditionalFormatting sqref="D82">
    <cfRule type="expression" dxfId="11" priority="9" stopIfTrue="1">
      <formula>A82=1</formula>
    </cfRule>
  </conditionalFormatting>
  <conditionalFormatting sqref="D84:D86">
    <cfRule type="expression" dxfId="10" priority="8" stopIfTrue="1">
      <formula>A84=1</formula>
    </cfRule>
  </conditionalFormatting>
  <conditionalFormatting sqref="D91">
    <cfRule type="expression" dxfId="9" priority="7" stopIfTrue="1">
      <formula>A91=1</formula>
    </cfRule>
  </conditionalFormatting>
  <conditionalFormatting sqref="D90">
    <cfRule type="expression" dxfId="8" priority="6" stopIfTrue="1">
      <formula>A90=1</formula>
    </cfRule>
  </conditionalFormatting>
  <conditionalFormatting sqref="D127:D128 E128:G128">
    <cfRule type="expression" dxfId="7" priority="5" stopIfTrue="1">
      <formula>A127=1</formula>
    </cfRule>
  </conditionalFormatting>
  <conditionalFormatting sqref="D138">
    <cfRule type="expression" dxfId="6" priority="4" stopIfTrue="1">
      <formula>A138=1</formula>
    </cfRule>
  </conditionalFormatting>
  <conditionalFormatting sqref="D145">
    <cfRule type="expression" dxfId="5" priority="3" stopIfTrue="1">
      <formula>A145=1</formula>
    </cfRule>
  </conditionalFormatting>
  <conditionalFormatting sqref="D146">
    <cfRule type="expression" dxfId="4" priority="2" stopIfTrue="1">
      <formula>A146=1</formula>
    </cfRule>
  </conditionalFormatting>
  <conditionalFormatting sqref="D151">
    <cfRule type="expression" dxfId="3" priority="1" stopIfTrue="1">
      <formula>A151=1</formula>
    </cfRule>
  </conditionalFormatting>
  <printOptions horizontalCentered="1"/>
  <pageMargins left="0.31496062992125984" right="0.11811023622047245" top="0.19685039370078741" bottom="3.937007874015748E-2" header="0.31496062992125984" footer="0.31496062992125984"/>
  <pageSetup paperSize="9" scale="52" fitToHeight="5" orientation="portrait" r:id="rId1"/>
  <rowBreaks count="1" manualBreakCount="1">
    <brk id="1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BreakPreview" topLeftCell="A4" zoomScale="60" zoomScaleNormal="100" workbookViewId="0">
      <selection activeCell="F32" sqref="F32:F33"/>
    </sheetView>
  </sheetViews>
  <sheetFormatPr defaultRowHeight="15" x14ac:dyDescent="0.25"/>
  <cols>
    <col min="1" max="1" width="15.28515625" style="104" customWidth="1"/>
    <col min="2" max="2" width="43.140625" style="104" customWidth="1"/>
    <col min="3" max="3" width="21.42578125" style="104" customWidth="1"/>
    <col min="4" max="4" width="19.85546875" style="104" customWidth="1"/>
    <col min="5" max="5" width="21" style="104" customWidth="1"/>
    <col min="6" max="6" width="24" style="104" customWidth="1"/>
    <col min="7" max="7" width="24.85546875" style="104" customWidth="1"/>
    <col min="8" max="8" width="9.140625" style="104"/>
    <col min="9" max="9" width="13.28515625" style="104" bestFit="1" customWidth="1"/>
    <col min="10" max="16384" width="9.140625" style="104"/>
  </cols>
  <sheetData>
    <row r="1" spans="1:9" ht="18.75" x14ac:dyDescent="0.25">
      <c r="F1" s="146" t="s">
        <v>194</v>
      </c>
    </row>
    <row r="2" spans="1:9" ht="89.25" customHeight="1" x14ac:dyDescent="0.25">
      <c r="F2" s="239" t="s">
        <v>301</v>
      </c>
      <c r="G2" s="239"/>
    </row>
    <row r="3" spans="1:9" ht="18.75" x14ac:dyDescent="0.25">
      <c r="A3" s="242" t="s">
        <v>195</v>
      </c>
      <c r="B3" s="242"/>
      <c r="C3" s="242"/>
      <c r="D3" s="242"/>
      <c r="E3" s="242"/>
      <c r="F3" s="242"/>
      <c r="G3" s="242"/>
    </row>
    <row r="4" spans="1:9" ht="15.75" x14ac:dyDescent="0.25">
      <c r="A4" s="147" t="s">
        <v>1</v>
      </c>
    </row>
    <row r="5" spans="1:9" ht="15.75" x14ac:dyDescent="0.25">
      <c r="A5" s="148" t="s">
        <v>2</v>
      </c>
    </row>
    <row r="6" spans="1:9" ht="15.75" x14ac:dyDescent="0.25">
      <c r="G6" s="106" t="s">
        <v>41</v>
      </c>
    </row>
    <row r="7" spans="1:9" s="162" customFormat="1" ht="36.75" customHeight="1" x14ac:dyDescent="0.3">
      <c r="A7" s="240" t="s">
        <v>53</v>
      </c>
      <c r="B7" s="240" t="s">
        <v>70</v>
      </c>
      <c r="C7" s="168" t="s">
        <v>32</v>
      </c>
      <c r="D7" s="168" t="s">
        <v>33</v>
      </c>
      <c r="E7" s="168" t="s">
        <v>34</v>
      </c>
      <c r="F7" s="168" t="s">
        <v>35</v>
      </c>
      <c r="G7" s="168" t="s">
        <v>36</v>
      </c>
    </row>
    <row r="8" spans="1:9" s="162" customFormat="1" ht="18.75" x14ac:dyDescent="0.3">
      <c r="A8" s="240"/>
      <c r="B8" s="240"/>
      <c r="C8" s="168" t="s">
        <v>6</v>
      </c>
      <c r="D8" s="168" t="s">
        <v>7</v>
      </c>
      <c r="E8" s="168" t="s">
        <v>8</v>
      </c>
      <c r="F8" s="168" t="s">
        <v>8</v>
      </c>
      <c r="G8" s="168" t="s">
        <v>8</v>
      </c>
    </row>
    <row r="9" spans="1:9" ht="15.75" x14ac:dyDescent="0.25">
      <c r="A9" s="152">
        <v>1</v>
      </c>
      <c r="B9" s="152">
        <v>2</v>
      </c>
      <c r="C9" s="152">
        <v>3</v>
      </c>
      <c r="D9" s="152">
        <v>4</v>
      </c>
      <c r="E9" s="152">
        <v>5</v>
      </c>
      <c r="F9" s="152">
        <v>6</v>
      </c>
      <c r="G9" s="152">
        <v>7</v>
      </c>
    </row>
    <row r="10" spans="1:9" ht="18.75" x14ac:dyDescent="0.25">
      <c r="A10" s="240" t="s">
        <v>196</v>
      </c>
      <c r="B10" s="240"/>
      <c r="C10" s="240"/>
      <c r="D10" s="240"/>
      <c r="E10" s="240"/>
      <c r="F10" s="240"/>
      <c r="G10" s="240"/>
    </row>
    <row r="11" spans="1:9" ht="37.5" x14ac:dyDescent="0.25">
      <c r="A11" s="210">
        <v>200000</v>
      </c>
      <c r="B11" s="207" t="s">
        <v>197</v>
      </c>
      <c r="C11" s="206">
        <f>C12+C13</f>
        <v>50951236</v>
      </c>
      <c r="D11" s="206">
        <f>D12+D13</f>
        <v>70388416</v>
      </c>
      <c r="E11" s="206">
        <f>E12+E13</f>
        <v>-85140350</v>
      </c>
      <c r="F11" s="206">
        <f t="shared" ref="F11:G11" si="0">F12+F13</f>
        <v>100000</v>
      </c>
      <c r="G11" s="206">
        <f t="shared" si="0"/>
        <v>100000</v>
      </c>
    </row>
    <row r="12" spans="1:9" ht="18.75" x14ac:dyDescent="0.25">
      <c r="A12" s="210" t="s">
        <v>48</v>
      </c>
      <c r="B12" s="207" t="s">
        <v>12</v>
      </c>
      <c r="C12" s="208">
        <v>-124851631</v>
      </c>
      <c r="D12" s="206">
        <f>-65636842.99</f>
        <v>-65636843</v>
      </c>
      <c r="E12" s="206">
        <f>-('dod 2'!E160-'dod 7'!E44)+100000</f>
        <v>-137108068</v>
      </c>
      <c r="F12" s="206">
        <f>-('dod 2'!F160-'dod 7'!F44)+100000</f>
        <v>-109148922</v>
      </c>
      <c r="G12" s="206">
        <f>-('dod 2'!G160-'dod 7'!G44)+100000</f>
        <v>-120486025</v>
      </c>
    </row>
    <row r="13" spans="1:9" ht="18.75" x14ac:dyDescent="0.25">
      <c r="A13" s="210" t="s">
        <v>48</v>
      </c>
      <c r="B13" s="207" t="s">
        <v>13</v>
      </c>
      <c r="C13" s="208">
        <v>175802867</v>
      </c>
      <c r="D13" s="206">
        <v>136025259</v>
      </c>
      <c r="E13" s="219">
        <f>-('dod 2'!E161-'dod 7'!E45)</f>
        <v>51967718</v>
      </c>
      <c r="F13" s="206">
        <f>-('dod 2'!F161-'dod 7'!F45)</f>
        <v>109248922</v>
      </c>
      <c r="G13" s="206">
        <f>-('dod 2'!G161-'dod 7'!G45)</f>
        <v>120586025</v>
      </c>
      <c r="I13" s="150"/>
    </row>
    <row r="14" spans="1:9" ht="37.5" x14ac:dyDescent="0.25">
      <c r="A14" s="210">
        <v>300000</v>
      </c>
      <c r="B14" s="207" t="s">
        <v>198</v>
      </c>
      <c r="C14" s="206"/>
      <c r="D14" s="206"/>
      <c r="E14" s="206"/>
      <c r="F14" s="206"/>
      <c r="G14" s="206"/>
    </row>
    <row r="15" spans="1:9" ht="18.75" x14ac:dyDescent="0.25">
      <c r="A15" s="210" t="s">
        <v>48</v>
      </c>
      <c r="B15" s="207" t="s">
        <v>12</v>
      </c>
      <c r="C15" s="206"/>
      <c r="D15" s="209"/>
      <c r="E15" s="209"/>
      <c r="F15" s="209"/>
      <c r="G15" s="209"/>
    </row>
    <row r="16" spans="1:9" ht="18.75" x14ac:dyDescent="0.25">
      <c r="A16" s="210" t="s">
        <v>48</v>
      </c>
      <c r="B16" s="207" t="s">
        <v>13</v>
      </c>
      <c r="C16" s="206"/>
      <c r="D16" s="209"/>
      <c r="E16" s="209"/>
      <c r="F16" s="209"/>
      <c r="G16" s="209"/>
    </row>
    <row r="17" spans="1:8" ht="37.5" x14ac:dyDescent="0.25">
      <c r="A17" s="210" t="s">
        <v>48</v>
      </c>
      <c r="B17" s="207" t="s">
        <v>18</v>
      </c>
      <c r="C17" s="206">
        <f>C18+C19</f>
        <v>50951236</v>
      </c>
      <c r="D17" s="206">
        <f>D18+D19</f>
        <v>70388416</v>
      </c>
      <c r="E17" s="206">
        <f t="shared" ref="E17:G17" si="1">E18+E19</f>
        <v>-85140350</v>
      </c>
      <c r="F17" s="206">
        <f t="shared" si="1"/>
        <v>100000</v>
      </c>
      <c r="G17" s="206">
        <f t="shared" si="1"/>
        <v>100000</v>
      </c>
    </row>
    <row r="18" spans="1:8" ht="18.75" x14ac:dyDescent="0.25">
      <c r="A18" s="210" t="s">
        <v>48</v>
      </c>
      <c r="B18" s="207" t="s">
        <v>12</v>
      </c>
      <c r="C18" s="206">
        <f>C12+C15</f>
        <v>-124851631</v>
      </c>
      <c r="D18" s="206">
        <f>D12+D15</f>
        <v>-65636843</v>
      </c>
      <c r="E18" s="206">
        <f t="shared" ref="E18:G18" si="2">E12+E15</f>
        <v>-137108068</v>
      </c>
      <c r="F18" s="206">
        <f t="shared" si="2"/>
        <v>-109148922</v>
      </c>
      <c r="G18" s="206">
        <f t="shared" si="2"/>
        <v>-120486025</v>
      </c>
    </row>
    <row r="19" spans="1:8" ht="18.75" x14ac:dyDescent="0.25">
      <c r="A19" s="210" t="s">
        <v>48</v>
      </c>
      <c r="B19" s="207" t="s">
        <v>13</v>
      </c>
      <c r="C19" s="206">
        <f>C13+C16</f>
        <v>175802867</v>
      </c>
      <c r="D19" s="206">
        <f>D13+D16</f>
        <v>136025259</v>
      </c>
      <c r="E19" s="206">
        <f t="shared" ref="E19:G19" si="3">E13+E16</f>
        <v>51967718</v>
      </c>
      <c r="F19" s="206">
        <f t="shared" si="3"/>
        <v>109248922</v>
      </c>
      <c r="G19" s="206">
        <f t="shared" si="3"/>
        <v>120586025</v>
      </c>
    </row>
    <row r="20" spans="1:8" ht="18.75" x14ac:dyDescent="0.25">
      <c r="A20" s="241" t="s">
        <v>199</v>
      </c>
      <c r="B20" s="241"/>
      <c r="C20" s="241"/>
      <c r="D20" s="241"/>
      <c r="E20" s="241"/>
      <c r="F20" s="241"/>
      <c r="G20" s="241"/>
    </row>
    <row r="21" spans="1:8" ht="37.5" x14ac:dyDescent="0.25">
      <c r="A21" s="210">
        <v>400000</v>
      </c>
      <c r="B21" s="207" t="s">
        <v>200</v>
      </c>
      <c r="C21" s="206">
        <f>C22+C23</f>
        <v>26277810</v>
      </c>
      <c r="D21" s="206">
        <f>D22+D23</f>
        <v>58962540</v>
      </c>
      <c r="E21" s="206">
        <f t="shared" ref="E21:G21" si="4">E22+E23</f>
        <v>-85240350</v>
      </c>
      <c r="F21" s="206">
        <f t="shared" si="4"/>
        <v>0</v>
      </c>
      <c r="G21" s="206">
        <f t="shared" si="4"/>
        <v>0</v>
      </c>
    </row>
    <row r="22" spans="1:8" ht="18.75" x14ac:dyDescent="0.25">
      <c r="A22" s="211" t="s">
        <v>48</v>
      </c>
      <c r="B22" s="207" t="s">
        <v>12</v>
      </c>
      <c r="C22" s="206"/>
      <c r="D22" s="206"/>
      <c r="E22" s="206"/>
      <c r="F22" s="206"/>
      <c r="G22" s="206"/>
    </row>
    <row r="23" spans="1:8" ht="18.75" x14ac:dyDescent="0.25">
      <c r="A23" s="211" t="s">
        <v>48</v>
      </c>
      <c r="B23" s="207" t="s">
        <v>13</v>
      </c>
      <c r="C23" s="208">
        <v>26277810</v>
      </c>
      <c r="D23" s="206">
        <v>58962540</v>
      </c>
      <c r="E23" s="206">
        <v>-85240350</v>
      </c>
      <c r="F23" s="206"/>
      <c r="G23" s="206"/>
    </row>
    <row r="24" spans="1:8" ht="37.5" x14ac:dyDescent="0.25">
      <c r="A24" s="210">
        <v>600000</v>
      </c>
      <c r="B24" s="207" t="s">
        <v>201</v>
      </c>
      <c r="C24" s="206">
        <f>C25+C26</f>
        <v>24673426</v>
      </c>
      <c r="D24" s="206">
        <f>D25+D26</f>
        <v>11425876</v>
      </c>
      <c r="E24" s="206">
        <f t="shared" ref="E24:G24" si="5">E25+E26</f>
        <v>0</v>
      </c>
      <c r="F24" s="206">
        <f t="shared" si="5"/>
        <v>100000</v>
      </c>
      <c r="G24" s="206">
        <f t="shared" si="5"/>
        <v>100000</v>
      </c>
    </row>
    <row r="25" spans="1:8" ht="18.75" x14ac:dyDescent="0.25">
      <c r="A25" s="211" t="s">
        <v>48</v>
      </c>
      <c r="B25" s="207" t="s">
        <v>12</v>
      </c>
      <c r="C25" s="208">
        <v>-124851631</v>
      </c>
      <c r="D25" s="206">
        <f>-65636842.99</f>
        <v>-65636843</v>
      </c>
      <c r="E25" s="206">
        <f>E12</f>
        <v>-137108068</v>
      </c>
      <c r="F25" s="206">
        <f>F12</f>
        <v>-109148922</v>
      </c>
      <c r="G25" s="206">
        <f>G12</f>
        <v>-120486025</v>
      </c>
    </row>
    <row r="26" spans="1:8" ht="18.75" x14ac:dyDescent="0.25">
      <c r="A26" s="211" t="s">
        <v>48</v>
      </c>
      <c r="B26" s="207" t="s">
        <v>13</v>
      </c>
      <c r="C26" s="208">
        <v>149525057</v>
      </c>
      <c r="D26" s="206">
        <v>77062719</v>
      </c>
      <c r="E26" s="206">
        <f>-E25</f>
        <v>137108068</v>
      </c>
      <c r="F26" s="206">
        <f>F13</f>
        <v>109248922</v>
      </c>
      <c r="G26" s="206">
        <f>G13</f>
        <v>120586025</v>
      </c>
    </row>
    <row r="27" spans="1:8" ht="37.5" x14ac:dyDescent="0.25">
      <c r="A27" s="210" t="s">
        <v>48</v>
      </c>
      <c r="B27" s="207" t="s">
        <v>22</v>
      </c>
      <c r="C27" s="206">
        <f>C28+C29</f>
        <v>50951236</v>
      </c>
      <c r="D27" s="206">
        <f>D28+D29</f>
        <v>70388416</v>
      </c>
      <c r="E27" s="206">
        <f>E28+E29</f>
        <v>-85240350</v>
      </c>
      <c r="F27" s="206">
        <f t="shared" ref="F27:G27" si="6">F28+F29</f>
        <v>100000</v>
      </c>
      <c r="G27" s="206">
        <f t="shared" si="6"/>
        <v>100000</v>
      </c>
    </row>
    <row r="28" spans="1:8" ht="18.75" x14ac:dyDescent="0.25">
      <c r="A28" s="210" t="s">
        <v>48</v>
      </c>
      <c r="B28" s="207" t="s">
        <v>12</v>
      </c>
      <c r="C28" s="206">
        <f t="shared" ref="C28:E29" si="7">C22+C25</f>
        <v>-124851631</v>
      </c>
      <c r="D28" s="206">
        <f t="shared" si="7"/>
        <v>-65636843</v>
      </c>
      <c r="E28" s="206">
        <f t="shared" si="7"/>
        <v>-137108068</v>
      </c>
      <c r="F28" s="206">
        <f t="shared" ref="F28:G28" si="8">F22+F25</f>
        <v>-109148922</v>
      </c>
      <c r="G28" s="206">
        <f t="shared" si="8"/>
        <v>-120486025</v>
      </c>
    </row>
    <row r="29" spans="1:8" ht="18.75" x14ac:dyDescent="0.25">
      <c r="A29" s="210" t="s">
        <v>48</v>
      </c>
      <c r="B29" s="207" t="s">
        <v>13</v>
      </c>
      <c r="C29" s="206">
        <f t="shared" si="7"/>
        <v>175802867</v>
      </c>
      <c r="D29" s="206">
        <f t="shared" si="7"/>
        <v>136025259</v>
      </c>
      <c r="E29" s="206">
        <f t="shared" si="7"/>
        <v>51867718</v>
      </c>
      <c r="F29" s="206">
        <f t="shared" ref="F29:G29" si="9">F23+F26</f>
        <v>109248922</v>
      </c>
      <c r="G29" s="206">
        <f t="shared" si="9"/>
        <v>120586025</v>
      </c>
    </row>
    <row r="30" spans="1:8" ht="18.75" x14ac:dyDescent="0.25">
      <c r="A30" s="107"/>
    </row>
    <row r="31" spans="1:8" ht="18.75" x14ac:dyDescent="0.25">
      <c r="A31" s="107"/>
    </row>
    <row r="32" spans="1:8" s="161" customFormat="1" ht="18.75" customHeight="1" x14ac:dyDescent="0.3">
      <c r="A32" s="237" t="s">
        <v>0</v>
      </c>
      <c r="B32" s="237"/>
      <c r="C32" s="237"/>
      <c r="D32" s="160"/>
      <c r="E32" s="160"/>
      <c r="F32" s="238" t="s">
        <v>308</v>
      </c>
      <c r="G32" s="151"/>
      <c r="H32" s="151"/>
    </row>
    <row r="33" spans="1:8" s="161" customFormat="1" ht="18.75" customHeight="1" x14ac:dyDescent="0.3">
      <c r="A33" s="237" t="s">
        <v>3</v>
      </c>
      <c r="B33" s="237"/>
      <c r="C33" s="237"/>
      <c r="D33" s="160"/>
      <c r="E33" s="160"/>
      <c r="F33" s="238"/>
      <c r="G33" s="151"/>
      <c r="H33" s="151"/>
    </row>
    <row r="34" spans="1:8" s="162" customFormat="1" ht="18.75" x14ac:dyDescent="0.3"/>
  </sheetData>
  <mergeCells count="9">
    <mergeCell ref="A32:C32"/>
    <mergeCell ref="A33:C33"/>
    <mergeCell ref="F32:F33"/>
    <mergeCell ref="F2:G2"/>
    <mergeCell ref="A7:A8"/>
    <mergeCell ref="B7:B8"/>
    <mergeCell ref="A10:G10"/>
    <mergeCell ref="A20:G20"/>
    <mergeCell ref="A3:G3"/>
  </mergeCells>
  <pageMargins left="0.7" right="0.7" top="0.75" bottom="0.75" header="0.3" footer="0.3"/>
  <pageSetup paperSize="9" scale="5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view="pageBreakPreview" zoomScale="60" zoomScaleNormal="100" workbookViewId="0">
      <selection activeCell="F17" sqref="F17:F18"/>
    </sheetView>
  </sheetViews>
  <sheetFormatPr defaultRowHeight="15" x14ac:dyDescent="0.25"/>
  <cols>
    <col min="1" max="1" width="14.5703125" style="104" customWidth="1"/>
    <col min="2" max="2" width="24.5703125" style="104" customWidth="1"/>
    <col min="3" max="3" width="21.42578125" style="104" customWidth="1"/>
    <col min="4" max="4" width="18.28515625" style="104" customWidth="1"/>
    <col min="5" max="5" width="22.28515625" style="104" customWidth="1"/>
    <col min="6" max="6" width="24.7109375" style="104" customWidth="1"/>
    <col min="7" max="7" width="19" style="104" customWidth="1"/>
    <col min="8" max="16384" width="9.140625" style="104"/>
  </cols>
  <sheetData>
    <row r="1" spans="1:7" ht="18.75" x14ac:dyDescent="0.25">
      <c r="A1" s="103"/>
      <c r="F1" s="243" t="s">
        <v>202</v>
      </c>
      <c r="G1" s="243"/>
    </row>
    <row r="2" spans="1:7" ht="75" customHeight="1" x14ac:dyDescent="0.25">
      <c r="A2" s="103"/>
      <c r="F2" s="239" t="s">
        <v>301</v>
      </c>
      <c r="G2" s="239"/>
    </row>
    <row r="3" spans="1:7" ht="18.75" x14ac:dyDescent="0.25">
      <c r="A3" s="242" t="s">
        <v>203</v>
      </c>
      <c r="B3" s="242"/>
      <c r="C3" s="242"/>
      <c r="D3" s="242"/>
      <c r="E3" s="242"/>
      <c r="F3" s="242"/>
      <c r="G3" s="242"/>
    </row>
    <row r="4" spans="1:7" ht="15.75" x14ac:dyDescent="0.25">
      <c r="A4" s="115" t="s">
        <v>1</v>
      </c>
    </row>
    <row r="5" spans="1:7" ht="15.75" x14ac:dyDescent="0.25">
      <c r="A5" s="105" t="s">
        <v>2</v>
      </c>
    </row>
    <row r="6" spans="1:7" ht="15.75" x14ac:dyDescent="0.25">
      <c r="G6" s="192"/>
    </row>
    <row r="7" spans="1:7" ht="36.75" customHeight="1" x14ac:dyDescent="0.25">
      <c r="A7" s="240" t="s">
        <v>204</v>
      </c>
      <c r="B7" s="244" t="s">
        <v>5</v>
      </c>
      <c r="C7" s="168" t="s">
        <v>32</v>
      </c>
      <c r="D7" s="168" t="s">
        <v>33</v>
      </c>
      <c r="E7" s="168" t="s">
        <v>34</v>
      </c>
      <c r="F7" s="168" t="s">
        <v>35</v>
      </c>
      <c r="G7" s="168" t="s">
        <v>36</v>
      </c>
    </row>
    <row r="8" spans="1:7" ht="18.75" x14ac:dyDescent="0.25">
      <c r="A8" s="240"/>
      <c r="B8" s="244"/>
      <c r="C8" s="168" t="s">
        <v>6</v>
      </c>
      <c r="D8" s="168" t="s">
        <v>7</v>
      </c>
      <c r="E8" s="168" t="s">
        <v>8</v>
      </c>
      <c r="F8" s="168" t="s">
        <v>8</v>
      </c>
      <c r="G8" s="168" t="s">
        <v>8</v>
      </c>
    </row>
    <row r="9" spans="1:7" ht="15.75" x14ac:dyDescent="0.25">
      <c r="A9" s="152">
        <v>1</v>
      </c>
      <c r="B9" s="157">
        <v>2</v>
      </c>
      <c r="C9" s="152">
        <v>3</v>
      </c>
      <c r="D9" s="152">
        <v>4</v>
      </c>
      <c r="E9" s="152">
        <v>5</v>
      </c>
      <c r="F9" s="152">
        <v>6</v>
      </c>
      <c r="G9" s="152">
        <v>7</v>
      </c>
    </row>
    <row r="10" spans="1:7" ht="18.75" x14ac:dyDescent="0.25">
      <c r="A10" s="155">
        <v>200000</v>
      </c>
      <c r="B10" s="158" t="s">
        <v>205</v>
      </c>
      <c r="C10" s="206">
        <f>C11</f>
        <v>26277810</v>
      </c>
      <c r="D10" s="206">
        <f t="shared" ref="D10:G10" si="0">D11</f>
        <v>58962540</v>
      </c>
      <c r="E10" s="206">
        <f t="shared" si="0"/>
        <v>-85240350</v>
      </c>
      <c r="F10" s="206">
        <f t="shared" si="0"/>
        <v>0</v>
      </c>
      <c r="G10" s="206">
        <f t="shared" si="0"/>
        <v>0</v>
      </c>
    </row>
    <row r="11" spans="1:7" ht="37.5" x14ac:dyDescent="0.25">
      <c r="A11" s="155" t="s">
        <v>48</v>
      </c>
      <c r="B11" s="158" t="s">
        <v>206</v>
      </c>
      <c r="C11" s="206">
        <v>26277810</v>
      </c>
      <c r="D11" s="206">
        <v>58962540</v>
      </c>
      <c r="E11" s="206">
        <v>-85240350</v>
      </c>
      <c r="F11" s="206">
        <v>0</v>
      </c>
      <c r="G11" s="206">
        <v>0</v>
      </c>
    </row>
    <row r="12" spans="1:7" ht="18.75" x14ac:dyDescent="0.25">
      <c r="A12" s="155">
        <v>300000</v>
      </c>
      <c r="B12" s="158" t="s">
        <v>207</v>
      </c>
      <c r="C12" s="206"/>
      <c r="D12" s="206"/>
      <c r="E12" s="206"/>
      <c r="F12" s="206"/>
      <c r="G12" s="206"/>
    </row>
    <row r="13" spans="1:7" ht="18.75" x14ac:dyDescent="0.25">
      <c r="A13" s="155" t="s">
        <v>48</v>
      </c>
      <c r="B13" s="193" t="s">
        <v>215</v>
      </c>
      <c r="C13" s="206"/>
      <c r="D13" s="206"/>
      <c r="E13" s="206"/>
      <c r="F13" s="206"/>
      <c r="G13" s="206"/>
    </row>
    <row r="14" spans="1:7" ht="56.25" x14ac:dyDescent="0.25">
      <c r="A14" s="155" t="s">
        <v>48</v>
      </c>
      <c r="B14" s="158" t="s">
        <v>208</v>
      </c>
      <c r="C14" s="206"/>
      <c r="D14" s="206"/>
      <c r="E14" s="206"/>
      <c r="F14" s="206"/>
      <c r="G14" s="206"/>
    </row>
    <row r="15" spans="1:7" ht="56.25" x14ac:dyDescent="0.25">
      <c r="A15" s="155" t="s">
        <v>48</v>
      </c>
      <c r="B15" s="158" t="s">
        <v>209</v>
      </c>
      <c r="C15" s="206">
        <f>C14+C11</f>
        <v>26277810</v>
      </c>
      <c r="D15" s="206">
        <f t="shared" ref="D15:G15" si="1">D14+D11</f>
        <v>58962540</v>
      </c>
      <c r="E15" s="206">
        <f t="shared" si="1"/>
        <v>-85240350</v>
      </c>
      <c r="F15" s="206">
        <f t="shared" si="1"/>
        <v>0</v>
      </c>
      <c r="G15" s="206">
        <f t="shared" si="1"/>
        <v>0</v>
      </c>
    </row>
    <row r="16" spans="1:7" ht="18.75" x14ac:dyDescent="0.25">
      <c r="A16" s="107"/>
    </row>
    <row r="17" spans="1:8" s="161" customFormat="1" ht="18.75" customHeight="1" x14ac:dyDescent="0.3">
      <c r="A17" s="237" t="s">
        <v>0</v>
      </c>
      <c r="B17" s="237"/>
      <c r="C17" s="237"/>
      <c r="D17" s="160"/>
      <c r="E17" s="160"/>
      <c r="F17" s="238" t="s">
        <v>308</v>
      </c>
      <c r="G17" s="151"/>
      <c r="H17" s="151"/>
    </row>
    <row r="18" spans="1:8" s="161" customFormat="1" ht="18.75" customHeight="1" x14ac:dyDescent="0.3">
      <c r="A18" s="237" t="s">
        <v>3</v>
      </c>
      <c r="B18" s="237"/>
      <c r="C18" s="237"/>
      <c r="D18" s="160"/>
      <c r="E18" s="160"/>
      <c r="F18" s="238"/>
      <c r="G18" s="151"/>
      <c r="H18" s="151"/>
    </row>
    <row r="19" spans="1:8" s="162" customFormat="1" ht="18.75" x14ac:dyDescent="0.3"/>
  </sheetData>
  <mergeCells count="8">
    <mergeCell ref="A17:C17"/>
    <mergeCell ref="F17:F18"/>
    <mergeCell ref="A18:C18"/>
    <mergeCell ref="F1:G1"/>
    <mergeCell ref="F2:G2"/>
    <mergeCell ref="A3:G3"/>
    <mergeCell ref="A7:A8"/>
    <mergeCell ref="B7:B8"/>
  </mergeCells>
  <pageMargins left="0.7" right="0.7" top="0.75" bottom="0.75" header="0.3" footer="0.3"/>
  <pageSetup paperSize="9" scale="87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60" zoomScaleNormal="100" workbookViewId="0">
      <selection activeCell="F27" sqref="F27:F28"/>
    </sheetView>
  </sheetViews>
  <sheetFormatPr defaultRowHeight="15" x14ac:dyDescent="0.25"/>
  <cols>
    <col min="1" max="1" width="9.140625" style="104"/>
    <col min="2" max="2" width="36" style="104" customWidth="1"/>
    <col min="3" max="3" width="21.28515625" style="104" customWidth="1"/>
    <col min="4" max="4" width="18.85546875" style="104" customWidth="1"/>
    <col min="5" max="5" width="18.28515625" style="104" customWidth="1"/>
    <col min="6" max="6" width="20.5703125" style="104" customWidth="1"/>
    <col min="7" max="7" width="24" style="104" customWidth="1"/>
    <col min="8" max="16384" width="9.140625" style="104"/>
  </cols>
  <sheetData>
    <row r="1" spans="1:7" ht="18.75" x14ac:dyDescent="0.3">
      <c r="A1" s="103"/>
      <c r="B1" s="190"/>
      <c r="C1" s="190"/>
      <c r="D1" s="190"/>
      <c r="E1" s="190"/>
      <c r="F1" s="243" t="s">
        <v>210</v>
      </c>
      <c r="G1" s="243"/>
    </row>
    <row r="2" spans="1:7" ht="54" customHeight="1" x14ac:dyDescent="0.3">
      <c r="A2" s="103"/>
      <c r="B2" s="190"/>
      <c r="C2" s="190"/>
      <c r="D2" s="190"/>
      <c r="E2" s="190"/>
      <c r="F2" s="239" t="s">
        <v>301</v>
      </c>
      <c r="G2" s="239"/>
    </row>
    <row r="3" spans="1:7" ht="18.75" x14ac:dyDescent="0.3">
      <c r="A3" s="103"/>
      <c r="B3" s="190"/>
      <c r="C3" s="190"/>
      <c r="D3" s="190"/>
      <c r="E3" s="190"/>
      <c r="F3" s="190"/>
      <c r="G3" s="190"/>
    </row>
    <row r="4" spans="1:7" ht="18.75" customHeight="1" x14ac:dyDescent="0.25">
      <c r="A4" s="242" t="s">
        <v>211</v>
      </c>
      <c r="B4" s="242"/>
      <c r="C4" s="242"/>
      <c r="D4" s="242"/>
      <c r="E4" s="242"/>
      <c r="F4" s="242"/>
      <c r="G4" s="242"/>
    </row>
    <row r="5" spans="1:7" ht="18.75" customHeight="1" x14ac:dyDescent="0.25">
      <c r="A5" s="245" t="s">
        <v>212</v>
      </c>
      <c r="B5" s="245"/>
      <c r="C5" s="245"/>
      <c r="D5" s="245"/>
      <c r="E5" s="245"/>
      <c r="F5" s="245"/>
      <c r="G5" s="245"/>
    </row>
    <row r="6" spans="1:7" ht="18.75" x14ac:dyDescent="0.25">
      <c r="A6" s="246" t="s">
        <v>1</v>
      </c>
      <c r="B6" s="246"/>
    </row>
    <row r="7" spans="1:7" ht="15.75" x14ac:dyDescent="0.25">
      <c r="A7" s="105" t="s">
        <v>2</v>
      </c>
    </row>
    <row r="8" spans="1:7" ht="15.75" x14ac:dyDescent="0.25">
      <c r="A8" s="105"/>
    </row>
    <row r="9" spans="1:7" ht="36.75" customHeight="1" x14ac:dyDescent="0.25">
      <c r="A9" s="240" t="s">
        <v>213</v>
      </c>
      <c r="B9" s="240" t="s">
        <v>5</v>
      </c>
      <c r="C9" s="159" t="s">
        <v>32</v>
      </c>
      <c r="D9" s="159" t="s">
        <v>33</v>
      </c>
      <c r="E9" s="159" t="s">
        <v>34</v>
      </c>
      <c r="F9" s="159" t="s">
        <v>35</v>
      </c>
      <c r="G9" s="159" t="s">
        <v>36</v>
      </c>
    </row>
    <row r="10" spans="1:7" ht="18.75" x14ac:dyDescent="0.25">
      <c r="A10" s="240"/>
      <c r="B10" s="240"/>
      <c r="C10" s="159" t="s">
        <v>6</v>
      </c>
      <c r="D10" s="159" t="s">
        <v>7</v>
      </c>
      <c r="E10" s="159" t="s">
        <v>8</v>
      </c>
      <c r="F10" s="159" t="s">
        <v>8</v>
      </c>
      <c r="G10" s="159" t="s">
        <v>8</v>
      </c>
    </row>
    <row r="11" spans="1:7" ht="18.75" x14ac:dyDescent="0.25">
      <c r="A11" s="155">
        <v>1</v>
      </c>
      <c r="B11" s="155">
        <v>2</v>
      </c>
      <c r="C11" s="155">
        <v>3</v>
      </c>
      <c r="D11" s="155">
        <v>4</v>
      </c>
      <c r="E11" s="155">
        <v>5</v>
      </c>
      <c r="F11" s="155">
        <v>6</v>
      </c>
      <c r="G11" s="155">
        <v>7</v>
      </c>
    </row>
    <row r="12" spans="1:7" ht="18.75" x14ac:dyDescent="0.25">
      <c r="A12" s="240" t="s">
        <v>214</v>
      </c>
      <c r="B12" s="240"/>
      <c r="C12" s="240"/>
      <c r="D12" s="240"/>
      <c r="E12" s="240"/>
      <c r="F12" s="240"/>
      <c r="G12" s="240"/>
    </row>
    <row r="13" spans="1:7" ht="18.75" x14ac:dyDescent="0.25">
      <c r="A13" s="155" t="s">
        <v>10</v>
      </c>
      <c r="B13" s="153" t="s">
        <v>205</v>
      </c>
      <c r="C13" s="154">
        <f>C14</f>
        <v>26277810.18</v>
      </c>
      <c r="D13" s="154">
        <f t="shared" ref="D13:G13" si="0">D14</f>
        <v>85240350</v>
      </c>
      <c r="E13" s="154">
        <f t="shared" si="0"/>
        <v>0</v>
      </c>
      <c r="F13" s="154">
        <f t="shared" si="0"/>
        <v>0</v>
      </c>
      <c r="G13" s="154">
        <f t="shared" si="0"/>
        <v>0</v>
      </c>
    </row>
    <row r="14" spans="1:7" ht="18.75" x14ac:dyDescent="0.25">
      <c r="A14" s="155" t="s">
        <v>48</v>
      </c>
      <c r="B14" s="153" t="s">
        <v>206</v>
      </c>
      <c r="C14" s="154">
        <v>26277810.18</v>
      </c>
      <c r="D14" s="154">
        <v>85240350</v>
      </c>
      <c r="E14" s="153">
        <v>0</v>
      </c>
      <c r="F14" s="155">
        <v>0</v>
      </c>
      <c r="G14" s="153">
        <v>0</v>
      </c>
    </row>
    <row r="15" spans="1:7" ht="18.75" x14ac:dyDescent="0.25">
      <c r="A15" s="155" t="s">
        <v>14</v>
      </c>
      <c r="B15" s="153" t="s">
        <v>207</v>
      </c>
      <c r="C15" s="155"/>
      <c r="D15" s="155"/>
      <c r="E15" s="155"/>
      <c r="F15" s="155"/>
      <c r="G15" s="155"/>
    </row>
    <row r="16" spans="1:7" ht="18.75" x14ac:dyDescent="0.25">
      <c r="A16" s="155" t="s">
        <v>48</v>
      </c>
      <c r="B16" s="153" t="s">
        <v>215</v>
      </c>
      <c r="C16" s="155"/>
      <c r="D16" s="155"/>
      <c r="E16" s="155"/>
      <c r="F16" s="155"/>
      <c r="G16" s="155"/>
    </row>
    <row r="17" spans="1:8" ht="37.5" x14ac:dyDescent="0.25">
      <c r="A17" s="155" t="s">
        <v>48</v>
      </c>
      <c r="B17" s="153" t="s">
        <v>208</v>
      </c>
      <c r="C17" s="155"/>
      <c r="D17" s="155"/>
      <c r="E17" s="155"/>
      <c r="F17" s="155"/>
      <c r="G17" s="155"/>
    </row>
    <row r="18" spans="1:8" ht="37.5" x14ac:dyDescent="0.25">
      <c r="A18" s="155" t="s">
        <v>48</v>
      </c>
      <c r="B18" s="153" t="s">
        <v>216</v>
      </c>
      <c r="C18" s="154">
        <f>C17+C14</f>
        <v>26277810.18</v>
      </c>
      <c r="D18" s="154">
        <f t="shared" ref="D18:G18" si="1">D17+D14</f>
        <v>85240350</v>
      </c>
      <c r="E18" s="154">
        <f t="shared" si="1"/>
        <v>0</v>
      </c>
      <c r="F18" s="154">
        <f t="shared" si="1"/>
        <v>0</v>
      </c>
      <c r="G18" s="154">
        <f t="shared" si="1"/>
        <v>0</v>
      </c>
    </row>
    <row r="19" spans="1:8" ht="18.75" x14ac:dyDescent="0.25">
      <c r="A19" s="240" t="s">
        <v>217</v>
      </c>
      <c r="B19" s="240"/>
      <c r="C19" s="240"/>
      <c r="D19" s="240"/>
      <c r="E19" s="240"/>
      <c r="F19" s="240"/>
      <c r="G19" s="240"/>
    </row>
    <row r="20" spans="1:8" ht="37.5" x14ac:dyDescent="0.25">
      <c r="A20" s="155" t="s">
        <v>10</v>
      </c>
      <c r="B20" s="153" t="s">
        <v>218</v>
      </c>
      <c r="C20" s="155"/>
      <c r="D20" s="155"/>
      <c r="E20" s="155"/>
      <c r="F20" s="155"/>
      <c r="G20" s="155"/>
    </row>
    <row r="21" spans="1:8" ht="18.75" x14ac:dyDescent="0.25">
      <c r="A21" s="156" t="s">
        <v>48</v>
      </c>
      <c r="B21" s="153" t="s">
        <v>206</v>
      </c>
      <c r="C21" s="155"/>
      <c r="D21" s="155"/>
      <c r="E21" s="155"/>
      <c r="F21" s="155"/>
      <c r="G21" s="155"/>
    </row>
    <row r="22" spans="1:8" ht="37.5" x14ac:dyDescent="0.25">
      <c r="A22" s="156" t="s">
        <v>14</v>
      </c>
      <c r="B22" s="153" t="s">
        <v>219</v>
      </c>
      <c r="C22" s="155"/>
      <c r="D22" s="155"/>
      <c r="E22" s="155"/>
      <c r="F22" s="155"/>
      <c r="G22" s="155"/>
    </row>
    <row r="23" spans="1:8" ht="18.75" x14ac:dyDescent="0.25">
      <c r="A23" s="155" t="s">
        <v>48</v>
      </c>
      <c r="B23" s="153" t="s">
        <v>215</v>
      </c>
      <c r="C23" s="155"/>
      <c r="D23" s="155"/>
      <c r="E23" s="155"/>
      <c r="F23" s="155"/>
      <c r="G23" s="155"/>
    </row>
    <row r="24" spans="1:8" ht="37.5" x14ac:dyDescent="0.25">
      <c r="A24" s="156" t="s">
        <v>48</v>
      </c>
      <c r="B24" s="153" t="s">
        <v>220</v>
      </c>
      <c r="C24" s="155"/>
      <c r="D24" s="155"/>
      <c r="E24" s="155"/>
      <c r="F24" s="155"/>
      <c r="G24" s="155"/>
    </row>
    <row r="25" spans="1:8" ht="37.5" x14ac:dyDescent="0.25">
      <c r="A25" s="155" t="s">
        <v>48</v>
      </c>
      <c r="B25" s="153" t="s">
        <v>221</v>
      </c>
      <c r="C25" s="191">
        <v>0</v>
      </c>
      <c r="D25" s="191">
        <v>0</v>
      </c>
      <c r="E25" s="191">
        <v>0</v>
      </c>
      <c r="F25" s="191">
        <v>0</v>
      </c>
      <c r="G25" s="191">
        <v>0</v>
      </c>
    </row>
    <row r="26" spans="1:8" ht="18.75" x14ac:dyDescent="0.3">
      <c r="A26" s="107"/>
      <c r="B26" s="190"/>
      <c r="C26" s="190"/>
      <c r="D26" s="190"/>
      <c r="E26" s="190"/>
      <c r="F26" s="190"/>
      <c r="G26" s="190"/>
    </row>
    <row r="27" spans="1:8" s="161" customFormat="1" ht="18.75" customHeight="1" x14ac:dyDescent="0.3">
      <c r="A27" s="237" t="s">
        <v>0</v>
      </c>
      <c r="B27" s="237"/>
      <c r="C27" s="237"/>
      <c r="D27" s="160"/>
      <c r="E27" s="160"/>
      <c r="F27" s="238" t="s">
        <v>308</v>
      </c>
      <c r="G27" s="151"/>
      <c r="H27" s="151"/>
    </row>
    <row r="28" spans="1:8" s="161" customFormat="1" ht="18.75" customHeight="1" x14ac:dyDescent="0.3">
      <c r="A28" s="237" t="s">
        <v>3</v>
      </c>
      <c r="B28" s="237"/>
      <c r="C28" s="237"/>
      <c r="D28" s="160"/>
      <c r="E28" s="160"/>
      <c r="F28" s="238"/>
      <c r="G28" s="151"/>
      <c r="H28" s="151"/>
    </row>
    <row r="29" spans="1:8" s="162" customFormat="1" ht="18.75" x14ac:dyDescent="0.3"/>
  </sheetData>
  <mergeCells count="12">
    <mergeCell ref="A19:G19"/>
    <mergeCell ref="A27:C27"/>
    <mergeCell ref="F27:F28"/>
    <mergeCell ref="A28:C28"/>
    <mergeCell ref="F1:G1"/>
    <mergeCell ref="F2:G2"/>
    <mergeCell ref="A4:G4"/>
    <mergeCell ref="A5:G5"/>
    <mergeCell ref="A6:B6"/>
    <mergeCell ref="A9:A10"/>
    <mergeCell ref="B9:B10"/>
    <mergeCell ref="A12:G12"/>
  </mergeCells>
  <pageMargins left="0.7" right="0.7" top="0.75" bottom="0.75" header="0.3" footer="0.3"/>
  <pageSetup paperSize="9" scale="7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view="pageBreakPreview" zoomScale="60" zoomScaleNormal="100" workbookViewId="0">
      <selection activeCell="B39" sqref="A39:XFD42"/>
    </sheetView>
  </sheetViews>
  <sheetFormatPr defaultRowHeight="12.75" x14ac:dyDescent="0.2"/>
  <cols>
    <col min="1" max="1" width="17.28515625" style="10" customWidth="1"/>
    <col min="2" max="2" width="45.7109375" style="10" customWidth="1"/>
    <col min="3" max="3" width="21.140625" style="10" customWidth="1"/>
    <col min="4" max="4" width="25" style="10" customWidth="1"/>
    <col min="5" max="5" width="18.85546875" style="10" customWidth="1"/>
    <col min="6" max="6" width="23.85546875" style="10" customWidth="1"/>
    <col min="7" max="7" width="20" style="10" customWidth="1"/>
    <col min="8" max="10" width="9.140625" style="10"/>
    <col min="11" max="11" width="17.7109375" style="10" customWidth="1"/>
    <col min="12" max="12" width="16.28515625" style="10" customWidth="1"/>
    <col min="13" max="13" width="20.7109375" style="10" customWidth="1"/>
    <col min="14" max="16384" width="9.140625" style="10"/>
  </cols>
  <sheetData>
    <row r="1" spans="1:7" ht="18.75" x14ac:dyDescent="0.2">
      <c r="E1" s="11"/>
      <c r="F1" s="248" t="s">
        <v>223</v>
      </c>
      <c r="G1" s="248"/>
    </row>
    <row r="2" spans="1:7" ht="65.25" customHeight="1" x14ac:dyDescent="0.2">
      <c r="E2" s="11"/>
      <c r="F2" s="247" t="s">
        <v>301</v>
      </c>
      <c r="G2" s="247"/>
    </row>
    <row r="3" spans="1:7" ht="18.75" x14ac:dyDescent="0.2">
      <c r="E3" s="108"/>
    </row>
    <row r="4" spans="1:7" ht="18.75" x14ac:dyDescent="0.2">
      <c r="A4" s="251" t="s">
        <v>224</v>
      </c>
      <c r="B4" s="251"/>
      <c r="C4" s="251"/>
      <c r="D4" s="251"/>
      <c r="E4" s="251"/>
      <c r="F4" s="251"/>
      <c r="G4" s="251"/>
    </row>
    <row r="5" spans="1:7" ht="15.75" x14ac:dyDescent="0.25">
      <c r="A5" s="115" t="s">
        <v>1</v>
      </c>
    </row>
    <row r="6" spans="1:7" ht="15.75" x14ac:dyDescent="0.2">
      <c r="A6" s="13" t="s">
        <v>2</v>
      </c>
    </row>
    <row r="7" spans="1:7" ht="15.75" x14ac:dyDescent="0.2">
      <c r="G7" s="14" t="s">
        <v>41</v>
      </c>
    </row>
    <row r="8" spans="1:7" ht="37.5" x14ac:dyDescent="0.2">
      <c r="A8" s="249" t="s">
        <v>225</v>
      </c>
      <c r="B8" s="159" t="s">
        <v>226</v>
      </c>
      <c r="C8" s="169" t="s">
        <v>32</v>
      </c>
      <c r="D8" s="169" t="s">
        <v>33</v>
      </c>
      <c r="E8" s="169" t="s">
        <v>34</v>
      </c>
      <c r="F8" s="169" t="s">
        <v>35</v>
      </c>
      <c r="G8" s="169" t="s">
        <v>36</v>
      </c>
    </row>
    <row r="9" spans="1:7" ht="18.75" x14ac:dyDescent="0.2">
      <c r="A9" s="249"/>
      <c r="B9" s="159" t="s">
        <v>227</v>
      </c>
      <c r="C9" s="169" t="s">
        <v>6</v>
      </c>
      <c r="D9" s="169" t="s">
        <v>7</v>
      </c>
      <c r="E9" s="169" t="s">
        <v>8</v>
      </c>
      <c r="F9" s="169" t="s">
        <v>8</v>
      </c>
      <c r="G9" s="169" t="s">
        <v>8</v>
      </c>
    </row>
    <row r="10" spans="1:7" ht="15.75" x14ac:dyDescent="0.2">
      <c r="A10" s="122">
        <v>1</v>
      </c>
      <c r="B10" s="122">
        <v>2</v>
      </c>
      <c r="C10" s="122">
        <v>3</v>
      </c>
      <c r="D10" s="122">
        <v>4</v>
      </c>
      <c r="E10" s="122">
        <v>5</v>
      </c>
      <c r="F10" s="122">
        <v>6</v>
      </c>
      <c r="G10" s="122">
        <v>7</v>
      </c>
    </row>
    <row r="11" spans="1:7" ht="48.75" customHeight="1" x14ac:dyDescent="0.2">
      <c r="A11" s="249" t="s">
        <v>228</v>
      </c>
      <c r="B11" s="163" t="s">
        <v>229</v>
      </c>
      <c r="C11" s="250">
        <f>C13+C14</f>
        <v>140411603</v>
      </c>
      <c r="D11" s="250">
        <f>D13+D14</f>
        <v>117494150</v>
      </c>
      <c r="E11" s="250">
        <f t="shared" ref="E11:G11" si="0">E13+E14</f>
        <v>113295000</v>
      </c>
      <c r="F11" s="250">
        <f t="shared" si="0"/>
        <v>127171800</v>
      </c>
      <c r="G11" s="250">
        <f t="shared" si="0"/>
        <v>126459400</v>
      </c>
    </row>
    <row r="12" spans="1:7" ht="18.75" x14ac:dyDescent="0.2">
      <c r="A12" s="249"/>
      <c r="B12" s="163" t="s">
        <v>230</v>
      </c>
      <c r="C12" s="250"/>
      <c r="D12" s="250"/>
      <c r="E12" s="250"/>
      <c r="F12" s="250"/>
      <c r="G12" s="250"/>
    </row>
    <row r="13" spans="1:7" ht="18.75" x14ac:dyDescent="0.2">
      <c r="A13" s="159" t="s">
        <v>48</v>
      </c>
      <c r="B13" s="163" t="s">
        <v>12</v>
      </c>
      <c r="C13" s="164">
        <f>75989971+49772360</f>
        <v>125762331</v>
      </c>
      <c r="D13" s="164">
        <v>109975876</v>
      </c>
      <c r="E13" s="164">
        <v>110844000</v>
      </c>
      <c r="F13" s="164">
        <v>117078800</v>
      </c>
      <c r="G13" s="164">
        <v>116899900</v>
      </c>
    </row>
    <row r="14" spans="1:7" ht="18.75" x14ac:dyDescent="0.2">
      <c r="A14" s="165" t="s">
        <v>48</v>
      </c>
      <c r="B14" s="163" t="s">
        <v>13</v>
      </c>
      <c r="C14" s="164">
        <f>5414211+9235061</f>
        <v>14649272</v>
      </c>
      <c r="D14" s="164">
        <v>7518274</v>
      </c>
      <c r="E14" s="164">
        <v>2451000</v>
      </c>
      <c r="F14" s="164">
        <v>10093000</v>
      </c>
      <c r="G14" s="164">
        <v>9559500</v>
      </c>
    </row>
    <row r="15" spans="1:7" ht="56.25" x14ac:dyDescent="0.2">
      <c r="A15" s="249" t="s">
        <v>231</v>
      </c>
      <c r="B15" s="163" t="s">
        <v>232</v>
      </c>
      <c r="C15" s="250">
        <f>C17+C18</f>
        <v>461438602</v>
      </c>
      <c r="D15" s="250">
        <f t="shared" ref="D15:G15" si="1">D17+D18</f>
        <v>643963367</v>
      </c>
      <c r="E15" s="250">
        <f t="shared" si="1"/>
        <v>698543919</v>
      </c>
      <c r="F15" s="250">
        <f t="shared" si="1"/>
        <v>806044954</v>
      </c>
      <c r="G15" s="250">
        <f t="shared" si="1"/>
        <v>863096222</v>
      </c>
    </row>
    <row r="16" spans="1:7" ht="18.75" x14ac:dyDescent="0.2">
      <c r="A16" s="249"/>
      <c r="B16" s="163" t="s">
        <v>230</v>
      </c>
      <c r="C16" s="250"/>
      <c r="D16" s="250"/>
      <c r="E16" s="250"/>
      <c r="F16" s="250"/>
      <c r="G16" s="250"/>
    </row>
    <row r="17" spans="1:7" ht="18.75" x14ac:dyDescent="0.2">
      <c r="A17" s="159" t="s">
        <v>48</v>
      </c>
      <c r="B17" s="163" t="s">
        <v>12</v>
      </c>
      <c r="C17" s="164">
        <f>397797303+38572418</f>
        <v>436369721</v>
      </c>
      <c r="D17" s="164">
        <f>594196411+7565832</f>
        <v>601762243</v>
      </c>
      <c r="E17" s="164">
        <v>656367900</v>
      </c>
      <c r="F17" s="164">
        <v>760689081</v>
      </c>
      <c r="G17" s="164">
        <v>815543255</v>
      </c>
    </row>
    <row r="18" spans="1:7" ht="18.75" x14ac:dyDescent="0.2">
      <c r="A18" s="165" t="s">
        <v>48</v>
      </c>
      <c r="B18" s="163" t="s">
        <v>13</v>
      </c>
      <c r="C18" s="164">
        <f>15455415+9613466</f>
        <v>25068881</v>
      </c>
      <c r="D18" s="164">
        <f>30250026+11951098</f>
        <v>42201124</v>
      </c>
      <c r="E18" s="164">
        <v>42176019</v>
      </c>
      <c r="F18" s="164">
        <v>45355873</v>
      </c>
      <c r="G18" s="164">
        <v>47552967</v>
      </c>
    </row>
    <row r="19" spans="1:7" ht="37.5" hidden="1" x14ac:dyDescent="0.2">
      <c r="A19" s="249" t="s">
        <v>233</v>
      </c>
      <c r="B19" s="163" t="s">
        <v>234</v>
      </c>
      <c r="C19" s="250">
        <f>C21+C22</f>
        <v>0</v>
      </c>
      <c r="D19" s="250">
        <f t="shared" ref="D19:G19" si="2">D21+D22</f>
        <v>0</v>
      </c>
      <c r="E19" s="250">
        <f t="shared" si="2"/>
        <v>0</v>
      </c>
      <c r="F19" s="250">
        <f t="shared" si="2"/>
        <v>0</v>
      </c>
      <c r="G19" s="250">
        <f t="shared" si="2"/>
        <v>0</v>
      </c>
    </row>
    <row r="20" spans="1:7" ht="18.75" hidden="1" x14ac:dyDescent="0.2">
      <c r="A20" s="249"/>
      <c r="B20" s="163" t="s">
        <v>230</v>
      </c>
      <c r="C20" s="250"/>
      <c r="D20" s="250"/>
      <c r="E20" s="250"/>
      <c r="F20" s="250"/>
      <c r="G20" s="250"/>
    </row>
    <row r="21" spans="1:7" ht="18.75" hidden="1" x14ac:dyDescent="0.2">
      <c r="A21" s="159" t="s">
        <v>48</v>
      </c>
      <c r="B21" s="163" t="s">
        <v>12</v>
      </c>
      <c r="C21" s="164"/>
      <c r="D21" s="164"/>
      <c r="E21" s="164"/>
      <c r="F21" s="164"/>
      <c r="G21" s="164"/>
    </row>
    <row r="22" spans="1:7" ht="18.75" hidden="1" x14ac:dyDescent="0.2">
      <c r="A22" s="165" t="s">
        <v>48</v>
      </c>
      <c r="B22" s="163" t="s">
        <v>13</v>
      </c>
      <c r="C22" s="164"/>
      <c r="D22" s="164"/>
      <c r="E22" s="164"/>
      <c r="F22" s="164"/>
      <c r="G22" s="164"/>
    </row>
    <row r="23" spans="1:7" ht="56.25" x14ac:dyDescent="0.2">
      <c r="A23" s="249" t="s">
        <v>235</v>
      </c>
      <c r="B23" s="163" t="s">
        <v>236</v>
      </c>
      <c r="C23" s="250">
        <f>C25+C26</f>
        <v>58384609</v>
      </c>
      <c r="D23" s="250">
        <f t="shared" ref="D23:G23" si="3">D25+D26</f>
        <v>40363101</v>
      </c>
      <c r="E23" s="250">
        <f t="shared" si="3"/>
        <v>42240000</v>
      </c>
      <c r="F23" s="250">
        <f t="shared" si="3"/>
        <v>54904800</v>
      </c>
      <c r="G23" s="250">
        <f t="shared" si="3"/>
        <v>62604300</v>
      </c>
    </row>
    <row r="24" spans="1:7" ht="18.75" x14ac:dyDescent="0.2">
      <c r="A24" s="249"/>
      <c r="B24" s="163" t="s">
        <v>230</v>
      </c>
      <c r="C24" s="250"/>
      <c r="D24" s="250"/>
      <c r="E24" s="250"/>
      <c r="F24" s="250"/>
      <c r="G24" s="250"/>
    </row>
    <row r="25" spans="1:7" ht="18.75" x14ac:dyDescent="0.2">
      <c r="A25" s="159" t="s">
        <v>48</v>
      </c>
      <c r="B25" s="163" t="s">
        <v>12</v>
      </c>
      <c r="C25" s="164">
        <v>54507826</v>
      </c>
      <c r="D25" s="164">
        <v>40248101</v>
      </c>
      <c r="E25" s="164">
        <v>42240000</v>
      </c>
      <c r="F25" s="164">
        <v>54904800</v>
      </c>
      <c r="G25" s="164">
        <v>62604300</v>
      </c>
    </row>
    <row r="26" spans="1:7" ht="18.75" x14ac:dyDescent="0.2">
      <c r="A26" s="165" t="s">
        <v>48</v>
      </c>
      <c r="B26" s="163" t="s">
        <v>13</v>
      </c>
      <c r="C26" s="164">
        <v>3876782.81</v>
      </c>
      <c r="D26" s="164">
        <v>115000</v>
      </c>
      <c r="E26" s="164"/>
      <c r="F26" s="164"/>
      <c r="G26" s="164"/>
    </row>
    <row r="27" spans="1:7" ht="37.5" hidden="1" x14ac:dyDescent="0.2">
      <c r="A27" s="249">
        <v>10</v>
      </c>
      <c r="B27" s="163" t="s">
        <v>237</v>
      </c>
      <c r="C27" s="250">
        <f>C29+C30</f>
        <v>0</v>
      </c>
      <c r="D27" s="250">
        <f t="shared" ref="D27:G27" si="4">D29+D30</f>
        <v>0</v>
      </c>
      <c r="E27" s="250">
        <f t="shared" si="4"/>
        <v>0</v>
      </c>
      <c r="F27" s="250">
        <f t="shared" si="4"/>
        <v>0</v>
      </c>
      <c r="G27" s="250">
        <f t="shared" si="4"/>
        <v>0</v>
      </c>
    </row>
    <row r="28" spans="1:7" ht="18.75" hidden="1" x14ac:dyDescent="0.2">
      <c r="A28" s="249"/>
      <c r="B28" s="163" t="s">
        <v>230</v>
      </c>
      <c r="C28" s="250"/>
      <c r="D28" s="250"/>
      <c r="E28" s="250"/>
      <c r="F28" s="250"/>
      <c r="G28" s="250"/>
    </row>
    <row r="29" spans="1:7" ht="18.75" hidden="1" x14ac:dyDescent="0.2">
      <c r="A29" s="159" t="s">
        <v>48</v>
      </c>
      <c r="B29" s="163" t="s">
        <v>12</v>
      </c>
      <c r="C29" s="164"/>
      <c r="D29" s="164"/>
      <c r="E29" s="164"/>
      <c r="F29" s="164"/>
      <c r="G29" s="164"/>
    </row>
    <row r="30" spans="1:7" ht="18.75" hidden="1" x14ac:dyDescent="0.2">
      <c r="A30" s="165" t="s">
        <v>48</v>
      </c>
      <c r="B30" s="163" t="s">
        <v>13</v>
      </c>
      <c r="C30" s="164"/>
      <c r="D30" s="164"/>
      <c r="E30" s="164"/>
      <c r="F30" s="164"/>
      <c r="G30" s="164"/>
    </row>
    <row r="31" spans="1:7" ht="37.5" x14ac:dyDescent="0.2">
      <c r="A31" s="249">
        <v>12</v>
      </c>
      <c r="B31" s="163" t="s">
        <v>238</v>
      </c>
      <c r="C31" s="250">
        <f>C33+C34</f>
        <v>219079741</v>
      </c>
      <c r="D31" s="250">
        <f t="shared" ref="D31:G31" si="5">D33+D34</f>
        <v>207505217</v>
      </c>
      <c r="E31" s="250">
        <f t="shared" si="5"/>
        <v>190990700</v>
      </c>
      <c r="F31" s="250">
        <f t="shared" si="5"/>
        <v>228108100</v>
      </c>
      <c r="G31" s="250">
        <f t="shared" si="5"/>
        <v>241713100</v>
      </c>
    </row>
    <row r="32" spans="1:7" ht="18.75" x14ac:dyDescent="0.2">
      <c r="A32" s="249"/>
      <c r="B32" s="163" t="s">
        <v>230</v>
      </c>
      <c r="C32" s="250"/>
      <c r="D32" s="250"/>
      <c r="E32" s="250"/>
      <c r="F32" s="250"/>
      <c r="G32" s="250"/>
    </row>
    <row r="33" spans="1:13" ht="18.75" x14ac:dyDescent="0.2">
      <c r="A33" s="159" t="s">
        <v>48</v>
      </c>
      <c r="B33" s="163" t="s">
        <v>12</v>
      </c>
      <c r="C33" s="164">
        <f>140205084+2760612</f>
        <v>142965696</v>
      </c>
      <c r="D33" s="164">
        <f>149151845+28748.18</f>
        <v>149180593</v>
      </c>
      <c r="E33" s="164">
        <f>159340900-80000</f>
        <v>159260900</v>
      </c>
      <c r="F33" s="164">
        <f>158187262-33000</f>
        <v>158154262</v>
      </c>
      <c r="G33" s="164">
        <f>163776638-34000</f>
        <v>163742638</v>
      </c>
    </row>
    <row r="34" spans="1:13" ht="18.75" x14ac:dyDescent="0.2">
      <c r="A34" s="165" t="s">
        <v>48</v>
      </c>
      <c r="B34" s="163" t="s">
        <v>13</v>
      </c>
      <c r="C34" s="164">
        <f>74990997+1123048.44</f>
        <v>76114045</v>
      </c>
      <c r="D34" s="164">
        <v>58324624</v>
      </c>
      <c r="E34" s="164">
        <f>31649800+80000</f>
        <v>31729800</v>
      </c>
      <c r="F34" s="164">
        <f>69920838+33000</f>
        <v>69953838</v>
      </c>
      <c r="G34" s="164">
        <f>77936462+34000</f>
        <v>77970462</v>
      </c>
    </row>
    <row r="35" spans="1:13" ht="56.25" x14ac:dyDescent="0.2">
      <c r="A35" s="249">
        <v>15</v>
      </c>
      <c r="B35" s="163" t="s">
        <v>239</v>
      </c>
      <c r="C35" s="250">
        <f>C37+C38</f>
        <v>79878031</v>
      </c>
      <c r="D35" s="250">
        <f t="shared" ref="D35:G35" si="6">D37+D38</f>
        <v>117966695</v>
      </c>
      <c r="E35" s="250">
        <f t="shared" si="6"/>
        <v>70571202</v>
      </c>
      <c r="F35" s="250">
        <f t="shared" si="6"/>
        <v>78506549</v>
      </c>
      <c r="G35" s="250">
        <f t="shared" si="6"/>
        <v>82103911</v>
      </c>
    </row>
    <row r="36" spans="1:13" ht="18.75" x14ac:dyDescent="0.2">
      <c r="A36" s="249"/>
      <c r="B36" s="163" t="s">
        <v>230</v>
      </c>
      <c r="C36" s="250"/>
      <c r="D36" s="250"/>
      <c r="E36" s="250"/>
      <c r="F36" s="250"/>
      <c r="G36" s="250"/>
    </row>
    <row r="37" spans="1:13" ht="18.75" x14ac:dyDescent="0.2">
      <c r="A37" s="159" t="s">
        <v>48</v>
      </c>
      <c r="B37" s="163" t="s">
        <v>12</v>
      </c>
      <c r="C37" s="164">
        <v>1584038.35</v>
      </c>
      <c r="D37" s="164">
        <v>1751214</v>
      </c>
      <c r="E37" s="164">
        <v>4302882</v>
      </c>
      <c r="F37" s="164">
        <v>4530935</v>
      </c>
      <c r="G37" s="164">
        <v>4757482</v>
      </c>
    </row>
    <row r="38" spans="1:13" ht="18.75" x14ac:dyDescent="0.2">
      <c r="A38" s="165" t="s">
        <v>48</v>
      </c>
      <c r="B38" s="163" t="s">
        <v>13</v>
      </c>
      <c r="C38" s="164">
        <v>78293993</v>
      </c>
      <c r="D38" s="164">
        <v>116215481</v>
      </c>
      <c r="E38" s="164">
        <v>66268320</v>
      </c>
      <c r="F38" s="164">
        <v>73975614</v>
      </c>
      <c r="G38" s="164">
        <v>77346429</v>
      </c>
    </row>
    <row r="39" spans="1:13" ht="56.25" hidden="1" x14ac:dyDescent="0.2">
      <c r="A39" s="249">
        <v>31</v>
      </c>
      <c r="B39" s="163" t="s">
        <v>240</v>
      </c>
      <c r="C39" s="250">
        <f>C41+C42</f>
        <v>0</v>
      </c>
      <c r="D39" s="250">
        <f t="shared" ref="D39:G39" si="7">D41+D42</f>
        <v>0</v>
      </c>
      <c r="E39" s="250">
        <f t="shared" si="7"/>
        <v>0</v>
      </c>
      <c r="F39" s="250">
        <f t="shared" si="7"/>
        <v>0</v>
      </c>
      <c r="G39" s="250">
        <f t="shared" si="7"/>
        <v>0</v>
      </c>
    </row>
    <row r="40" spans="1:13" ht="18.75" hidden="1" x14ac:dyDescent="0.2">
      <c r="A40" s="249"/>
      <c r="B40" s="163" t="s">
        <v>230</v>
      </c>
      <c r="C40" s="250"/>
      <c r="D40" s="250"/>
      <c r="E40" s="250"/>
      <c r="F40" s="250"/>
      <c r="G40" s="250"/>
    </row>
    <row r="41" spans="1:13" ht="18.75" hidden="1" x14ac:dyDescent="0.2">
      <c r="A41" s="159" t="s">
        <v>48</v>
      </c>
      <c r="B41" s="163" t="s">
        <v>12</v>
      </c>
      <c r="C41" s="164"/>
      <c r="D41" s="164"/>
      <c r="E41" s="164"/>
      <c r="F41" s="164"/>
      <c r="G41" s="164"/>
    </row>
    <row r="42" spans="1:13" ht="18.75" hidden="1" x14ac:dyDescent="0.2">
      <c r="A42" s="165" t="s">
        <v>48</v>
      </c>
      <c r="B42" s="163" t="s">
        <v>13</v>
      </c>
      <c r="C42" s="164"/>
      <c r="D42" s="164"/>
      <c r="E42" s="164"/>
      <c r="F42" s="164"/>
      <c r="G42" s="164"/>
    </row>
    <row r="43" spans="1:13" ht="37.5" x14ac:dyDescent="0.2">
      <c r="A43" s="249">
        <v>37</v>
      </c>
      <c r="B43" s="163" t="s">
        <v>241</v>
      </c>
      <c r="C43" s="250">
        <f>C45+C46</f>
        <v>47390160</v>
      </c>
      <c r="D43" s="250">
        <f t="shared" ref="D43" si="8">D45+D46</f>
        <v>42382830</v>
      </c>
      <c r="E43" s="250">
        <f>E45+E46</f>
        <v>29288350</v>
      </c>
      <c r="F43" s="250">
        <f>F45+F46</f>
        <v>29644800</v>
      </c>
      <c r="G43" s="250">
        <f>G45+G46</f>
        <v>34327700</v>
      </c>
    </row>
    <row r="44" spans="1:13" ht="18.75" x14ac:dyDescent="0.2">
      <c r="A44" s="249"/>
      <c r="B44" s="163" t="s">
        <v>230</v>
      </c>
      <c r="C44" s="250"/>
      <c r="D44" s="250"/>
      <c r="E44" s="250"/>
      <c r="F44" s="250"/>
      <c r="G44" s="250"/>
    </row>
    <row r="45" spans="1:13" ht="18.75" x14ac:dyDescent="0.2">
      <c r="A45" s="159" t="s">
        <v>48</v>
      </c>
      <c r="B45" s="163" t="s">
        <v>12</v>
      </c>
      <c r="C45" s="164">
        <v>47390160</v>
      </c>
      <c r="D45" s="164">
        <v>42382830</v>
      </c>
      <c r="E45" s="164">
        <f>8921250+20217100+100000</f>
        <v>29238350</v>
      </c>
      <c r="F45" s="164">
        <f>5639700+23855100+100000</f>
        <v>29594800</v>
      </c>
      <c r="G45" s="164">
        <f>6014700+28163000+100000</f>
        <v>34277700</v>
      </c>
    </row>
    <row r="46" spans="1:13" ht="18.75" x14ac:dyDescent="0.2">
      <c r="A46" s="165" t="s">
        <v>48</v>
      </c>
      <c r="B46" s="163" t="s">
        <v>13</v>
      </c>
      <c r="C46" s="164">
        <v>0</v>
      </c>
      <c r="D46" s="164"/>
      <c r="E46" s="164">
        <v>50000</v>
      </c>
      <c r="F46" s="164">
        <v>50000</v>
      </c>
      <c r="G46" s="164">
        <v>50000</v>
      </c>
    </row>
    <row r="47" spans="1:13" ht="18.75" x14ac:dyDescent="0.2">
      <c r="A47" s="165" t="s">
        <v>48</v>
      </c>
      <c r="B47" s="163" t="s">
        <v>65</v>
      </c>
      <c r="C47" s="164">
        <f>C48+C49</f>
        <v>1006582746</v>
      </c>
      <c r="D47" s="164">
        <f t="shared" ref="D47" si="9">D48+D49</f>
        <v>1169675360</v>
      </c>
      <c r="E47" s="164">
        <f>E48+E49</f>
        <v>1144929171</v>
      </c>
      <c r="F47" s="199">
        <f>F43+F35+F31+F23+F15+F11</f>
        <v>1324381003</v>
      </c>
      <c r="G47" s="164">
        <f>G48+G49</f>
        <v>1410304633</v>
      </c>
    </row>
    <row r="48" spans="1:13" ht="18.75" x14ac:dyDescent="0.2">
      <c r="A48" s="165" t="s">
        <v>48</v>
      </c>
      <c r="B48" s="163" t="s">
        <v>12</v>
      </c>
      <c r="C48" s="164">
        <f>C13+C17+C21+C25+C29+C33+C37+C41+C45</f>
        <v>808579772</v>
      </c>
      <c r="D48" s="164">
        <f t="shared" ref="D48:F49" si="10">D13+D17+D21+D25+D29+D33+D37+D41+D45</f>
        <v>945300857</v>
      </c>
      <c r="E48" s="164">
        <f t="shared" si="10"/>
        <v>1002254032</v>
      </c>
      <c r="F48" s="164">
        <f t="shared" si="10"/>
        <v>1124952678</v>
      </c>
      <c r="G48" s="164">
        <f>G13+G17+G21+G25+G29+G33+G37+G41+G45</f>
        <v>1197825275</v>
      </c>
      <c r="K48" s="112">
        <f>E48-'dod 7'!E44</f>
        <v>0</v>
      </c>
      <c r="L48" s="112">
        <f>F48-'dod 7'!F44</f>
        <v>0</v>
      </c>
      <c r="M48" s="112">
        <f>G48-'dod 7'!G44</f>
        <v>0</v>
      </c>
    </row>
    <row r="49" spans="1:18" ht="18.75" x14ac:dyDescent="0.2">
      <c r="A49" s="165" t="s">
        <v>48</v>
      </c>
      <c r="B49" s="163" t="s">
        <v>13</v>
      </c>
      <c r="C49" s="164">
        <f>C14+C18+C22+C26+C30+C34+C38+C42+C46</f>
        <v>198002974</v>
      </c>
      <c r="D49" s="164">
        <f t="shared" si="10"/>
        <v>224374503</v>
      </c>
      <c r="E49" s="164">
        <f t="shared" si="10"/>
        <v>142675139</v>
      </c>
      <c r="F49" s="164">
        <f>F14+F18+F22+F26+F30+F34+F38+F42+F46</f>
        <v>199428325</v>
      </c>
      <c r="G49" s="164">
        <f>G14+G18+G22+G26+G30+G34+G38+G42+G46</f>
        <v>212479358</v>
      </c>
      <c r="K49" s="112">
        <f>E49-'dod 7'!E45</f>
        <v>0</v>
      </c>
      <c r="L49" s="112">
        <f>F49-'dod 7'!F45</f>
        <v>0</v>
      </c>
      <c r="M49" s="112">
        <f>G49-'dod 7'!G45</f>
        <v>0</v>
      </c>
    </row>
    <row r="50" spans="1:18" ht="18.75" x14ac:dyDescent="0.2">
      <c r="A50" s="15"/>
    </row>
    <row r="51" spans="1:18" s="161" customFormat="1" ht="18.75" customHeight="1" x14ac:dyDescent="0.3">
      <c r="A51" s="237" t="s">
        <v>0</v>
      </c>
      <c r="B51" s="237"/>
      <c r="C51" s="237"/>
      <c r="D51" s="160"/>
      <c r="E51" s="160"/>
      <c r="F51" s="238" t="s">
        <v>308</v>
      </c>
      <c r="G51" s="151"/>
      <c r="H51" s="151"/>
    </row>
    <row r="52" spans="1:18" s="161" customFormat="1" ht="18.75" customHeight="1" x14ac:dyDescent="0.3">
      <c r="A52" s="237" t="s">
        <v>3</v>
      </c>
      <c r="B52" s="237"/>
      <c r="C52" s="237"/>
      <c r="D52" s="160"/>
      <c r="E52" s="160"/>
      <c r="F52" s="238"/>
      <c r="G52" s="151"/>
      <c r="H52" s="151"/>
      <c r="K52" s="161">
        <v>1144929171</v>
      </c>
      <c r="L52" s="161">
        <v>1324381003</v>
      </c>
      <c r="M52" s="161">
        <v>1410304633</v>
      </c>
      <c r="O52" s="221">
        <f>E47-K52</f>
        <v>0</v>
      </c>
      <c r="P52" s="221">
        <f t="shared" ref="P52:R52" si="11">F47-L52</f>
        <v>0</v>
      </c>
      <c r="Q52" s="221">
        <f t="shared" si="11"/>
        <v>0</v>
      </c>
      <c r="R52" s="221">
        <f t="shared" si="11"/>
        <v>0</v>
      </c>
    </row>
    <row r="53" spans="1:18" s="149" customFormat="1" ht="18.75" x14ac:dyDescent="0.3">
      <c r="A53" s="15"/>
      <c r="K53" s="149">
        <v>1002254032</v>
      </c>
      <c r="L53" s="149">
        <v>1124952678</v>
      </c>
      <c r="M53" s="149">
        <v>1197825275</v>
      </c>
      <c r="O53" s="221">
        <f t="shared" ref="O53:O55" si="12">E48-K53</f>
        <v>0</v>
      </c>
      <c r="P53" s="221">
        <f t="shared" ref="P53:P55" si="13">F48-L53</f>
        <v>0</v>
      </c>
      <c r="Q53" s="221">
        <f t="shared" ref="Q53:Q55" si="14">G48-M53</f>
        <v>0</v>
      </c>
      <c r="R53" s="221">
        <f t="shared" ref="R53:R55" si="15">H48-N53</f>
        <v>0</v>
      </c>
    </row>
    <row r="54" spans="1:18" s="149" customFormat="1" ht="18.75" x14ac:dyDescent="0.3">
      <c r="A54" s="15"/>
      <c r="K54" s="149">
        <v>142675139</v>
      </c>
      <c r="L54" s="149">
        <v>199428325</v>
      </c>
      <c r="M54" s="149">
        <v>212479358</v>
      </c>
      <c r="O54" s="221">
        <f t="shared" si="12"/>
        <v>0</v>
      </c>
      <c r="P54" s="221">
        <f t="shared" si="13"/>
        <v>0</v>
      </c>
      <c r="Q54" s="221">
        <f t="shared" si="14"/>
        <v>0</v>
      </c>
      <c r="R54" s="221">
        <f t="shared" si="15"/>
        <v>0</v>
      </c>
    </row>
    <row r="55" spans="1:18" s="149" customFormat="1" ht="18.75" x14ac:dyDescent="0.3">
      <c r="A55" s="15"/>
      <c r="O55" s="221">
        <f t="shared" si="12"/>
        <v>0</v>
      </c>
      <c r="P55" s="221">
        <f t="shared" si="13"/>
        <v>0</v>
      </c>
      <c r="Q55" s="221">
        <f t="shared" si="14"/>
        <v>0</v>
      </c>
      <c r="R55" s="221">
        <f t="shared" si="15"/>
        <v>0</v>
      </c>
    </row>
    <row r="56" spans="1:18" ht="15" x14ac:dyDescent="0.2">
      <c r="A56" s="16" t="s">
        <v>222</v>
      </c>
      <c r="E56" s="110">
        <v>1230169521</v>
      </c>
      <c r="F56" s="110">
        <v>1324381003</v>
      </c>
      <c r="G56" s="110">
        <v>1410304633</v>
      </c>
    </row>
    <row r="57" spans="1:18" x14ac:dyDescent="0.2">
      <c r="E57" s="110">
        <f>E47-E56</f>
        <v>-85240350</v>
      </c>
      <c r="F57" s="110">
        <f t="shared" ref="F57:H57" si="16">F47-F56</f>
        <v>0</v>
      </c>
      <c r="G57" s="110">
        <f t="shared" si="16"/>
        <v>0</v>
      </c>
      <c r="H57" s="110">
        <f t="shared" si="16"/>
        <v>0</v>
      </c>
    </row>
    <row r="58" spans="1:18" x14ac:dyDescent="0.2">
      <c r="E58" s="110"/>
      <c r="F58" s="110"/>
      <c r="G58" s="110"/>
    </row>
    <row r="59" spans="1:18" x14ac:dyDescent="0.2">
      <c r="E59" s="110">
        <v>85240350</v>
      </c>
      <c r="F59" s="110"/>
      <c r="G59" s="110"/>
      <c r="H59" s="110"/>
    </row>
    <row r="60" spans="1:18" x14ac:dyDescent="0.2">
      <c r="E60" s="110">
        <v>100000</v>
      </c>
      <c r="F60" s="110">
        <v>100000</v>
      </c>
      <c r="G60" s="110">
        <v>100000</v>
      </c>
      <c r="H60" s="110"/>
    </row>
    <row r="61" spans="1:18" x14ac:dyDescent="0.2">
      <c r="E61" s="110">
        <f>E57+E59+E60</f>
        <v>100000</v>
      </c>
      <c r="F61" s="110"/>
      <c r="G61" s="110"/>
      <c r="H61" s="110"/>
    </row>
    <row r="62" spans="1:18" x14ac:dyDescent="0.2">
      <c r="E62" s="110">
        <f>E47-E63</f>
        <v>100000</v>
      </c>
      <c r="F62" s="110">
        <f t="shared" ref="F62" si="17">F47-F63</f>
        <v>100000</v>
      </c>
      <c r="G62" s="110">
        <f>G47-G63</f>
        <v>100000</v>
      </c>
    </row>
    <row r="63" spans="1:18" x14ac:dyDescent="0.2">
      <c r="E63" s="111">
        <v>1144829171</v>
      </c>
      <c r="F63" s="111">
        <v>1324281003</v>
      </c>
      <c r="G63" s="111">
        <v>1410204633</v>
      </c>
    </row>
    <row r="64" spans="1:18" x14ac:dyDescent="0.2">
      <c r="E64" s="112">
        <f>E65-E48</f>
        <v>-2594315</v>
      </c>
      <c r="F64" s="112">
        <f t="shared" ref="F64:G64" si="18">F65-F48</f>
        <v>-2777754</v>
      </c>
      <c r="G64" s="112">
        <f t="shared" si="18"/>
        <v>-2912291</v>
      </c>
    </row>
    <row r="65" spans="3:7" x14ac:dyDescent="0.2">
      <c r="E65" s="10">
        <v>999659717</v>
      </c>
      <c r="F65" s="10">
        <v>1122174924</v>
      </c>
      <c r="G65" s="10">
        <v>1194912984</v>
      </c>
    </row>
    <row r="69" spans="3:7" x14ac:dyDescent="0.2">
      <c r="C69" s="10">
        <v>1006582746</v>
      </c>
      <c r="D69" s="10">
        <v>1169675360</v>
      </c>
      <c r="E69" s="10">
        <v>1144929171</v>
      </c>
      <c r="F69" s="10">
        <v>1324381003</v>
      </c>
      <c r="G69" s="10">
        <v>1410304633</v>
      </c>
    </row>
    <row r="70" spans="3:7" x14ac:dyDescent="0.2">
      <c r="C70" s="10">
        <v>808579772</v>
      </c>
      <c r="D70" s="10">
        <v>945300857</v>
      </c>
      <c r="E70" s="10">
        <v>1002254032</v>
      </c>
      <c r="F70" s="10">
        <v>1124952678</v>
      </c>
      <c r="G70" s="10">
        <v>1197825275</v>
      </c>
    </row>
    <row r="71" spans="3:7" x14ac:dyDescent="0.2">
      <c r="C71" s="10">
        <v>198002974</v>
      </c>
      <c r="D71" s="10">
        <v>224374503</v>
      </c>
      <c r="E71" s="10">
        <v>142675139</v>
      </c>
      <c r="F71" s="10">
        <v>199428325</v>
      </c>
      <c r="G71" s="10">
        <v>212479358</v>
      </c>
    </row>
    <row r="73" spans="3:7" x14ac:dyDescent="0.2">
      <c r="C73" s="112">
        <f>C69-C47</f>
        <v>0</v>
      </c>
      <c r="D73" s="112">
        <f t="shared" ref="D73:G73" si="19">D69-D47</f>
        <v>0</v>
      </c>
      <c r="E73" s="112">
        <f t="shared" si="19"/>
        <v>0</v>
      </c>
      <c r="F73" s="112">
        <f t="shared" si="19"/>
        <v>0</v>
      </c>
      <c r="G73" s="112">
        <f t="shared" si="19"/>
        <v>0</v>
      </c>
    </row>
    <row r="74" spans="3:7" x14ac:dyDescent="0.2">
      <c r="C74" s="112">
        <f t="shared" ref="C74:G76" si="20">C70-C48</f>
        <v>0</v>
      </c>
      <c r="D74" s="112">
        <f t="shared" si="20"/>
        <v>0</v>
      </c>
      <c r="E74" s="112">
        <f t="shared" si="20"/>
        <v>0</v>
      </c>
      <c r="F74" s="112">
        <f t="shared" si="20"/>
        <v>0</v>
      </c>
      <c r="G74" s="112">
        <f t="shared" si="20"/>
        <v>0</v>
      </c>
    </row>
    <row r="75" spans="3:7" x14ac:dyDescent="0.2">
      <c r="C75" s="112">
        <f t="shared" si="20"/>
        <v>0</v>
      </c>
      <c r="D75" s="112">
        <f t="shared" si="20"/>
        <v>0</v>
      </c>
      <c r="E75" s="112">
        <f t="shared" si="20"/>
        <v>0</v>
      </c>
      <c r="F75" s="112">
        <f t="shared" si="20"/>
        <v>0</v>
      </c>
      <c r="G75" s="112">
        <f t="shared" si="20"/>
        <v>0</v>
      </c>
    </row>
    <row r="76" spans="3:7" x14ac:dyDescent="0.2">
      <c r="C76" s="112">
        <f t="shared" si="20"/>
        <v>0</v>
      </c>
      <c r="D76" s="112">
        <f t="shared" si="20"/>
        <v>0</v>
      </c>
      <c r="E76" s="112">
        <f t="shared" si="20"/>
        <v>0</v>
      </c>
      <c r="F76" s="112">
        <f t="shared" si="20"/>
        <v>0</v>
      </c>
      <c r="G76" s="112">
        <f t="shared" si="20"/>
        <v>0</v>
      </c>
    </row>
  </sheetData>
  <mergeCells count="61">
    <mergeCell ref="G15:G16"/>
    <mergeCell ref="A4:G4"/>
    <mergeCell ref="A8:A9"/>
    <mergeCell ref="A11:A12"/>
    <mergeCell ref="C11:C12"/>
    <mergeCell ref="D11:D12"/>
    <mergeCell ref="E11:E12"/>
    <mergeCell ref="F11:F12"/>
    <mergeCell ref="G11:G12"/>
    <mergeCell ref="A15:A16"/>
    <mergeCell ref="C15:C16"/>
    <mergeCell ref="D15:D16"/>
    <mergeCell ref="E15:E16"/>
    <mergeCell ref="F15:F16"/>
    <mergeCell ref="G23:G24"/>
    <mergeCell ref="A19:A20"/>
    <mergeCell ref="C19:C20"/>
    <mergeCell ref="D19:D20"/>
    <mergeCell ref="E19:E20"/>
    <mergeCell ref="F19:F20"/>
    <mergeCell ref="G19:G20"/>
    <mergeCell ref="A23:A24"/>
    <mergeCell ref="C23:C24"/>
    <mergeCell ref="D23:D24"/>
    <mergeCell ref="E23:E24"/>
    <mergeCell ref="F23:F24"/>
    <mergeCell ref="G31:G32"/>
    <mergeCell ref="A27:A28"/>
    <mergeCell ref="C27:C28"/>
    <mergeCell ref="D27:D28"/>
    <mergeCell ref="E27:E28"/>
    <mergeCell ref="F27:F28"/>
    <mergeCell ref="G27:G28"/>
    <mergeCell ref="A31:A32"/>
    <mergeCell ref="C31:C32"/>
    <mergeCell ref="D31:D32"/>
    <mergeCell ref="E31:E32"/>
    <mergeCell ref="F31:F32"/>
    <mergeCell ref="G39:G40"/>
    <mergeCell ref="A35:A36"/>
    <mergeCell ref="C35:C36"/>
    <mergeCell ref="D35:D36"/>
    <mergeCell ref="E35:E36"/>
    <mergeCell ref="F35:F36"/>
    <mergeCell ref="G35:G36"/>
    <mergeCell ref="A51:C51"/>
    <mergeCell ref="F51:F52"/>
    <mergeCell ref="A52:C52"/>
    <mergeCell ref="F2:G2"/>
    <mergeCell ref="F1:G1"/>
    <mergeCell ref="A43:A44"/>
    <mergeCell ref="C43:C44"/>
    <mergeCell ref="D43:D44"/>
    <mergeCell ref="E43:E44"/>
    <mergeCell ref="F43:F44"/>
    <mergeCell ref="G43:G44"/>
    <mergeCell ref="A39:A40"/>
    <mergeCell ref="C39:C40"/>
    <mergeCell ref="D39:D40"/>
    <mergeCell ref="E39:E40"/>
    <mergeCell ref="F39:F40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verticalDpi="0" r:id="rId1"/>
  <rowBreaks count="1" manualBreakCount="1">
    <brk id="2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BreakPreview" topLeftCell="A21" zoomScale="85" zoomScaleNormal="100" zoomScaleSheetLayoutView="85" workbookViewId="0">
      <selection activeCell="G12" sqref="G12"/>
    </sheetView>
  </sheetViews>
  <sheetFormatPr defaultRowHeight="12.75" x14ac:dyDescent="0.2"/>
  <cols>
    <col min="1" max="1" width="28.5703125" style="10" customWidth="1"/>
    <col min="2" max="2" width="37.28515625" style="10" customWidth="1"/>
    <col min="3" max="3" width="19.28515625" style="10" customWidth="1"/>
    <col min="4" max="4" width="21.5703125" style="10" customWidth="1"/>
    <col min="5" max="5" width="20.5703125" style="10" customWidth="1"/>
    <col min="6" max="6" width="25.140625" style="10" customWidth="1"/>
    <col min="7" max="7" width="20.85546875" style="10" customWidth="1"/>
    <col min="8" max="16384" width="9.140625" style="10"/>
  </cols>
  <sheetData>
    <row r="1" spans="1:7" ht="18.75" x14ac:dyDescent="0.2">
      <c r="E1" s="248" t="s">
        <v>50</v>
      </c>
      <c r="F1" s="248"/>
      <c r="G1" s="248"/>
    </row>
    <row r="2" spans="1:7" ht="58.5" customHeight="1" x14ac:dyDescent="0.2">
      <c r="E2" s="247" t="s">
        <v>301</v>
      </c>
      <c r="F2" s="247"/>
      <c r="G2" s="247"/>
    </row>
    <row r="3" spans="1:7" ht="18.75" x14ac:dyDescent="0.2">
      <c r="E3" s="11"/>
    </row>
    <row r="4" spans="1:7" ht="18.75" x14ac:dyDescent="0.2">
      <c r="A4" s="251" t="s">
        <v>51</v>
      </c>
      <c r="B4" s="251"/>
      <c r="C4" s="251"/>
      <c r="D4" s="251"/>
      <c r="E4" s="251"/>
      <c r="F4" s="251"/>
      <c r="G4" s="251"/>
    </row>
    <row r="5" spans="1:7" ht="18.75" x14ac:dyDescent="0.2">
      <c r="A5" s="251" t="s">
        <v>52</v>
      </c>
      <c r="B5" s="251"/>
      <c r="C5" s="251"/>
      <c r="D5" s="251"/>
      <c r="E5" s="251"/>
      <c r="F5" s="251"/>
      <c r="G5" s="251"/>
    </row>
    <row r="6" spans="1:7" ht="15.75" x14ac:dyDescent="0.25">
      <c r="A6" s="115" t="s">
        <v>1</v>
      </c>
    </row>
    <row r="7" spans="1:7" ht="15.75" x14ac:dyDescent="0.2">
      <c r="A7" s="13" t="s">
        <v>2</v>
      </c>
    </row>
    <row r="8" spans="1:7" ht="15.75" x14ac:dyDescent="0.2">
      <c r="G8" s="14" t="s">
        <v>41</v>
      </c>
    </row>
    <row r="9" spans="1:7" ht="36.75" customHeight="1" x14ac:dyDescent="0.2">
      <c r="A9" s="249" t="s">
        <v>53</v>
      </c>
      <c r="B9" s="249" t="s">
        <v>5</v>
      </c>
      <c r="C9" s="159" t="s">
        <v>32</v>
      </c>
      <c r="D9" s="159" t="s">
        <v>33</v>
      </c>
      <c r="E9" s="159" t="s">
        <v>34</v>
      </c>
      <c r="F9" s="159" t="s">
        <v>35</v>
      </c>
      <c r="G9" s="159" t="s">
        <v>36</v>
      </c>
    </row>
    <row r="10" spans="1:7" ht="18.75" x14ac:dyDescent="0.2">
      <c r="A10" s="249"/>
      <c r="B10" s="249"/>
      <c r="C10" s="159" t="s">
        <v>6</v>
      </c>
      <c r="D10" s="159" t="s">
        <v>7</v>
      </c>
      <c r="E10" s="159" t="s">
        <v>8</v>
      </c>
      <c r="F10" s="159" t="s">
        <v>8</v>
      </c>
      <c r="G10" s="159" t="s">
        <v>8</v>
      </c>
    </row>
    <row r="11" spans="1:7" ht="18.75" x14ac:dyDescent="0.2">
      <c r="A11" s="159">
        <v>1</v>
      </c>
      <c r="B11" s="159">
        <v>2</v>
      </c>
      <c r="C11" s="159">
        <v>3</v>
      </c>
      <c r="D11" s="159">
        <v>4</v>
      </c>
      <c r="E11" s="159">
        <v>5</v>
      </c>
      <c r="F11" s="159">
        <v>6</v>
      </c>
      <c r="G11" s="159">
        <v>7</v>
      </c>
    </row>
    <row r="12" spans="1:7" ht="37.5" x14ac:dyDescent="0.2">
      <c r="A12" s="159">
        <v>100</v>
      </c>
      <c r="B12" s="188" t="s">
        <v>54</v>
      </c>
      <c r="C12" s="164">
        <f>C13+C14</f>
        <v>88940632</v>
      </c>
      <c r="D12" s="164">
        <f t="shared" ref="D12:G12" si="0">D13+D14</f>
        <v>102587297</v>
      </c>
      <c r="E12" s="164">
        <f t="shared" si="0"/>
        <v>108043163</v>
      </c>
      <c r="F12" s="164">
        <f t="shared" si="0"/>
        <v>113455320</v>
      </c>
      <c r="G12" s="164">
        <f t="shared" si="0"/>
        <v>116241728</v>
      </c>
    </row>
    <row r="13" spans="1:7" ht="18.75" x14ac:dyDescent="0.2">
      <c r="A13" s="159" t="s">
        <v>48</v>
      </c>
      <c r="B13" s="188" t="s">
        <v>12</v>
      </c>
      <c r="C13" s="164">
        <v>82598328</v>
      </c>
      <c r="D13" s="164">
        <v>98862427</v>
      </c>
      <c r="E13" s="164">
        <f>104557361+50000</f>
        <v>104607361</v>
      </c>
      <c r="F13" s="164">
        <f>110646071+100000</f>
        <v>110746071</v>
      </c>
      <c r="G13" s="164">
        <f>113359517+100000</f>
        <v>113459517</v>
      </c>
    </row>
    <row r="14" spans="1:7" ht="18.75" x14ac:dyDescent="0.2">
      <c r="A14" s="165" t="s">
        <v>48</v>
      </c>
      <c r="B14" s="188" t="s">
        <v>13</v>
      </c>
      <c r="C14" s="164">
        <v>6342304</v>
      </c>
      <c r="D14" s="164">
        <v>3724870</v>
      </c>
      <c r="E14" s="164">
        <v>3435802</v>
      </c>
      <c r="F14" s="164">
        <v>2709249</v>
      </c>
      <c r="G14" s="164">
        <v>2782211</v>
      </c>
    </row>
    <row r="15" spans="1:7" ht="18.75" x14ac:dyDescent="0.2">
      <c r="A15" s="159">
        <v>1000</v>
      </c>
      <c r="B15" s="188" t="s">
        <v>55</v>
      </c>
      <c r="C15" s="164">
        <f>C16+C17</f>
        <v>421317238</v>
      </c>
      <c r="D15" s="164">
        <f t="shared" ref="D15:G15" si="1">D16+D17</f>
        <v>592011037</v>
      </c>
      <c r="E15" s="164">
        <f t="shared" si="1"/>
        <v>642388379</v>
      </c>
      <c r="F15" s="164">
        <f t="shared" si="1"/>
        <v>741898646</v>
      </c>
      <c r="G15" s="164">
        <f t="shared" si="1"/>
        <v>795534946</v>
      </c>
    </row>
    <row r="16" spans="1:7" ht="18.75" x14ac:dyDescent="0.2">
      <c r="A16" s="159" t="s">
        <v>48</v>
      </c>
      <c r="B16" s="188" t="s">
        <v>12</v>
      </c>
      <c r="C16" s="164">
        <v>405095239</v>
      </c>
      <c r="D16" s="164">
        <v>560802883</v>
      </c>
      <c r="E16" s="164">
        <f>611696731-504450</f>
        <v>611192281</v>
      </c>
      <c r="F16" s="164">
        <f>708825747-531185</f>
        <v>708294562</v>
      </c>
      <c r="G16" s="164">
        <f>760840907-557744</f>
        <v>760283163</v>
      </c>
    </row>
    <row r="17" spans="1:7" ht="18.75" x14ac:dyDescent="0.2">
      <c r="A17" s="165" t="s">
        <v>48</v>
      </c>
      <c r="B17" s="188" t="s">
        <v>13</v>
      </c>
      <c r="C17" s="164">
        <v>16221999</v>
      </c>
      <c r="D17" s="164">
        <v>31208154</v>
      </c>
      <c r="E17" s="164">
        <v>31196098</v>
      </c>
      <c r="F17" s="164">
        <v>33604084</v>
      </c>
      <c r="G17" s="164">
        <v>35251783</v>
      </c>
    </row>
    <row r="18" spans="1:7" ht="37.5" x14ac:dyDescent="0.2">
      <c r="A18" s="159">
        <v>2000</v>
      </c>
      <c r="B18" s="188" t="s">
        <v>56</v>
      </c>
      <c r="C18" s="164">
        <f>C19+C20</f>
        <v>81567453</v>
      </c>
      <c r="D18" s="164">
        <f t="shared" ref="D18:G18" si="2">D19+D20</f>
        <v>42710469</v>
      </c>
      <c r="E18" s="164">
        <f t="shared" si="2"/>
        <v>37974575</v>
      </c>
      <c r="F18" s="164">
        <f t="shared" si="2"/>
        <v>49401537</v>
      </c>
      <c r="G18" s="164">
        <f t="shared" si="2"/>
        <v>48668302</v>
      </c>
    </row>
    <row r="19" spans="1:7" ht="18.75" x14ac:dyDescent="0.2">
      <c r="A19" s="159" t="s">
        <v>48</v>
      </c>
      <c r="B19" s="188" t="s">
        <v>12</v>
      </c>
      <c r="C19" s="164">
        <v>71225945</v>
      </c>
      <c r="D19" s="164">
        <v>38142909</v>
      </c>
      <c r="E19" s="164">
        <v>37974575</v>
      </c>
      <c r="F19" s="164">
        <v>41001537</v>
      </c>
      <c r="G19" s="164">
        <v>40368302</v>
      </c>
    </row>
    <row r="20" spans="1:7" ht="18.75" x14ac:dyDescent="0.2">
      <c r="A20" s="165" t="s">
        <v>48</v>
      </c>
      <c r="B20" s="188" t="s">
        <v>13</v>
      </c>
      <c r="C20" s="164">
        <v>10341508</v>
      </c>
      <c r="D20" s="164">
        <v>4567560</v>
      </c>
      <c r="E20" s="164"/>
      <c r="F20" s="164">
        <v>8400000</v>
      </c>
      <c r="G20" s="164">
        <v>8300000</v>
      </c>
    </row>
    <row r="21" spans="1:7" ht="51.75" customHeight="1" x14ac:dyDescent="0.2">
      <c r="A21" s="159">
        <v>3000</v>
      </c>
      <c r="B21" s="188" t="s">
        <v>57</v>
      </c>
      <c r="C21" s="164">
        <f>C22+C23</f>
        <v>43973338</v>
      </c>
      <c r="D21" s="164">
        <f t="shared" ref="D21:G21" si="3">D22+D23</f>
        <v>30809471</v>
      </c>
      <c r="E21" s="164">
        <f t="shared" si="3"/>
        <v>34249508</v>
      </c>
      <c r="F21" s="164">
        <f t="shared" si="3"/>
        <v>44710030</v>
      </c>
      <c r="G21" s="164">
        <f t="shared" si="3"/>
        <v>51615232</v>
      </c>
    </row>
    <row r="22" spans="1:7" ht="18.75" x14ac:dyDescent="0.2">
      <c r="A22" s="159" t="s">
        <v>48</v>
      </c>
      <c r="B22" s="189" t="s">
        <v>12</v>
      </c>
      <c r="C22" s="164">
        <v>43942968</v>
      </c>
      <c r="D22" s="164">
        <v>30809471</v>
      </c>
      <c r="E22" s="164">
        <f>33645058+504450</f>
        <v>34149508</v>
      </c>
      <c r="F22" s="164">
        <f>43988845+531185</f>
        <v>44520030</v>
      </c>
      <c r="G22" s="164">
        <f>50857488+557744</f>
        <v>51415232</v>
      </c>
    </row>
    <row r="23" spans="1:7" ht="18.75" x14ac:dyDescent="0.2">
      <c r="A23" s="165" t="s">
        <v>48</v>
      </c>
      <c r="B23" s="189" t="s">
        <v>13</v>
      </c>
      <c r="C23" s="164">
        <v>30370</v>
      </c>
      <c r="D23" s="164"/>
      <c r="E23" s="164">
        <v>100000</v>
      </c>
      <c r="F23" s="164">
        <v>190000</v>
      </c>
      <c r="G23" s="164">
        <v>200000</v>
      </c>
    </row>
    <row r="24" spans="1:7" ht="37.5" x14ac:dyDescent="0.2">
      <c r="A24" s="159">
        <v>4000</v>
      </c>
      <c r="B24" s="188" t="s">
        <v>58</v>
      </c>
      <c r="C24" s="164">
        <f>C25+C26</f>
        <v>27047811</v>
      </c>
      <c r="D24" s="164">
        <f t="shared" ref="D24:G24" si="4">D25+D26</f>
        <v>33203792</v>
      </c>
      <c r="E24" s="164">
        <f t="shared" si="4"/>
        <v>35829342</v>
      </c>
      <c r="F24" s="164">
        <f t="shared" si="4"/>
        <v>37473054</v>
      </c>
      <c r="G24" s="164">
        <f t="shared" si="4"/>
        <v>39309111</v>
      </c>
    </row>
    <row r="25" spans="1:7" ht="18.75" x14ac:dyDescent="0.2">
      <c r="A25" s="159" t="s">
        <v>48</v>
      </c>
      <c r="B25" s="188" t="s">
        <v>12</v>
      </c>
      <c r="C25" s="164">
        <v>19164210</v>
      </c>
      <c r="D25" s="164">
        <v>23091392</v>
      </c>
      <c r="E25" s="164">
        <v>25365449</v>
      </c>
      <c r="F25" s="164">
        <v>26709161</v>
      </c>
      <c r="G25" s="164">
        <v>28045218</v>
      </c>
    </row>
    <row r="26" spans="1:7" ht="18.75" x14ac:dyDescent="0.2">
      <c r="A26" s="165" t="s">
        <v>48</v>
      </c>
      <c r="B26" s="188" t="s">
        <v>13</v>
      </c>
      <c r="C26" s="164">
        <v>7883601</v>
      </c>
      <c r="D26" s="164">
        <v>10112400</v>
      </c>
      <c r="E26" s="164">
        <v>10463893</v>
      </c>
      <c r="F26" s="164">
        <v>10763893</v>
      </c>
      <c r="G26" s="164">
        <v>11263893</v>
      </c>
    </row>
    <row r="27" spans="1:7" ht="37.5" x14ac:dyDescent="0.2">
      <c r="A27" s="159">
        <v>5000</v>
      </c>
      <c r="B27" s="188" t="s">
        <v>59</v>
      </c>
      <c r="C27" s="164">
        <f>C28+C29</f>
        <v>9126112</v>
      </c>
      <c r="D27" s="164">
        <f t="shared" ref="D27:G27" si="5">D28+D29</f>
        <v>13361087</v>
      </c>
      <c r="E27" s="164">
        <f t="shared" si="5"/>
        <v>14520867</v>
      </c>
      <c r="F27" s="164">
        <f t="shared" si="5"/>
        <v>20560242</v>
      </c>
      <c r="G27" s="164">
        <f t="shared" si="5"/>
        <v>21833503</v>
      </c>
    </row>
    <row r="28" spans="1:7" ht="18.75" x14ac:dyDescent="0.2">
      <c r="A28" s="159" t="s">
        <v>48</v>
      </c>
      <c r="B28" s="188" t="s">
        <v>12</v>
      </c>
      <c r="C28" s="164">
        <v>8056951</v>
      </c>
      <c r="D28" s="164">
        <v>12480517</v>
      </c>
      <c r="E28" s="164">
        <v>14004839</v>
      </c>
      <c r="F28" s="164">
        <v>19572346</v>
      </c>
      <c r="G28" s="164">
        <v>20796212</v>
      </c>
    </row>
    <row r="29" spans="1:7" ht="18.75" x14ac:dyDescent="0.2">
      <c r="A29" s="165" t="s">
        <v>48</v>
      </c>
      <c r="B29" s="188" t="s">
        <v>13</v>
      </c>
      <c r="C29" s="164">
        <v>1069161</v>
      </c>
      <c r="D29" s="164">
        <v>880570</v>
      </c>
      <c r="E29" s="164">
        <v>516028</v>
      </c>
      <c r="F29" s="164">
        <v>987896</v>
      </c>
      <c r="G29" s="164">
        <v>1037291</v>
      </c>
    </row>
    <row r="30" spans="1:7" ht="37.5" x14ac:dyDescent="0.2">
      <c r="A30" s="159">
        <v>6000</v>
      </c>
      <c r="B30" s="188" t="s">
        <v>60</v>
      </c>
      <c r="C30" s="164">
        <f>C31+C32</f>
        <v>136021237</v>
      </c>
      <c r="D30" s="164">
        <f t="shared" ref="D30:G30" si="6">D31+D32</f>
        <v>136802575</v>
      </c>
      <c r="E30" s="164">
        <f t="shared" si="6"/>
        <v>129939782</v>
      </c>
      <c r="F30" s="164">
        <f t="shared" si="6"/>
        <v>171054253</v>
      </c>
      <c r="G30" s="164">
        <f t="shared" si="6"/>
        <v>185213037</v>
      </c>
    </row>
    <row r="31" spans="1:7" ht="18.75" x14ac:dyDescent="0.2">
      <c r="A31" s="159" t="s">
        <v>48</v>
      </c>
      <c r="B31" s="188" t="s">
        <v>12</v>
      </c>
      <c r="C31" s="164">
        <v>101208452</v>
      </c>
      <c r="D31" s="164">
        <v>107547328</v>
      </c>
      <c r="E31" s="164">
        <v>125073582</v>
      </c>
      <c r="F31" s="164">
        <v>115216215</v>
      </c>
      <c r="G31" s="164">
        <v>120667975</v>
      </c>
    </row>
    <row r="32" spans="1:7" ht="18.75" x14ac:dyDescent="0.2">
      <c r="A32" s="165" t="s">
        <v>48</v>
      </c>
      <c r="B32" s="188" t="s">
        <v>13</v>
      </c>
      <c r="C32" s="164">
        <v>34812785</v>
      </c>
      <c r="D32" s="164">
        <v>29255247</v>
      </c>
      <c r="E32" s="164">
        <v>4866200</v>
      </c>
      <c r="F32" s="164">
        <v>55838038</v>
      </c>
      <c r="G32" s="164">
        <v>64545062</v>
      </c>
    </row>
    <row r="33" spans="1:8" ht="37.5" x14ac:dyDescent="0.2">
      <c r="A33" s="159">
        <v>7000</v>
      </c>
      <c r="B33" s="188" t="s">
        <v>61</v>
      </c>
      <c r="C33" s="164">
        <f>C34+C35</f>
        <v>154005737</v>
      </c>
      <c r="D33" s="164">
        <f t="shared" ref="D33:G33" si="7">D34+D35</f>
        <v>176142463</v>
      </c>
      <c r="E33" s="164">
        <f t="shared" si="7"/>
        <v>116961374</v>
      </c>
      <c r="F33" s="164">
        <f t="shared" si="7"/>
        <v>121563221</v>
      </c>
      <c r="G33" s="164">
        <f t="shared" si="7"/>
        <v>123307574</v>
      </c>
    </row>
    <row r="34" spans="1:8" ht="18.75" x14ac:dyDescent="0.2">
      <c r="A34" s="159" t="s">
        <v>48</v>
      </c>
      <c r="B34" s="188" t="s">
        <v>12</v>
      </c>
      <c r="C34" s="164">
        <v>33632253</v>
      </c>
      <c r="D34" s="164">
        <v>32475101</v>
      </c>
      <c r="E34" s="164">
        <f>25158856-80000-50000</f>
        <v>25028856</v>
      </c>
      <c r="F34" s="164">
        <f>34933856-33000-100000</f>
        <v>34800856</v>
      </c>
      <c r="G34" s="164">
        <f>34523856-34000-100000</f>
        <v>34389856</v>
      </c>
    </row>
    <row r="35" spans="1:8" ht="18.75" x14ac:dyDescent="0.2">
      <c r="A35" s="165" t="s">
        <v>48</v>
      </c>
      <c r="B35" s="188" t="s">
        <v>13</v>
      </c>
      <c r="C35" s="164">
        <v>120373484</v>
      </c>
      <c r="D35" s="164">
        <v>143667362</v>
      </c>
      <c r="E35" s="164">
        <f>91852518+80000</f>
        <v>91932518</v>
      </c>
      <c r="F35" s="164">
        <f>86729365+33000</f>
        <v>86762365</v>
      </c>
      <c r="G35" s="164">
        <f>88883718+34000</f>
        <v>88917718</v>
      </c>
    </row>
    <row r="36" spans="1:8" ht="18.75" x14ac:dyDescent="0.2">
      <c r="A36" s="159">
        <v>8000</v>
      </c>
      <c r="B36" s="188" t="s">
        <v>62</v>
      </c>
      <c r="C36" s="164">
        <f>C37+C38</f>
        <v>1113688</v>
      </c>
      <c r="D36" s="164">
        <f t="shared" ref="D36:G36" si="8">D37+D38</f>
        <v>10632169</v>
      </c>
      <c r="E36" s="164">
        <f t="shared" si="8"/>
        <v>4805081</v>
      </c>
      <c r="F36" s="164">
        <f t="shared" si="8"/>
        <v>409600</v>
      </c>
      <c r="G36" s="164">
        <f t="shared" si="8"/>
        <v>418200</v>
      </c>
    </row>
    <row r="37" spans="1:8" ht="18.75" x14ac:dyDescent="0.2">
      <c r="A37" s="159" t="s">
        <v>48</v>
      </c>
      <c r="B37" s="188" t="s">
        <v>12</v>
      </c>
      <c r="C37" s="164">
        <v>185926</v>
      </c>
      <c r="D37" s="164">
        <v>9733829</v>
      </c>
      <c r="E37" s="164">
        <f>4540481+100000</f>
        <v>4640481</v>
      </c>
      <c r="F37" s="164">
        <f>136800+100000</f>
        <v>236800</v>
      </c>
      <c r="G37" s="164">
        <f>136800+100000</f>
        <v>236800</v>
      </c>
    </row>
    <row r="38" spans="1:8" ht="18.75" x14ac:dyDescent="0.2">
      <c r="A38" s="165" t="s">
        <v>48</v>
      </c>
      <c r="B38" s="188" t="s">
        <v>13</v>
      </c>
      <c r="C38" s="164">
        <v>927762</v>
      </c>
      <c r="D38" s="164">
        <v>898340</v>
      </c>
      <c r="E38" s="164">
        <v>164600</v>
      </c>
      <c r="F38" s="164">
        <v>172800</v>
      </c>
      <c r="G38" s="164">
        <v>181400</v>
      </c>
    </row>
    <row r="39" spans="1:8" ht="37.5" x14ac:dyDescent="0.2">
      <c r="A39" s="159">
        <v>9000</v>
      </c>
      <c r="B39" s="188" t="s">
        <v>63</v>
      </c>
      <c r="C39" s="164">
        <f>C40+C42</f>
        <v>43469500</v>
      </c>
      <c r="D39" s="164">
        <f>D40+D42</f>
        <v>31415000</v>
      </c>
      <c r="E39" s="164">
        <f t="shared" ref="E39:G39" si="9">E40+E42</f>
        <v>20217100</v>
      </c>
      <c r="F39" s="164">
        <f t="shared" si="9"/>
        <v>23855100</v>
      </c>
      <c r="G39" s="164">
        <f t="shared" si="9"/>
        <v>28163000</v>
      </c>
    </row>
    <row r="40" spans="1:8" ht="37.5" x14ac:dyDescent="0.2">
      <c r="A40" s="159" t="s">
        <v>48</v>
      </c>
      <c r="B40" s="188" t="s">
        <v>302</v>
      </c>
      <c r="C40" s="164">
        <v>43469500</v>
      </c>
      <c r="D40" s="164">
        <v>31355000</v>
      </c>
      <c r="E40" s="164">
        <v>20217100</v>
      </c>
      <c r="F40" s="164">
        <v>23855100</v>
      </c>
      <c r="G40" s="164">
        <v>28163000</v>
      </c>
    </row>
    <row r="41" spans="1:8" ht="18.75" x14ac:dyDescent="0.2">
      <c r="A41" s="159">
        <v>9110</v>
      </c>
      <c r="B41" s="188" t="s">
        <v>64</v>
      </c>
      <c r="C41" s="164">
        <v>43469500</v>
      </c>
      <c r="D41" s="164">
        <v>28415000</v>
      </c>
      <c r="E41" s="164">
        <f>E40</f>
        <v>20217100</v>
      </c>
      <c r="F41" s="164">
        <f t="shared" ref="F41:G41" si="10">F40</f>
        <v>23855100</v>
      </c>
      <c r="G41" s="164">
        <f t="shared" si="10"/>
        <v>28163000</v>
      </c>
    </row>
    <row r="42" spans="1:8" ht="18.75" x14ac:dyDescent="0.2">
      <c r="A42" s="165" t="s">
        <v>48</v>
      </c>
      <c r="B42" s="188" t="s">
        <v>13</v>
      </c>
      <c r="C42" s="164"/>
      <c r="D42" s="170">
        <v>60000</v>
      </c>
      <c r="E42" s="164"/>
      <c r="F42" s="164"/>
      <c r="G42" s="164"/>
    </row>
    <row r="43" spans="1:8" ht="18.75" x14ac:dyDescent="0.2">
      <c r="A43" s="165" t="s">
        <v>48</v>
      </c>
      <c r="B43" s="188" t="s">
        <v>65</v>
      </c>
      <c r="C43" s="164">
        <f>C12+C15+C18+C21+C24+C27+C30+C33+C36+C39</f>
        <v>1006582746</v>
      </c>
      <c r="D43" s="164">
        <f t="shared" ref="D43:G43" si="11">D12+D15+D18+D21+D24+D27+D30+D33+D36+D39</f>
        <v>1169675360</v>
      </c>
      <c r="E43" s="164">
        <f t="shared" si="11"/>
        <v>1144929171</v>
      </c>
      <c r="F43" s="164">
        <f t="shared" si="11"/>
        <v>1324381003</v>
      </c>
      <c r="G43" s="164">
        <f t="shared" si="11"/>
        <v>1410304633</v>
      </c>
    </row>
    <row r="44" spans="1:8" ht="18.75" x14ac:dyDescent="0.2">
      <c r="A44" s="165" t="s">
        <v>48</v>
      </c>
      <c r="B44" s="188" t="s">
        <v>12</v>
      </c>
      <c r="C44" s="164">
        <f t="shared" ref="C44:G44" si="12">C13+C16+C19+C22+C25+C28+C31+C34+C37+C40</f>
        <v>808579772</v>
      </c>
      <c r="D44" s="164">
        <f t="shared" si="12"/>
        <v>945300857</v>
      </c>
      <c r="E44" s="164">
        <f t="shared" si="12"/>
        <v>1002254032</v>
      </c>
      <c r="F44" s="164">
        <f>F13+F16+F19+F22+F25+F28+F31+F34+F37+F40</f>
        <v>1124952678</v>
      </c>
      <c r="G44" s="164">
        <f t="shared" si="12"/>
        <v>1197825275</v>
      </c>
    </row>
    <row r="45" spans="1:8" ht="18.75" x14ac:dyDescent="0.2">
      <c r="A45" s="165" t="s">
        <v>48</v>
      </c>
      <c r="B45" s="188" t="s">
        <v>13</v>
      </c>
      <c r="C45" s="164">
        <f>C14+C17+C20+C23+C26+C29+C32+C35+C38+C42</f>
        <v>198002974</v>
      </c>
      <c r="D45" s="164">
        <f>D14+D17+D20+D23+D26+D29+D32+D35+D38+D42</f>
        <v>224374503</v>
      </c>
      <c r="E45" s="164">
        <f t="shared" ref="E45:G45" si="13">E14+E17+E20+E23+E26+E29+E32+E35+E38+E42</f>
        <v>142675139</v>
      </c>
      <c r="F45" s="164">
        <f t="shared" si="13"/>
        <v>199428325</v>
      </c>
      <c r="G45" s="164">
        <f t="shared" si="13"/>
        <v>212479358</v>
      </c>
    </row>
    <row r="46" spans="1:8" s="161" customFormat="1" ht="18.75" customHeight="1" x14ac:dyDescent="0.3">
      <c r="A46" s="237" t="s">
        <v>0</v>
      </c>
      <c r="B46" s="237"/>
      <c r="C46" s="237"/>
      <c r="D46" s="160"/>
      <c r="E46" s="160"/>
      <c r="F46" s="238" t="s">
        <v>308</v>
      </c>
      <c r="G46" s="151"/>
      <c r="H46" s="151"/>
    </row>
    <row r="47" spans="1:8" s="161" customFormat="1" ht="18.75" customHeight="1" x14ac:dyDescent="0.3">
      <c r="A47" s="237" t="s">
        <v>3</v>
      </c>
      <c r="B47" s="237"/>
      <c r="C47" s="237"/>
      <c r="D47" s="160"/>
      <c r="E47" s="160"/>
      <c r="F47" s="238"/>
      <c r="G47" s="151"/>
      <c r="H47" s="151"/>
    </row>
    <row r="48" spans="1:8" ht="12.75" customHeight="1" x14ac:dyDescent="0.2">
      <c r="A48" s="15"/>
    </row>
    <row r="49" spans="1:7" ht="15" x14ac:dyDescent="0.2">
      <c r="A49" s="16" t="s">
        <v>66</v>
      </c>
    </row>
    <row r="52" spans="1:7" x14ac:dyDescent="0.2">
      <c r="F52" s="112">
        <f>F43-'dod 6'!F47</f>
        <v>0</v>
      </c>
    </row>
    <row r="53" spans="1:7" x14ac:dyDescent="0.2">
      <c r="C53" s="112">
        <f>C44-'dod 6'!C48</f>
        <v>0</v>
      </c>
      <c r="D53" s="112">
        <f>D44-'dod 6'!D48</f>
        <v>0</v>
      </c>
      <c r="E53" s="112">
        <f>E44-'dod 6'!E48</f>
        <v>0</v>
      </c>
      <c r="F53" s="112">
        <f>F44-'dod 6'!F48</f>
        <v>0</v>
      </c>
      <c r="G53" s="112">
        <f>G44-'dod 6'!G48</f>
        <v>0</v>
      </c>
    </row>
    <row r="54" spans="1:7" x14ac:dyDescent="0.2">
      <c r="C54" s="112">
        <f>C45-'dod 6'!C49</f>
        <v>0</v>
      </c>
      <c r="D54" s="112">
        <f>D45-'dod 6'!D49</f>
        <v>0</v>
      </c>
      <c r="E54" s="112">
        <f>E45-'dod 6'!E49</f>
        <v>0</v>
      </c>
      <c r="F54" s="112">
        <f>F45-'dod 6'!F49</f>
        <v>0</v>
      </c>
      <c r="G54" s="112">
        <f>G45-'dod 6'!G49</f>
        <v>0</v>
      </c>
    </row>
  </sheetData>
  <mergeCells count="9">
    <mergeCell ref="A46:C46"/>
    <mergeCell ref="F46:F47"/>
    <mergeCell ref="A47:C47"/>
    <mergeCell ref="E1:G1"/>
    <mergeCell ref="E2:G2"/>
    <mergeCell ref="A4:G4"/>
    <mergeCell ref="A5:G5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verticalDpi="0" r:id="rId1"/>
  <rowBreaks count="1" manualBreakCount="1">
    <brk id="2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view="pageBreakPreview" zoomScale="60" zoomScaleNormal="100" workbookViewId="0">
      <selection activeCell="F23" sqref="F23:F24"/>
    </sheetView>
  </sheetViews>
  <sheetFormatPr defaultRowHeight="12.75" x14ac:dyDescent="0.2"/>
  <cols>
    <col min="1" max="1" width="14.28515625" style="10" customWidth="1"/>
    <col min="2" max="2" width="31.5703125" style="10" customWidth="1"/>
    <col min="3" max="3" width="14.85546875" style="10" customWidth="1"/>
    <col min="4" max="4" width="15.5703125" style="10" customWidth="1"/>
    <col min="5" max="5" width="13.85546875" style="10" customWidth="1"/>
    <col min="6" max="6" width="17" style="10" customWidth="1"/>
    <col min="7" max="7" width="14.140625" style="10" customWidth="1"/>
    <col min="8" max="16384" width="9.140625" style="10"/>
  </cols>
  <sheetData>
    <row r="1" spans="1:7" ht="18.75" x14ac:dyDescent="0.2">
      <c r="E1" s="248" t="s">
        <v>242</v>
      </c>
      <c r="F1" s="248"/>
      <c r="G1" s="248"/>
    </row>
    <row r="2" spans="1:7" ht="78" customHeight="1" x14ac:dyDescent="0.2">
      <c r="D2" s="11"/>
      <c r="E2" s="247" t="s">
        <v>301</v>
      </c>
      <c r="F2" s="247"/>
      <c r="G2" s="247"/>
    </row>
    <row r="3" spans="1:7" ht="18.75" x14ac:dyDescent="0.2">
      <c r="D3" s="11"/>
    </row>
    <row r="4" spans="1:7" ht="18.75" x14ac:dyDescent="0.2">
      <c r="A4" s="11"/>
    </row>
    <row r="5" spans="1:7" ht="18.75" x14ac:dyDescent="0.2">
      <c r="A5" s="251" t="s">
        <v>243</v>
      </c>
      <c r="B5" s="251"/>
      <c r="C5" s="251"/>
      <c r="D5" s="251"/>
      <c r="E5" s="251"/>
      <c r="F5" s="251"/>
      <c r="G5" s="251"/>
    </row>
    <row r="6" spans="1:7" ht="18.75" x14ac:dyDescent="0.2">
      <c r="A6" s="251" t="s">
        <v>52</v>
      </c>
      <c r="B6" s="251"/>
      <c r="C6" s="251"/>
      <c r="D6" s="251"/>
      <c r="E6" s="251"/>
      <c r="F6" s="251"/>
      <c r="G6" s="251"/>
    </row>
    <row r="7" spans="1:7" ht="15.75" x14ac:dyDescent="0.25">
      <c r="A7" s="115" t="s">
        <v>1</v>
      </c>
    </row>
    <row r="8" spans="1:7" ht="15.75" x14ac:dyDescent="0.2">
      <c r="A8" s="13" t="s">
        <v>2</v>
      </c>
    </row>
    <row r="9" spans="1:7" ht="15.75" x14ac:dyDescent="0.2">
      <c r="G9" s="14" t="s">
        <v>41</v>
      </c>
    </row>
    <row r="10" spans="1:7" ht="18.75" x14ac:dyDescent="0.2">
      <c r="A10" s="249" t="s">
        <v>53</v>
      </c>
      <c r="B10" s="249" t="s">
        <v>5</v>
      </c>
      <c r="C10" s="159" t="s">
        <v>32</v>
      </c>
      <c r="D10" s="159" t="s">
        <v>33</v>
      </c>
      <c r="E10" s="159" t="s">
        <v>34</v>
      </c>
      <c r="F10" s="159" t="s">
        <v>35</v>
      </c>
      <c r="G10" s="159" t="s">
        <v>36</v>
      </c>
    </row>
    <row r="11" spans="1:7" ht="37.5" x14ac:dyDescent="0.2">
      <c r="A11" s="249"/>
      <c r="B11" s="249"/>
      <c r="C11" s="159" t="s">
        <v>6</v>
      </c>
      <c r="D11" s="159" t="s">
        <v>7</v>
      </c>
      <c r="E11" s="159" t="s">
        <v>8</v>
      </c>
      <c r="F11" s="159" t="s">
        <v>8</v>
      </c>
      <c r="G11" s="159" t="s">
        <v>8</v>
      </c>
    </row>
    <row r="12" spans="1:7" ht="18.75" x14ac:dyDescent="0.2">
      <c r="A12" s="159">
        <v>1</v>
      </c>
      <c r="B12" s="159">
        <v>2</v>
      </c>
      <c r="C12" s="159">
        <v>3</v>
      </c>
      <c r="D12" s="159">
        <v>4</v>
      </c>
      <c r="E12" s="159">
        <v>5</v>
      </c>
      <c r="F12" s="159">
        <v>6</v>
      </c>
      <c r="G12" s="159" t="s">
        <v>244</v>
      </c>
    </row>
    <row r="13" spans="1:7" ht="37.5" x14ac:dyDescent="0.2">
      <c r="A13" s="159">
        <v>8800</v>
      </c>
      <c r="B13" s="163" t="s">
        <v>17</v>
      </c>
      <c r="C13" s="164">
        <f>C14+C15</f>
        <v>-59142</v>
      </c>
      <c r="D13" s="164">
        <f t="shared" ref="D13:G13" si="0">D14+D15</f>
        <v>-73464</v>
      </c>
      <c r="E13" s="164">
        <f t="shared" si="0"/>
        <v>-100000</v>
      </c>
      <c r="F13" s="164">
        <f t="shared" si="0"/>
        <v>-90000</v>
      </c>
      <c r="G13" s="164">
        <f t="shared" si="0"/>
        <v>-80000</v>
      </c>
    </row>
    <row r="14" spans="1:7" ht="18.75" x14ac:dyDescent="0.2">
      <c r="A14" s="159" t="s">
        <v>48</v>
      </c>
      <c r="B14" s="163" t="s">
        <v>12</v>
      </c>
      <c r="C14" s="164"/>
      <c r="D14" s="164"/>
      <c r="E14" s="164"/>
      <c r="F14" s="164"/>
      <c r="G14" s="164"/>
    </row>
    <row r="15" spans="1:7" ht="18.75" x14ac:dyDescent="0.2">
      <c r="A15" s="165" t="s">
        <v>48</v>
      </c>
      <c r="B15" s="163" t="s">
        <v>13</v>
      </c>
      <c r="C15" s="164">
        <v>-59142</v>
      </c>
      <c r="D15" s="164">
        <v>-73464</v>
      </c>
      <c r="E15" s="164">
        <v>-100000</v>
      </c>
      <c r="F15" s="164">
        <v>-90000</v>
      </c>
      <c r="G15" s="164">
        <v>-80000</v>
      </c>
    </row>
    <row r="16" spans="1:7" ht="37.5" x14ac:dyDescent="0.2">
      <c r="A16" s="159">
        <v>8800</v>
      </c>
      <c r="B16" s="163" t="s">
        <v>245</v>
      </c>
      <c r="C16" s="164">
        <f>C17+C18</f>
        <v>59142</v>
      </c>
      <c r="D16" s="164">
        <f t="shared" ref="D16:G16" si="1">D17+D18</f>
        <v>73464</v>
      </c>
      <c r="E16" s="164">
        <f t="shared" si="1"/>
        <v>100000</v>
      </c>
      <c r="F16" s="164">
        <f t="shared" si="1"/>
        <v>90000</v>
      </c>
      <c r="G16" s="164">
        <f t="shared" si="1"/>
        <v>80000</v>
      </c>
    </row>
    <row r="17" spans="1:8" ht="18.75" x14ac:dyDescent="0.2">
      <c r="A17" s="159" t="s">
        <v>48</v>
      </c>
      <c r="B17" s="163" t="s">
        <v>12</v>
      </c>
      <c r="C17" s="164"/>
      <c r="D17" s="164"/>
      <c r="E17" s="164"/>
      <c r="F17" s="164"/>
      <c r="G17" s="164"/>
    </row>
    <row r="18" spans="1:8" ht="18.75" x14ac:dyDescent="0.2">
      <c r="A18" s="165" t="s">
        <v>48</v>
      </c>
      <c r="B18" s="163" t="s">
        <v>13</v>
      </c>
      <c r="C18" s="164">
        <v>59142</v>
      </c>
      <c r="D18" s="164">
        <v>73464</v>
      </c>
      <c r="E18" s="164">
        <v>100000</v>
      </c>
      <c r="F18" s="164">
        <v>90000</v>
      </c>
      <c r="G18" s="164">
        <v>80000</v>
      </c>
    </row>
    <row r="19" spans="1:8" ht="56.25" x14ac:dyDescent="0.2">
      <c r="A19" s="159">
        <v>8800</v>
      </c>
      <c r="B19" s="163" t="s">
        <v>246</v>
      </c>
      <c r="C19" s="164">
        <f>C20+C21</f>
        <v>0</v>
      </c>
      <c r="D19" s="164">
        <f t="shared" ref="D19:G19" si="2">D20+D21</f>
        <v>0</v>
      </c>
      <c r="E19" s="164">
        <f t="shared" si="2"/>
        <v>0</v>
      </c>
      <c r="F19" s="164">
        <f t="shared" si="2"/>
        <v>0</v>
      </c>
      <c r="G19" s="164">
        <f t="shared" si="2"/>
        <v>0</v>
      </c>
    </row>
    <row r="20" spans="1:8" ht="18.75" x14ac:dyDescent="0.2">
      <c r="A20" s="159" t="s">
        <v>48</v>
      </c>
      <c r="B20" s="163" t="s">
        <v>12</v>
      </c>
      <c r="C20" s="164"/>
      <c r="D20" s="164"/>
      <c r="E20" s="164"/>
      <c r="F20" s="164"/>
      <c r="G20" s="164"/>
    </row>
    <row r="21" spans="1:8" ht="18.75" x14ac:dyDescent="0.2">
      <c r="A21" s="165" t="s">
        <v>48</v>
      </c>
      <c r="B21" s="163" t="s">
        <v>13</v>
      </c>
      <c r="C21" s="164"/>
      <c r="D21" s="164"/>
      <c r="E21" s="164"/>
      <c r="F21" s="164"/>
      <c r="G21" s="164"/>
    </row>
    <row r="22" spans="1:8" ht="18.75" x14ac:dyDescent="0.2">
      <c r="A22" s="15"/>
    </row>
    <row r="23" spans="1:8" s="161" customFormat="1" ht="18.75" customHeight="1" x14ac:dyDescent="0.3">
      <c r="A23" s="237" t="s">
        <v>0</v>
      </c>
      <c r="B23" s="237"/>
      <c r="C23" s="237"/>
      <c r="D23" s="160"/>
      <c r="E23" s="160"/>
      <c r="F23" s="238" t="s">
        <v>308</v>
      </c>
      <c r="G23" s="151"/>
      <c r="H23" s="151"/>
    </row>
    <row r="24" spans="1:8" s="161" customFormat="1" ht="18.75" customHeight="1" x14ac:dyDescent="0.3">
      <c r="A24" s="237" t="s">
        <v>3</v>
      </c>
      <c r="B24" s="237"/>
      <c r="C24" s="237"/>
      <c r="D24" s="160"/>
      <c r="E24" s="160"/>
      <c r="F24" s="238"/>
      <c r="G24" s="151"/>
      <c r="H24" s="151"/>
    </row>
  </sheetData>
  <mergeCells count="9">
    <mergeCell ref="A23:C23"/>
    <mergeCell ref="F23:F24"/>
    <mergeCell ref="A24:C24"/>
    <mergeCell ref="E2:G2"/>
    <mergeCell ref="E1:G1"/>
    <mergeCell ref="A5:G5"/>
    <mergeCell ref="A6:G6"/>
    <mergeCell ref="A10:A11"/>
    <mergeCell ref="B10:B11"/>
  </mergeCells>
  <pageMargins left="0.7" right="0.7" top="0.75" bottom="0.75" header="0.3" footer="0.3"/>
  <pageSetup paperSize="9" scale="8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view="pageBreakPreview" topLeftCell="A31" zoomScale="115" zoomScaleNormal="100" zoomScaleSheetLayoutView="115" workbookViewId="0">
      <selection activeCell="F37" sqref="F37:F38"/>
    </sheetView>
  </sheetViews>
  <sheetFormatPr defaultRowHeight="18.75" x14ac:dyDescent="0.3"/>
  <cols>
    <col min="1" max="1" width="11" style="182" customWidth="1"/>
    <col min="2" max="2" width="45" style="182" customWidth="1"/>
    <col min="3" max="3" width="22.85546875" style="182" customWidth="1"/>
    <col min="4" max="4" width="20" style="182" customWidth="1"/>
    <col min="5" max="5" width="21.28515625" style="182" customWidth="1"/>
    <col min="6" max="6" width="19.140625" style="182" customWidth="1"/>
    <col min="7" max="7" width="19.85546875" style="182" customWidth="1"/>
    <col min="8" max="16384" width="9.140625" style="182"/>
  </cols>
  <sheetData>
    <row r="1" spans="1:7" x14ac:dyDescent="0.3">
      <c r="F1" s="252" t="s">
        <v>247</v>
      </c>
      <c r="G1" s="252"/>
    </row>
    <row r="2" spans="1:7" ht="89.25" customHeight="1" x14ac:dyDescent="0.3">
      <c r="C2" s="11"/>
      <c r="F2" s="247" t="s">
        <v>301</v>
      </c>
      <c r="G2" s="247"/>
    </row>
    <row r="3" spans="1:7" x14ac:dyDescent="0.3">
      <c r="C3" s="11"/>
    </row>
    <row r="4" spans="1:7" x14ac:dyDescent="0.3">
      <c r="C4" s="11"/>
    </row>
    <row r="5" spans="1:7" ht="20.25" x14ac:dyDescent="0.3">
      <c r="A5" s="253" t="s">
        <v>248</v>
      </c>
      <c r="B5" s="253"/>
      <c r="C5" s="253"/>
      <c r="D5" s="253"/>
      <c r="E5" s="253"/>
      <c r="F5" s="253"/>
      <c r="G5" s="253"/>
    </row>
    <row r="6" spans="1:7" x14ac:dyDescent="0.3">
      <c r="A6" s="180" t="s">
        <v>1</v>
      </c>
    </row>
    <row r="7" spans="1:7" x14ac:dyDescent="0.3">
      <c r="A7" s="12" t="s">
        <v>2</v>
      </c>
    </row>
    <row r="8" spans="1:7" x14ac:dyDescent="0.3">
      <c r="G8" s="181" t="s">
        <v>249</v>
      </c>
    </row>
    <row r="9" spans="1:7" ht="36.75" customHeight="1" x14ac:dyDescent="0.3">
      <c r="A9" s="249" t="s">
        <v>4</v>
      </c>
      <c r="B9" s="249" t="s">
        <v>5</v>
      </c>
      <c r="C9" s="187" t="s">
        <v>32</v>
      </c>
      <c r="D9" s="187" t="s">
        <v>33</v>
      </c>
      <c r="E9" s="187" t="s">
        <v>34</v>
      </c>
      <c r="F9" s="187" t="s">
        <v>35</v>
      </c>
      <c r="G9" s="187" t="s">
        <v>36</v>
      </c>
    </row>
    <row r="10" spans="1:7" x14ac:dyDescent="0.3">
      <c r="A10" s="249"/>
      <c r="B10" s="249"/>
      <c r="C10" s="187" t="s">
        <v>6</v>
      </c>
      <c r="D10" s="187" t="s">
        <v>7</v>
      </c>
      <c r="E10" s="187" t="s">
        <v>8</v>
      </c>
      <c r="F10" s="187" t="s">
        <v>8</v>
      </c>
      <c r="G10" s="187" t="s">
        <v>8</v>
      </c>
    </row>
    <row r="11" spans="1:7" x14ac:dyDescent="0.3">
      <c r="A11" s="249" t="s">
        <v>250</v>
      </c>
      <c r="B11" s="249"/>
      <c r="C11" s="249"/>
      <c r="D11" s="249"/>
      <c r="E11" s="249"/>
      <c r="F11" s="249"/>
      <c r="G11" s="249"/>
    </row>
    <row r="12" spans="1:7" ht="37.5" x14ac:dyDescent="0.3">
      <c r="A12" s="159" t="s">
        <v>10</v>
      </c>
      <c r="B12" s="163" t="s">
        <v>251</v>
      </c>
      <c r="C12" s="185">
        <f>34322246+4961293</f>
        <v>39283539</v>
      </c>
      <c r="D12" s="185">
        <v>45000000</v>
      </c>
      <c r="E12" s="185">
        <v>45000000</v>
      </c>
      <c r="F12" s="185">
        <v>42600000</v>
      </c>
      <c r="G12" s="185">
        <v>42600000</v>
      </c>
    </row>
    <row r="13" spans="1:7" ht="43.5" customHeight="1" x14ac:dyDescent="0.3">
      <c r="A13" s="159" t="s">
        <v>14</v>
      </c>
      <c r="B13" s="163" t="s">
        <v>252</v>
      </c>
      <c r="C13" s="185">
        <f>SUM(C14:C16)</f>
        <v>99393166</v>
      </c>
      <c r="D13" s="185">
        <f t="shared" ref="D13:G13" si="0">SUM(D14:D16)</f>
        <v>73773765</v>
      </c>
      <c r="E13" s="185">
        <f t="shared" si="0"/>
        <v>182208068</v>
      </c>
      <c r="F13" s="185">
        <f t="shared" si="0"/>
        <v>151848922</v>
      </c>
      <c r="G13" s="185">
        <f t="shared" si="0"/>
        <v>163186025</v>
      </c>
    </row>
    <row r="14" spans="1:7" x14ac:dyDescent="0.3">
      <c r="A14" s="186" t="s">
        <v>25</v>
      </c>
      <c r="B14" s="163" t="s">
        <v>253</v>
      </c>
      <c r="C14" s="185">
        <v>86041103</v>
      </c>
      <c r="D14" s="185">
        <v>73773765</v>
      </c>
      <c r="E14" s="185">
        <f>96967718+E30</f>
        <v>182208068</v>
      </c>
      <c r="F14" s="185">
        <v>151848922</v>
      </c>
      <c r="G14" s="185">
        <v>163186025</v>
      </c>
    </row>
    <row r="15" spans="1:7" x14ac:dyDescent="0.3">
      <c r="A15" s="186" t="s">
        <v>26</v>
      </c>
      <c r="B15" s="163" t="s">
        <v>254</v>
      </c>
      <c r="C15" s="185">
        <v>4568157</v>
      </c>
      <c r="D15" s="185"/>
      <c r="E15" s="185"/>
      <c r="F15" s="185"/>
      <c r="G15" s="185"/>
    </row>
    <row r="16" spans="1:7" x14ac:dyDescent="0.3">
      <c r="A16" s="186" t="s">
        <v>255</v>
      </c>
      <c r="B16" s="163" t="s">
        <v>256</v>
      </c>
      <c r="C16" s="185">
        <f>13352063-C15</f>
        <v>8783906</v>
      </c>
      <c r="D16" s="185"/>
      <c r="E16" s="185"/>
      <c r="F16" s="185"/>
      <c r="G16" s="185"/>
    </row>
    <row r="17" spans="1:7" ht="56.25" x14ac:dyDescent="0.3">
      <c r="A17" s="159" t="s">
        <v>16</v>
      </c>
      <c r="B17" s="188" t="s">
        <v>304</v>
      </c>
      <c r="C17" s="185"/>
      <c r="D17" s="185"/>
      <c r="E17" s="185"/>
      <c r="F17" s="185"/>
      <c r="G17" s="185"/>
    </row>
    <row r="18" spans="1:7" ht="37.5" x14ac:dyDescent="0.3">
      <c r="A18" s="159" t="s">
        <v>29</v>
      </c>
      <c r="B18" s="163" t="s">
        <v>257</v>
      </c>
      <c r="C18" s="185"/>
      <c r="D18" s="185"/>
      <c r="E18" s="185"/>
      <c r="F18" s="185"/>
      <c r="G18" s="185"/>
    </row>
    <row r="19" spans="1:7" x14ac:dyDescent="0.3">
      <c r="A19" s="186" t="s">
        <v>30</v>
      </c>
      <c r="B19" s="163" t="s">
        <v>254</v>
      </c>
      <c r="C19" s="185"/>
      <c r="D19" s="185"/>
      <c r="E19" s="185"/>
      <c r="F19" s="185"/>
      <c r="G19" s="185"/>
    </row>
    <row r="20" spans="1:7" x14ac:dyDescent="0.3">
      <c r="A20" s="186" t="s">
        <v>31</v>
      </c>
      <c r="B20" s="163" t="s">
        <v>256</v>
      </c>
      <c r="C20" s="185"/>
      <c r="D20" s="185"/>
      <c r="E20" s="185"/>
      <c r="F20" s="185"/>
      <c r="G20" s="185"/>
    </row>
    <row r="21" spans="1:7" x14ac:dyDescent="0.3">
      <c r="A21" s="159" t="s">
        <v>258</v>
      </c>
      <c r="B21" s="163" t="s">
        <v>259</v>
      </c>
      <c r="C21" s="185">
        <v>26277810</v>
      </c>
      <c r="D21" s="185">
        <v>66711663</v>
      </c>
      <c r="E21" s="185"/>
      <c r="F21" s="185"/>
      <c r="G21" s="185"/>
    </row>
    <row r="22" spans="1:7" ht="37.5" x14ac:dyDescent="0.3">
      <c r="A22" s="159" t="s">
        <v>260</v>
      </c>
      <c r="B22" s="163" t="s">
        <v>261</v>
      </c>
      <c r="C22" s="185">
        <f>8239659-18904</f>
        <v>8220755</v>
      </c>
      <c r="D22" s="185">
        <v>2100000</v>
      </c>
      <c r="E22" s="185"/>
      <c r="F22" s="185"/>
      <c r="G22" s="185"/>
    </row>
    <row r="23" spans="1:7" x14ac:dyDescent="0.3">
      <c r="A23" s="159"/>
      <c r="B23" s="163" t="s">
        <v>262</v>
      </c>
      <c r="C23" s="185">
        <f>C22+C21+C18+C17+C13+C12</f>
        <v>173175270</v>
      </c>
      <c r="D23" s="185">
        <f>D22+D21+D18+D17+D13+D12</f>
        <v>187585428</v>
      </c>
      <c r="E23" s="185">
        <f t="shared" ref="E23:G23" si="1">E22+E21+E18+E17+E13+E12</f>
        <v>227208068</v>
      </c>
      <c r="F23" s="185">
        <f t="shared" si="1"/>
        <v>194448922</v>
      </c>
      <c r="G23" s="185">
        <f t="shared" si="1"/>
        <v>205786025</v>
      </c>
    </row>
    <row r="24" spans="1:7" x14ac:dyDescent="0.3">
      <c r="A24" s="249" t="s">
        <v>263</v>
      </c>
      <c r="B24" s="249"/>
      <c r="C24" s="249"/>
      <c r="D24" s="249"/>
      <c r="E24" s="249"/>
      <c r="F24" s="249"/>
      <c r="G24" s="249"/>
    </row>
    <row r="25" spans="1:7" ht="37.5" x14ac:dyDescent="0.3">
      <c r="A25" s="159" t="s">
        <v>10</v>
      </c>
      <c r="B25" s="163" t="s">
        <v>264</v>
      </c>
      <c r="C25" s="185">
        <f>C26+C27+C28</f>
        <v>172801140</v>
      </c>
      <c r="D25" s="185">
        <f t="shared" ref="D25:G25" si="2">D26+D27+D28</f>
        <v>177586305</v>
      </c>
      <c r="E25" s="185">
        <f t="shared" si="2"/>
        <v>126308718</v>
      </c>
      <c r="F25" s="185">
        <f t="shared" si="2"/>
        <v>192498922</v>
      </c>
      <c r="G25" s="185">
        <f t="shared" si="2"/>
        <v>204036025</v>
      </c>
    </row>
    <row r="26" spans="1:7" x14ac:dyDescent="0.3">
      <c r="A26" s="186" t="s">
        <v>23</v>
      </c>
      <c r="B26" s="163" t="s">
        <v>265</v>
      </c>
      <c r="C26" s="185"/>
      <c r="D26" s="185"/>
      <c r="E26" s="185"/>
      <c r="F26" s="185"/>
      <c r="G26" s="185"/>
    </row>
    <row r="27" spans="1:7" ht="37.5" x14ac:dyDescent="0.3">
      <c r="A27" s="186" t="s">
        <v>24</v>
      </c>
      <c r="B27" s="163" t="s">
        <v>266</v>
      </c>
      <c r="C27" s="200"/>
      <c r="D27" s="185"/>
      <c r="E27" s="185"/>
      <c r="F27" s="185"/>
      <c r="G27" s="185"/>
    </row>
    <row r="28" spans="1:7" x14ac:dyDescent="0.3">
      <c r="A28" s="186" t="s">
        <v>267</v>
      </c>
      <c r="B28" s="163" t="s">
        <v>268</v>
      </c>
      <c r="C28" s="200">
        <v>172801140</v>
      </c>
      <c r="D28" s="185">
        <v>177586305</v>
      </c>
      <c r="E28" s="185">
        <v>126308718</v>
      </c>
      <c r="F28" s="185">
        <f>F23-F32-F33</f>
        <v>192498922</v>
      </c>
      <c r="G28" s="185">
        <f>G23-G32-G33</f>
        <v>204036025</v>
      </c>
    </row>
    <row r="29" spans="1:7" ht="37.5" x14ac:dyDescent="0.3">
      <c r="A29" s="159" t="s">
        <v>14</v>
      </c>
      <c r="B29" s="163" t="s">
        <v>269</v>
      </c>
      <c r="C29" s="185">
        <v>0</v>
      </c>
      <c r="D29" s="185"/>
      <c r="E29" s="185"/>
      <c r="F29" s="185"/>
      <c r="G29" s="185"/>
    </row>
    <row r="30" spans="1:7" x14ac:dyDescent="0.3">
      <c r="A30" s="159" t="s">
        <v>16</v>
      </c>
      <c r="B30" s="163" t="s">
        <v>270</v>
      </c>
      <c r="C30" s="185">
        <v>0</v>
      </c>
      <c r="D30" s="185">
        <v>7749123</v>
      </c>
      <c r="E30" s="185">
        <f>92989473-D30</f>
        <v>85240350</v>
      </c>
      <c r="F30" s="185"/>
      <c r="G30" s="185"/>
    </row>
    <row r="31" spans="1:7" ht="81" customHeight="1" x14ac:dyDescent="0.3">
      <c r="A31" s="159" t="s">
        <v>29</v>
      </c>
      <c r="B31" s="163" t="s">
        <v>271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</row>
    <row r="32" spans="1:7" ht="37.5" x14ac:dyDescent="0.3">
      <c r="A32" s="159" t="s">
        <v>272</v>
      </c>
      <c r="B32" s="163" t="s">
        <v>273</v>
      </c>
      <c r="C32" s="185">
        <v>246410</v>
      </c>
      <c r="D32" s="185">
        <v>1950000</v>
      </c>
      <c r="E32" s="185">
        <v>15409000</v>
      </c>
      <c r="F32" s="185">
        <v>1700000</v>
      </c>
      <c r="G32" s="185">
        <v>1500000</v>
      </c>
    </row>
    <row r="33" spans="1:8" x14ac:dyDescent="0.3">
      <c r="A33" s="159" t="s">
        <v>260</v>
      </c>
      <c r="B33" s="163" t="s">
        <v>274</v>
      </c>
      <c r="C33" s="185">
        <v>127720</v>
      </c>
      <c r="D33" s="185">
        <v>300000</v>
      </c>
      <c r="E33" s="185">
        <v>250000</v>
      </c>
      <c r="F33" s="185">
        <v>250000</v>
      </c>
      <c r="G33" s="185">
        <v>250000</v>
      </c>
    </row>
    <row r="34" spans="1:8" x14ac:dyDescent="0.3">
      <c r="A34" s="159"/>
      <c r="B34" s="163" t="s">
        <v>275</v>
      </c>
      <c r="C34" s="185">
        <f>C33+C32+C31+C30+C29+C25</f>
        <v>173175270</v>
      </c>
      <c r="D34" s="185">
        <f t="shared" ref="D34:G34" si="3">D33+D32+D31+D30+D29+D25</f>
        <v>187585428</v>
      </c>
      <c r="E34" s="185">
        <f t="shared" si="3"/>
        <v>227208068</v>
      </c>
      <c r="F34" s="185">
        <f t="shared" si="3"/>
        <v>194448922</v>
      </c>
      <c r="G34" s="185">
        <f t="shared" si="3"/>
        <v>205786025</v>
      </c>
    </row>
    <row r="35" spans="1:8" x14ac:dyDescent="0.3">
      <c r="A35" s="15"/>
      <c r="C35" s="183"/>
    </row>
    <row r="36" spans="1:8" x14ac:dyDescent="0.3">
      <c r="A36" s="15"/>
    </row>
    <row r="37" spans="1:8" ht="18.75" customHeight="1" x14ac:dyDescent="0.3">
      <c r="A37" s="237" t="s">
        <v>0</v>
      </c>
      <c r="B37" s="237"/>
      <c r="C37" s="237"/>
      <c r="D37" s="160"/>
      <c r="E37" s="160"/>
      <c r="F37" s="238" t="s">
        <v>308</v>
      </c>
      <c r="G37" s="151"/>
      <c r="H37" s="151"/>
    </row>
    <row r="38" spans="1:8" ht="18.75" customHeight="1" x14ac:dyDescent="0.3">
      <c r="A38" s="237" t="s">
        <v>3</v>
      </c>
      <c r="B38" s="237"/>
      <c r="C38" s="237"/>
      <c r="D38" s="160"/>
      <c r="E38" s="160"/>
      <c r="F38" s="238"/>
      <c r="G38" s="151"/>
      <c r="H38" s="151"/>
    </row>
    <row r="40" spans="1:8" x14ac:dyDescent="0.3">
      <c r="C40" s="184">
        <f>C34-C23</f>
        <v>0</v>
      </c>
      <c r="D40" s="184">
        <f>D34-D23</f>
        <v>0</v>
      </c>
      <c r="F40" s="205">
        <f>F34-F23</f>
        <v>0</v>
      </c>
      <c r="G40" s="205">
        <f>G34-G23</f>
        <v>0</v>
      </c>
    </row>
    <row r="41" spans="1:8" x14ac:dyDescent="0.3">
      <c r="D41" s="197">
        <v>179836304.81999999</v>
      </c>
    </row>
    <row r="42" spans="1:8" x14ac:dyDescent="0.3">
      <c r="D42" s="184">
        <f>D41-D32-D33</f>
        <v>177586304.81999999</v>
      </c>
    </row>
    <row r="47" spans="1:8" x14ac:dyDescent="0.3">
      <c r="E47" s="184">
        <f>E23-E34</f>
        <v>0</v>
      </c>
      <c r="F47" s="184">
        <f t="shared" ref="F47:G47" si="4">F23-F34</f>
        <v>0</v>
      </c>
      <c r="G47" s="184">
        <f t="shared" si="4"/>
        <v>0</v>
      </c>
    </row>
    <row r="48" spans="1:8" x14ac:dyDescent="0.3">
      <c r="E48" s="182">
        <v>44811821</v>
      </c>
      <c r="F48" s="182">
        <v>46770603</v>
      </c>
      <c r="G48" s="182">
        <v>48918433</v>
      </c>
    </row>
    <row r="49" spans="4:7" x14ac:dyDescent="0.3">
      <c r="E49" s="182">
        <v>80000</v>
      </c>
      <c r="F49" s="182">
        <v>33000</v>
      </c>
      <c r="G49" s="182">
        <v>34000</v>
      </c>
    </row>
    <row r="50" spans="4:7" x14ac:dyDescent="0.3">
      <c r="E50" s="182">
        <v>1000</v>
      </c>
      <c r="F50" s="182">
        <v>1000</v>
      </c>
      <c r="G50" s="182">
        <v>1000</v>
      </c>
    </row>
    <row r="51" spans="4:7" x14ac:dyDescent="0.3">
      <c r="E51" s="182">
        <v>651000</v>
      </c>
      <c r="F51" s="182">
        <v>603000</v>
      </c>
      <c r="G51" s="182">
        <v>159500</v>
      </c>
    </row>
    <row r="52" spans="4:7" x14ac:dyDescent="0.3">
      <c r="E52" s="182">
        <v>163600</v>
      </c>
      <c r="F52" s="182">
        <v>171800</v>
      </c>
      <c r="G52" s="182">
        <v>180400</v>
      </c>
    </row>
    <row r="53" spans="4:7" x14ac:dyDescent="0.3">
      <c r="D53" s="182" t="s">
        <v>305</v>
      </c>
      <c r="E53" s="182">
        <f>SUM(E48:E52)</f>
        <v>45707421</v>
      </c>
      <c r="F53" s="182">
        <f t="shared" ref="F53:G53" si="5">SUM(F48:F52)</f>
        <v>47579403</v>
      </c>
      <c r="G53" s="182">
        <f t="shared" si="5"/>
        <v>49293333</v>
      </c>
    </row>
    <row r="54" spans="4:7" x14ac:dyDescent="0.3">
      <c r="D54" s="182" t="s">
        <v>306</v>
      </c>
      <c r="E54" s="182">
        <v>142675139</v>
      </c>
      <c r="F54" s="182">
        <v>199428325</v>
      </c>
      <c r="G54" s="182">
        <v>212479358</v>
      </c>
    </row>
    <row r="55" spans="4:7" x14ac:dyDescent="0.3">
      <c r="E55" s="182">
        <f>E54-E53</f>
        <v>96967718</v>
      </c>
      <c r="F55" s="182">
        <f t="shared" ref="F55:G55" si="6">F54-F53</f>
        <v>151848922</v>
      </c>
      <c r="G55" s="182">
        <f t="shared" si="6"/>
        <v>163186025</v>
      </c>
    </row>
    <row r="56" spans="4:7" x14ac:dyDescent="0.3">
      <c r="E56" s="205">
        <f>E54-'dod 7'!E45</f>
        <v>0</v>
      </c>
      <c r="F56" s="205">
        <f>F54-'dod 7'!F45</f>
        <v>0</v>
      </c>
      <c r="G56" s="205">
        <f>G54-'dod 7'!G45</f>
        <v>0</v>
      </c>
    </row>
  </sheetData>
  <mergeCells count="10">
    <mergeCell ref="A37:C37"/>
    <mergeCell ref="F37:F38"/>
    <mergeCell ref="A38:C38"/>
    <mergeCell ref="F2:G2"/>
    <mergeCell ref="F1:G1"/>
    <mergeCell ref="A5:G5"/>
    <mergeCell ref="A9:A10"/>
    <mergeCell ref="B9:B10"/>
    <mergeCell ref="A11:G11"/>
    <mergeCell ref="A24:G24"/>
  </mergeCells>
  <pageMargins left="0.7" right="0.7" top="0.75" bottom="0.75" header="0.3" footer="0.3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dod 1 </vt:lpstr>
      <vt:lpstr>dod 2</vt:lpstr>
      <vt:lpstr>dod 3</vt:lpstr>
      <vt:lpstr>dod 4</vt:lpstr>
      <vt:lpstr>dod 5</vt:lpstr>
      <vt:lpstr>dod 6</vt:lpstr>
      <vt:lpstr>dod 7</vt:lpstr>
      <vt:lpstr>dod 8</vt:lpstr>
      <vt:lpstr>dod 9</vt:lpstr>
      <vt:lpstr>dod 10</vt:lpstr>
      <vt:lpstr>dod 11</vt:lpstr>
      <vt:lpstr>dod 12</vt:lpstr>
      <vt:lpstr>'dod 7'!_ftnref1</vt:lpstr>
      <vt:lpstr>'dod 11'!Заголовки_для_печати</vt:lpstr>
      <vt:lpstr>'dod 2'!Заголовки_для_печати</vt:lpstr>
      <vt:lpstr>'dod 6'!Заголовки_для_печати</vt:lpstr>
      <vt:lpstr>'dod 7'!Заголовки_для_печати</vt:lpstr>
      <vt:lpstr>'dod 1 '!Область_печати</vt:lpstr>
      <vt:lpstr>'dod 2'!Область_печати</vt:lpstr>
      <vt:lpstr>'dod 3'!Область_печати</vt:lpstr>
      <vt:lpstr>'dod 5'!Область_печати</vt:lpstr>
      <vt:lpstr>'dod 6'!Область_печати</vt:lpstr>
      <vt:lpstr>'dod 7'!Область_печати</vt:lpstr>
      <vt:lpstr>'dod 8'!Область_печати</vt:lpstr>
      <vt:lpstr>'dod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Okapinska</dc:creator>
  <cp:lastModifiedBy>Пользователь Windows</cp:lastModifiedBy>
  <cp:lastPrinted>2021-08-13T10:51:52Z</cp:lastPrinted>
  <dcterms:created xsi:type="dcterms:W3CDTF">2019-11-12T07:43:20Z</dcterms:created>
  <dcterms:modified xsi:type="dcterms:W3CDTF">2021-08-13T10:52:11Z</dcterms:modified>
</cp:coreProperties>
</file>