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disk  d\Budzet 2021\Budzet 2021\Budzet zmini 12-19 p z\"/>
    </mc:Choice>
  </mc:AlternateContent>
  <xr:revisionPtr revIDLastSave="0" documentId="13_ncr:1_{10F5DF6F-36C4-4B54-8A4B-C5DB27E39710}" xr6:coauthVersionLast="47" xr6:coauthVersionMax="47" xr10:uidLastSave="{00000000-0000-0000-0000-000000000000}"/>
  <bookViews>
    <workbookView xWindow="-120" yWindow="-120" windowWidth="24240" windowHeight="13140" xr2:uid="{00000000-000D-0000-FFFF-FFFF00000000}"/>
  </bookViews>
  <sheets>
    <sheet name="Лист (2)" sheetId="5" r:id="rId1"/>
    <sheet name="Лист2" sheetId="7" r:id="rId2"/>
  </sheets>
  <definedNames>
    <definedName name="_xlnm.Print_Titles" localSheetId="0">'Лист (2)'!$14:$14</definedName>
    <definedName name="_xlnm.Print_Area" localSheetId="0">'Лист (2)'!$A$1:$N$172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24" i="5" l="1"/>
  <c r="G15" i="5"/>
  <c r="C15" i="5"/>
  <c r="D15" i="5"/>
  <c r="E15" i="5"/>
  <c r="F15" i="5"/>
  <c r="H15" i="5"/>
  <c r="H16" i="5"/>
  <c r="B15" i="5"/>
  <c r="G121" i="5"/>
  <c r="E139" i="5"/>
  <c r="E120" i="5" s="1"/>
  <c r="F139" i="5"/>
  <c r="F120" i="5" s="1"/>
  <c r="G139" i="5"/>
  <c r="H147" i="5"/>
  <c r="H141" i="5"/>
  <c r="E152" i="5"/>
  <c r="F152" i="5"/>
  <c r="G152" i="5"/>
  <c r="H162" i="5"/>
  <c r="G37" i="5"/>
  <c r="H37" i="5" s="1"/>
  <c r="H152" i="5" l="1"/>
  <c r="G65" i="5"/>
  <c r="G36" i="5" l="1"/>
  <c r="H28" i="5"/>
  <c r="H19" i="5" l="1"/>
  <c r="G123" i="5" l="1"/>
  <c r="H123" i="5" s="1"/>
  <c r="H134" i="5"/>
  <c r="H135" i="5"/>
  <c r="H125" i="5"/>
  <c r="H132" i="5"/>
  <c r="H100" i="5" l="1"/>
  <c r="H101" i="5"/>
  <c r="H102" i="5"/>
  <c r="H103" i="5"/>
  <c r="H104" i="5"/>
  <c r="H106" i="5"/>
  <c r="G47" i="5"/>
  <c r="H66" i="5"/>
  <c r="G59" i="5"/>
  <c r="H99" i="5"/>
  <c r="H105" i="5"/>
  <c r="G55" i="5"/>
  <c r="G61" i="5"/>
  <c r="H57" i="5"/>
  <c r="H56" i="5"/>
  <c r="G82" i="5"/>
  <c r="H45" i="5"/>
  <c r="G120" i="5" l="1"/>
  <c r="G172" i="5" s="1"/>
  <c r="H160" i="5"/>
  <c r="H157" i="5"/>
  <c r="G58" i="5"/>
  <c r="G91" i="7"/>
  <c r="H124" i="5" l="1"/>
  <c r="H148" i="5"/>
  <c r="P44" i="5"/>
  <c r="G60" i="7"/>
  <c r="H149" i="7"/>
  <c r="H148" i="7"/>
  <c r="H147" i="7" s="1"/>
  <c r="G147" i="7"/>
  <c r="F147" i="7"/>
  <c r="D147" i="7"/>
  <c r="C147" i="7"/>
  <c r="B147" i="7"/>
  <c r="H146" i="7"/>
  <c r="H145" i="7"/>
  <c r="H144" i="7" s="1"/>
  <c r="G144" i="7"/>
  <c r="F144" i="7"/>
  <c r="E144" i="7"/>
  <c r="D144" i="7"/>
  <c r="C144" i="7"/>
  <c r="B144" i="7"/>
  <c r="H143" i="7"/>
  <c r="H142" i="7"/>
  <c r="H141" i="7"/>
  <c r="H140" i="7"/>
  <c r="H139" i="7"/>
  <c r="H138" i="7"/>
  <c r="H137" i="7"/>
  <c r="H136" i="7"/>
  <c r="H135" i="7"/>
  <c r="H134" i="7"/>
  <c r="G133" i="7"/>
  <c r="H133" i="7" s="1"/>
  <c r="H131" i="7" s="1"/>
  <c r="H132" i="7"/>
  <c r="I131" i="7"/>
  <c r="F131" i="7"/>
  <c r="E131" i="7"/>
  <c r="D131" i="7"/>
  <c r="C131" i="7"/>
  <c r="B131" i="7"/>
  <c r="H129" i="7"/>
  <c r="H128" i="7"/>
  <c r="H127" i="7"/>
  <c r="H126" i="7"/>
  <c r="H125" i="7"/>
  <c r="H124" i="7"/>
  <c r="G124" i="7"/>
  <c r="H123" i="7"/>
  <c r="H122" i="7"/>
  <c r="H121" i="7"/>
  <c r="H120" i="7"/>
  <c r="H119" i="7"/>
  <c r="H118" i="7"/>
  <c r="H117" i="7"/>
  <c r="H116" i="7"/>
  <c r="H115" i="7"/>
  <c r="H114" i="7"/>
  <c r="H113" i="7"/>
  <c r="H112" i="7"/>
  <c r="H110" i="7"/>
  <c r="O109" i="7"/>
  <c r="H109" i="7"/>
  <c r="G109" i="7"/>
  <c r="F109" i="7"/>
  <c r="E109" i="7"/>
  <c r="D109" i="7"/>
  <c r="C109" i="7"/>
  <c r="B109" i="7"/>
  <c r="H108" i="7"/>
  <c r="H107" i="7"/>
  <c r="H106" i="7"/>
  <c r="H105" i="7"/>
  <c r="H104" i="7"/>
  <c r="H103" i="7"/>
  <c r="H102" i="7"/>
  <c r="H101" i="7"/>
  <c r="H100" i="7"/>
  <c r="H99" i="7"/>
  <c r="H98" i="7"/>
  <c r="G97" i="7"/>
  <c r="F97" i="7"/>
  <c r="E97" i="7"/>
  <c r="D97" i="7"/>
  <c r="C97" i="7"/>
  <c r="B97" i="7"/>
  <c r="H96" i="7"/>
  <c r="H95" i="7"/>
  <c r="H94" i="7"/>
  <c r="H93" i="7"/>
  <c r="G92" i="7"/>
  <c r="H92" i="7" s="1"/>
  <c r="H91" i="7"/>
  <c r="H90" i="7"/>
  <c r="G90" i="7"/>
  <c r="H89" i="7"/>
  <c r="H88" i="7"/>
  <c r="H87" i="7"/>
  <c r="H86" i="7"/>
  <c r="H85" i="7"/>
  <c r="H84" i="7"/>
  <c r="H83" i="7"/>
  <c r="G83" i="7"/>
  <c r="H82" i="7"/>
  <c r="G82" i="7"/>
  <c r="H81" i="7"/>
  <c r="H80" i="7"/>
  <c r="H79" i="7"/>
  <c r="H78" i="7"/>
  <c r="H77" i="7"/>
  <c r="H76" i="7"/>
  <c r="H75" i="7"/>
  <c r="G75" i="7"/>
  <c r="H74" i="7"/>
  <c r="H73" i="7"/>
  <c r="H72" i="7"/>
  <c r="H71" i="7"/>
  <c r="H70" i="7"/>
  <c r="H69" i="7"/>
  <c r="H68" i="7"/>
  <c r="H67" i="7"/>
  <c r="G66" i="7"/>
  <c r="H66" i="7" s="1"/>
  <c r="G65" i="7"/>
  <c r="H65" i="7" s="1"/>
  <c r="H64" i="7"/>
  <c r="H63" i="7"/>
  <c r="H62" i="7"/>
  <c r="H61" i="7"/>
  <c r="H60" i="7"/>
  <c r="H59" i="7"/>
  <c r="H58" i="7"/>
  <c r="H57" i="7"/>
  <c r="H56" i="7"/>
  <c r="H55" i="7"/>
  <c r="H54" i="7"/>
  <c r="H53" i="7"/>
  <c r="G52" i="7"/>
  <c r="H52" i="7" s="1"/>
  <c r="H51" i="7"/>
  <c r="H50" i="7"/>
  <c r="G49" i="7"/>
  <c r="H49" i="7" s="1"/>
  <c r="H48" i="7"/>
  <c r="H47" i="7"/>
  <c r="H46" i="7"/>
  <c r="G45" i="7"/>
  <c r="H45" i="7" s="1"/>
  <c r="G44" i="7"/>
  <c r="H44" i="7" s="1"/>
  <c r="G43" i="7"/>
  <c r="H43" i="7" s="1"/>
  <c r="G42" i="7"/>
  <c r="H42" i="7" s="1"/>
  <c r="G41" i="7"/>
  <c r="H40" i="7"/>
  <c r="H39" i="7"/>
  <c r="H38" i="7"/>
  <c r="F37" i="7"/>
  <c r="E37" i="7"/>
  <c r="D37" i="7"/>
  <c r="C37" i="7"/>
  <c r="H36" i="7"/>
  <c r="H35" i="7"/>
  <c r="H34" i="7"/>
  <c r="H33" i="7"/>
  <c r="H32" i="7"/>
  <c r="H31" i="7"/>
  <c r="H30" i="7"/>
  <c r="H29" i="7"/>
  <c r="H28" i="7"/>
  <c r="H27" i="7"/>
  <c r="H26" i="7"/>
  <c r="H24" i="7"/>
  <c r="H23" i="7"/>
  <c r="H22" i="7"/>
  <c r="H21" i="7"/>
  <c r="H20" i="7"/>
  <c r="H19" i="7"/>
  <c r="H18" i="7"/>
  <c r="H16" i="7"/>
  <c r="G15" i="7"/>
  <c r="F15" i="7"/>
  <c r="E15" i="7"/>
  <c r="D15" i="7"/>
  <c r="C15" i="7"/>
  <c r="B15" i="7"/>
  <c r="I13" i="7"/>
  <c r="N12" i="7"/>
  <c r="O12" i="7" s="1"/>
  <c r="N11" i="7"/>
  <c r="O11" i="7" s="1"/>
  <c r="N10" i="7"/>
  <c r="O10" i="7" s="1"/>
  <c r="N9" i="7"/>
  <c r="O9" i="7" s="1"/>
  <c r="N8" i="7"/>
  <c r="O8" i="7" s="1"/>
  <c r="N7" i="7"/>
  <c r="O7" i="7" s="1"/>
  <c r="H6" i="7"/>
  <c r="N6" i="7" s="1"/>
  <c r="N5" i="7"/>
  <c r="O5" i="7" s="1"/>
  <c r="H4" i="7"/>
  <c r="N4" i="7" s="1"/>
  <c r="H3" i="7"/>
  <c r="N3" i="7" s="1"/>
  <c r="N13" i="7" s="1"/>
  <c r="H98" i="5"/>
  <c r="G97" i="5"/>
  <c r="G96" i="5"/>
  <c r="H96" i="5" s="1"/>
  <c r="H97" i="5"/>
  <c r="H91" i="5"/>
  <c r="H92" i="5"/>
  <c r="H93" i="5"/>
  <c r="H94" i="5"/>
  <c r="H95" i="5"/>
  <c r="G89" i="5"/>
  <c r="G88" i="5"/>
  <c r="H90" i="5"/>
  <c r="H84" i="5"/>
  <c r="H85" i="5"/>
  <c r="H86" i="5"/>
  <c r="H87" i="5"/>
  <c r="H88" i="5"/>
  <c r="H89" i="5"/>
  <c r="H49" i="5"/>
  <c r="H50" i="5"/>
  <c r="H51" i="5"/>
  <c r="G76" i="5"/>
  <c r="H73" i="5"/>
  <c r="H74" i="5"/>
  <c r="H75" i="5"/>
  <c r="H65" i="5"/>
  <c r="H67" i="5"/>
  <c r="H68" i="5"/>
  <c r="H69" i="5"/>
  <c r="H70" i="5"/>
  <c r="H62" i="5"/>
  <c r="H58" i="5"/>
  <c r="H59" i="5"/>
  <c r="H60" i="5"/>
  <c r="H61" i="5"/>
  <c r="H63" i="5"/>
  <c r="G71" i="5"/>
  <c r="G52" i="5"/>
  <c r="H52" i="5" s="1"/>
  <c r="H47" i="5"/>
  <c r="G37" i="7" l="1"/>
  <c r="G131" i="7"/>
  <c r="O6" i="7"/>
  <c r="H41" i="7"/>
  <c r="H97" i="7"/>
  <c r="O3" i="7"/>
  <c r="H15" i="7"/>
  <c r="B150" i="7"/>
  <c r="D150" i="7"/>
  <c r="G150" i="7"/>
  <c r="E150" i="7"/>
  <c r="B153" i="7" s="1"/>
  <c r="H37" i="7"/>
  <c r="H150" i="7" s="1"/>
  <c r="C150" i="7"/>
  <c r="F150" i="7"/>
  <c r="O4" i="7"/>
  <c r="H48" i="5"/>
  <c r="G43" i="5"/>
  <c r="G39" i="5" l="1"/>
  <c r="P46" i="5" s="1"/>
  <c r="P49" i="5"/>
  <c r="H136" i="5"/>
  <c r="H137" i="5"/>
  <c r="H138" i="5"/>
  <c r="H133" i="5"/>
  <c r="E166" i="5"/>
  <c r="H154" i="5"/>
  <c r="H155" i="5"/>
  <c r="H156" i="5"/>
  <c r="H158" i="5"/>
  <c r="H159" i="5"/>
  <c r="H161" i="5"/>
  <c r="H163" i="5"/>
  <c r="H164" i="5"/>
  <c r="H150" i="5" l="1"/>
  <c r="G150" i="5"/>
  <c r="E150" i="5"/>
  <c r="H165" i="5"/>
  <c r="H153" i="5" l="1"/>
  <c r="E107" i="5" l="1"/>
  <c r="G107" i="5"/>
  <c r="H110" i="5"/>
  <c r="H83" i="5" l="1"/>
  <c r="H81" i="5"/>
  <c r="H79" i="5"/>
  <c r="H77" i="5"/>
  <c r="H71" i="5"/>
  <c r="H64" i="5"/>
  <c r="H145" i="5" l="1"/>
  <c r="H144" i="5"/>
  <c r="H142" i="5"/>
  <c r="H140" i="5"/>
  <c r="H139" i="5" s="1"/>
  <c r="H146" i="5"/>
  <c r="H131" i="5"/>
  <c r="H127" i="5"/>
  <c r="H168" i="5"/>
  <c r="H113" i="5"/>
  <c r="H114" i="5"/>
  <c r="H115" i="5"/>
  <c r="H116" i="5"/>
  <c r="H117" i="5"/>
  <c r="H118" i="5"/>
  <c r="B169" i="5"/>
  <c r="C169" i="5"/>
  <c r="D169" i="5"/>
  <c r="F169" i="5"/>
  <c r="G169" i="5"/>
  <c r="H170" i="5"/>
  <c r="H169" i="5" s="1"/>
  <c r="B120" i="5"/>
  <c r="C120" i="5"/>
  <c r="D120" i="5"/>
  <c r="H128" i="5"/>
  <c r="H126" i="5"/>
  <c r="H121" i="5"/>
  <c r="H109" i="5" l="1"/>
  <c r="B107" i="5" l="1"/>
  <c r="C107" i="5"/>
  <c r="D107" i="5"/>
  <c r="F107" i="5"/>
  <c r="H27" i="5"/>
  <c r="H26" i="5"/>
  <c r="H72" i="5"/>
  <c r="H55" i="5"/>
  <c r="H76" i="5"/>
  <c r="H78" i="5"/>
  <c r="H80" i="5"/>
  <c r="H82" i="5"/>
  <c r="H54" i="5" l="1"/>
  <c r="H24" i="5"/>
  <c r="H46" i="5"/>
  <c r="H43" i="5"/>
  <c r="H30" i="5"/>
  <c r="G166" i="5"/>
  <c r="H167" i="5"/>
  <c r="H166" i="5" s="1"/>
  <c r="H25" i="5"/>
  <c r="H53" i="5" l="1"/>
  <c r="B150" i="5"/>
  <c r="H33" i="5"/>
  <c r="D150" i="5"/>
  <c r="E39" i="5"/>
  <c r="F39" i="5"/>
  <c r="D39" i="5"/>
  <c r="H34" i="5"/>
  <c r="H35" i="5"/>
  <c r="H36" i="5"/>
  <c r="H38" i="5"/>
  <c r="P39" i="5" l="1"/>
  <c r="E172" i="5"/>
  <c r="H129" i="5"/>
  <c r="H108" i="5"/>
  <c r="H111" i="5"/>
  <c r="H112" i="5"/>
  <c r="H130" i="5"/>
  <c r="H120" i="5" l="1"/>
  <c r="H107" i="5"/>
  <c r="H39" i="5"/>
  <c r="P14" i="5" s="1"/>
  <c r="H41" i="5"/>
  <c r="H42" i="5"/>
  <c r="H44" i="5"/>
  <c r="H40" i="5"/>
  <c r="H6" i="5" l="1"/>
  <c r="H4" i="5"/>
  <c r="H21" i="5"/>
  <c r="H22" i="5"/>
  <c r="H17" i="5"/>
  <c r="H31" i="5"/>
  <c r="H23" i="5"/>
  <c r="H3" i="5"/>
  <c r="N3" i="5" s="1"/>
  <c r="C150" i="5"/>
  <c r="H151" i="5"/>
  <c r="C39" i="5"/>
  <c r="F150" i="5"/>
  <c r="I150" i="5"/>
  <c r="H20" i="5"/>
  <c r="H18" i="5"/>
  <c r="C172" i="5" l="1"/>
  <c r="D172" i="5"/>
  <c r="D166" i="5" l="1"/>
  <c r="F166" i="5"/>
  <c r="F172" i="5" s="1"/>
  <c r="B166" i="5" l="1"/>
  <c r="B172" i="5" l="1"/>
  <c r="O120" i="5"/>
  <c r="I13" i="5" l="1"/>
  <c r="N11" i="5" l="1"/>
  <c r="O11" i="5" s="1"/>
  <c r="N10" i="5"/>
  <c r="O10" i="5" s="1"/>
  <c r="N6" i="5"/>
  <c r="O6" i="5" s="1"/>
  <c r="N4" i="5" l="1"/>
  <c r="O4" i="5" s="1"/>
  <c r="N5" i="5"/>
  <c r="O5" i="5" s="1"/>
  <c r="N7" i="5"/>
  <c r="O7" i="5" s="1"/>
  <c r="N8" i="5"/>
  <c r="O8" i="5" s="1"/>
  <c r="N9" i="5"/>
  <c r="O9" i="5" s="1"/>
  <c r="N12" i="5"/>
  <c r="O12" i="5" s="1"/>
  <c r="H171" i="5" l="1"/>
  <c r="C166" i="5" l="1"/>
  <c r="H172" i="5" s="1"/>
  <c r="N13" i="5" l="1"/>
  <c r="O3" i="5" l="1"/>
</calcChain>
</file>

<file path=xl/sharedStrings.xml><?xml version="1.0" encoding="utf-8"?>
<sst xmlns="http://schemas.openxmlformats.org/spreadsheetml/2006/main" count="501" uniqueCount="271">
  <si>
    <t>Всього</t>
  </si>
  <si>
    <t>Разом</t>
  </si>
  <si>
    <t>УКВ та А</t>
  </si>
  <si>
    <t xml:space="preserve"> </t>
  </si>
  <si>
    <t>Пропозиції щодо  перерозподілу по заг. Фонду та спеціальному фонду бюджету розвитку</t>
  </si>
  <si>
    <t>Фінансове управління</t>
  </si>
  <si>
    <t>Виконавчий комітет</t>
  </si>
  <si>
    <t>розподілено</t>
  </si>
  <si>
    <t>Залишок до розподілу</t>
  </si>
  <si>
    <t>Управління міського господарства</t>
  </si>
  <si>
    <t xml:space="preserve">Залишок коштів, що склався по загальному фонду бюджету станом на 01.01.2021 року </t>
  </si>
  <si>
    <t>Залишок коштів, що склався по загальному фонду бюджету- освітня субвенція станом на 01.01.2021 року</t>
  </si>
  <si>
    <t>Залишок коштів, що склався по загальному фонду бюджету- медична субвенція станом на 01.01.2021 року</t>
  </si>
  <si>
    <t>Залишок коштів, що склався по загальному фонду бюджету-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станом на 01.01.2021 року</t>
  </si>
  <si>
    <t xml:space="preserve">Залишок коштів, що склався по спеціальному фонду бюджету розвитку станом на 01.01.2021 року </t>
  </si>
  <si>
    <t xml:space="preserve">Залишок коштів, що склався по спеціальному фонду навколишнє середовище  станом на 01.01.2021 року </t>
  </si>
  <si>
    <t>Залишок коштів, що склався по спеціальному фонду с/г втрати станом на 01.01.2021 р.</t>
  </si>
  <si>
    <t xml:space="preserve">Залишок коштів, що склався по спеціальному фонду збір з власників транспортних засобів станом на 01.01.2021 р. </t>
  </si>
  <si>
    <t>Залишок коштів, що склався по спеціальному фонду,  повернення довгострокових кредитів, наданих індивідуальним забудовникам житла на селі станом на 01.01.2021 р.</t>
  </si>
  <si>
    <t xml:space="preserve">Залишок коштів, що склався по спеціальному фонду цільовий фонд станом на 01.01.2021 року </t>
  </si>
  <si>
    <t xml:space="preserve">перерозподіл залишків призначень, у зв’язку з реорганізацією Управління комунальної власності та архітектури </t>
  </si>
  <si>
    <t>Оплата праці з нарахуваннями</t>
  </si>
  <si>
    <t>Управління будівництва та інфраструктури</t>
  </si>
  <si>
    <t>Кошти місцевого запозичення</t>
  </si>
  <si>
    <t>до розподілено на сесії 25.03.2021 р</t>
  </si>
  <si>
    <t>Управління соціального захисту населення</t>
  </si>
  <si>
    <t>Програма поліпшення умов несення служби, організації виховного та навчального процесу у військовій частині А1556 на 2021 рік</t>
  </si>
  <si>
    <t>до розподілено на сесії 29.04.2021 р</t>
  </si>
  <si>
    <t>Заклади загальної середньої освіти</t>
  </si>
  <si>
    <t>Пропозиції щодо  розпподілу видатків</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</si>
  <si>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</si>
  <si>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Розподіл коштів від перевиконання доходів загального фонду</t>
  </si>
  <si>
    <t>Кошти субвенції з державного бюджету</t>
  </si>
  <si>
    <t>Заклади дошкільної освіти</t>
  </si>
  <si>
    <t>Інклюзивно-ресурсний центр</t>
  </si>
  <si>
    <t>Центр професійного розвитку</t>
  </si>
  <si>
    <t>Позашкільні навчальні заклади</t>
  </si>
  <si>
    <t>Програма забезпечення організаційної діяльності міської ради та виконавчого комітету. КПКВК 0210180/КЕКВК 2800</t>
  </si>
  <si>
    <t>Оплата судового збору за позовами</t>
  </si>
  <si>
    <t xml:space="preserve">Керівництво і управління у відповідній сфері у
містах (місті Києві), селищах, селах, об’єднаних
територіальних громадах КПКВК 0210160  /КЕКВК 2210 </t>
  </si>
  <si>
    <t>Для оплати послуг з операції та лікування пацієнта з м. Мукачево в національному інситуті серцево-судинної хірургії ім. М. Амосова у м. Київ</t>
  </si>
  <si>
    <t>Оплата видатків з охорони території СОК ДЮСШ</t>
  </si>
  <si>
    <t>Утримання та навчально-тренувальна робота ДЮСШ, КПКВК 0615031/КЕКВК 2240</t>
  </si>
  <si>
    <t>Утримання та навчально-тренувальні збори і змагання з олімпійських видів спорту, КПКВК 0615011/КЕКВК 2240</t>
  </si>
  <si>
    <t>з метою забезпечення всебічної та яксної підготовки (участі) команд приєднаних у 2021 році сіл до Мукачівської міської територіальної громади в спортивних змаганнях з олімпійських видів спорту</t>
  </si>
  <si>
    <t>Забезпечення роботи інспекторів з паркування (принтер з шириною паперу 80 мм - 8 одиниць, лазерний світловіддалемір - 8 одиниць, придбання програмного забезпечення "Паркінг")</t>
  </si>
  <si>
    <t>Заклади загальної середньої освіти (залишки освітної субвенції, що утворилися на 01.01.2021 отриманої з бюджету Мукачівського району)</t>
  </si>
  <si>
    <t>Програма розвитку та підтримки комунальних закладів охорони здоров’я Мукачівської міської територіальної громади на 2021 рік</t>
  </si>
  <si>
    <t>поточні та капітальні видатки</t>
  </si>
  <si>
    <t>до розподілено на сесії 29.07.2021 р</t>
  </si>
  <si>
    <t>до розподілено на сесії 24.06.2021 р</t>
  </si>
  <si>
    <t>розподіл міжбюджетних трансфертів</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</si>
  <si>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 (видатки супервізії оплата праці з нарахуваннями)</t>
  </si>
  <si>
    <t>Програма забезпечення пожежної та техногенної безпеки Мукачівської міської територіальної громади на 2021 рік (одержувач бюджетних коштів - Другий державний пожежно-рятувальний загін Головного управління ДСНС України у Закарпатській області)</t>
  </si>
  <si>
    <t>на заходи передбачені  програмою</t>
  </si>
  <si>
    <t>до розподілено на сесії 09.09.2021 р</t>
  </si>
  <si>
    <t>Розподілкоштіву за рахунок субвенцій</t>
  </si>
  <si>
    <t xml:space="preserve"> Код Програмної класифікації видатків та кредитування місцевого бюджету/Найменування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</si>
  <si>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0217622 "Реалізація програм і заходів в галузі туризму та курортів"  </t>
  </si>
  <si>
    <t>О210180" Інша діяльність у сфері державного управління"</t>
  </si>
  <si>
    <t>Субвенція з місцевого бюджету на виконання інвестиційних проектів. Капітальний ремонт  лікувального газопостачання  терапевтичного та  пологового  корпусів  КНП «Мукачівська районна лікарня» в м.Мукачево  по вул.Пирогова,8-13  - 271,8 тис. грн. Капітальний ремонт лікувального  газопостачання  хірургічного корпусу   в м.Мукачево по вул. М.Пирогова, 8-13 - 158,2 тис. грн.</t>
  </si>
  <si>
    <t>0217368 "Виконання інвестиційних проектів за рахунок субвенцій з інших бюджетів"</t>
  </si>
  <si>
    <t>0212010 "Багатопрофільна  стаціонарна  медична допомога населенню"</t>
  </si>
  <si>
    <t>0210160 "Керівництво і управління у відповідній сфері у містах (місті Києві), селищах, селах, територіальних громадах"</t>
  </si>
  <si>
    <t>Програма поліпшення умов несення служби, організації виховного та навчального процесу у військовій частині А1556 на 2021 рік. Капітальні видатки</t>
  </si>
  <si>
    <t>Програма поліпшення умов несення служби, організації виховного та навчального процесу у військовій частині А1556 на 2021 рік.  Поточні видатки</t>
  </si>
  <si>
    <t>0611080 "Надання спеціальної освіти мистецькими школами"</t>
  </si>
  <si>
    <t>0614060 "Забезпечення діяльності палаців і будинків культури, клубів, центрів дозвілля  та інших клубних закладів"</t>
  </si>
  <si>
    <t>0614082 "Інші заходи в галузі культури і мистецтва"</t>
  </si>
  <si>
    <t>Покращення матеріально-техічної бази шахово-шашковий гурток Мукачівського центру дитячої та юнатської творчості</t>
  </si>
  <si>
    <t>0611070 "Надання позашкільної освіти закладами позашкільної освіти, заходи із позашкільної роботи з дітьми"</t>
  </si>
  <si>
    <t>0611181 "Співфінансування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</si>
  <si>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0615011 "Проведення навчально-тренувальних зборів і змагань з  олімпійських видів спорту"</t>
  </si>
  <si>
    <t>0615012 "Проведення навчально-тренувальних зборів і змагань з не олімпійських видів спорту"</t>
  </si>
  <si>
    <t>1216030 "Організація благоустрою населених пунктів"</t>
  </si>
  <si>
    <t>Пояснення змін</t>
  </si>
  <si>
    <t>0212152 "Інші  програми та заходи у сфері охорони здоров’я"</t>
  </si>
  <si>
    <t>0212111 "Первинна медична допомога населенню, що надається центрами первинної медичної (медико-санітарної) допомоги</t>
  </si>
  <si>
    <t>0813242 'Інші заходи у сфері соціального захисту і соціального забезпечення"</t>
  </si>
  <si>
    <t>КЕКВ 2111 „Заробітна плата”- 546 803 грн.
 КЕКВ 2120 Нарахування на оплату праці -93 823,0 грн
додаткові кошти дл фінансування повного розрахунку процівників відділення соціальної допомоги вдома  управління соціального захисту налелення ММР у звязку зі звільненням врезультаті реорганізації даного закладу  та для забезпечення фінансування заробітної плати новоутвореної установи в повному обсязі</t>
  </si>
  <si>
    <t>1216090 'Інша діяльність у сфері житлово-комунального господарства"</t>
  </si>
  <si>
    <t>КЕКВК 3210 "„Капітальні трансферти підприємствам (установам, організаціям)”  в рамках Програми підтримки та стимулювання створення об’єднань співвласників багатоквартирних будинків Мукачівської міської  територіальної громади на 2020-2022 роки. Зменшення витрат, що передбачалися на придбання та встановлення SMART лічильників обліку води</t>
  </si>
  <si>
    <t>0817691 'Виконання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t>
  </si>
  <si>
    <t>КЕКВ 2110  "Предмети, матеріали, обладнання та інвентар". Придбання компютерного обладнання-25 200 грн., програмного забезпечення до нього (ОС windows та MS Office Profesional)-16 150 грн.</t>
  </si>
  <si>
    <t>1216071 'Відшкодування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t>
  </si>
  <si>
    <t>КЕКВК 2610 "Субсидії та поточні трансферти підприємствам (установам, організаціям) за Програмою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територіальної громади на 2020-2022 роки. В результаті виникнення економії коштів за фактично укладеними договорами з мешканцями будинків</t>
  </si>
  <si>
    <t>1210180 Інша діяльність у сфері державного управління</t>
  </si>
  <si>
    <t>1217310 Будівництво об'єктів житлово-комунального господарства</t>
  </si>
  <si>
    <t>Бюджет розвитку- перелік об’єктів згідно додатку 3</t>
  </si>
  <si>
    <t xml:space="preserve">Зменшити видатки споживання по КЕКВ 2210 "Предмети, матеріали, обладнання та інвентар", відповідно збільшити видатки розвитку по КЕКВ 3110 "Придбання обладнання і предметів довгострокового користування", у зв’язку із збільшенням ціни на базову комплектацію автомобіля Рено Дастер  для реалізації заходів програми сприяння запобіганню 
поширення та ефективній протидії гострій респіраторній хворобі COVID-19 на території Мукачівської   міської територіальної громади </t>
  </si>
  <si>
    <t>КЕКВ 2610 "Субсидії та поточні трансферти підприємствам (установам, організаціям)", для проведення видатків на енергоносії (природній газ та електроенегія)</t>
  </si>
  <si>
    <t xml:space="preserve">КЕКВ 2240  "Оплата послуг (крім комунальних)", для забезпечення оплати послуг третинної (високоспеціалізованої) медичної допомоги за Програмою медичного обслуговування населення Мукачівської міської територіальної громади в окремих науково-дослідних установах Національної академії медичних наук </t>
  </si>
  <si>
    <t>0611010 "Надання дошкільної освіти"</t>
  </si>
  <si>
    <t>КЕКВ 2730 "Інші виплати населенню" за Програмою додаткового соціально-медичного захисту жителів Мукачівської міської територіальної громади на 2020-2022 роки.</t>
  </si>
  <si>
    <t>0813033 'Компенсаційні виплати на пільговий проїзд автомобільним транспортом окремим категоріям громадян"</t>
  </si>
  <si>
    <t xml:space="preserve">КЕКВ 2610 "Субсидії та поточні трансферти підприємствам (установам, організаціям)"   в зв’язку із збільшенням кількості проїздів пільгової категорії громадян  за Пограмою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зв’язок </t>
  </si>
  <si>
    <t>0813104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</si>
  <si>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0817691 'Виконання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t>
  </si>
  <si>
    <t>Відсутність потреби у придбанні компютерної техніки, у звязку із скороченням штатної чисельності працівників управління</t>
  </si>
  <si>
    <t>КЕКВ 2240 2Оплата послуг (крім комунальних)" за Програмою розвитку житлово-комунального господарства Мукачівської міської територіальної громади . В результаті виникнення економії коштів по виготовленню технічної документації на житлові будинки</t>
  </si>
  <si>
    <t>КЕКВК 2610 "Субсидії та поточні трансферти підприємствам (установам, організаціям)" за Програмою благоустрою території Мукачівської міської територіальної громади  для встановлення камер відеоспостереження на території м. Мукачево, з метою уникнення утворень стихійних сміттєзвалищ. Одержувач - центр інформаційних систем</t>
  </si>
  <si>
    <t>КЕКВК 2610 "Субсидії та поточні трансферти підприємствам (установам, організаціям") за Програмою участі населення в розвитку Мукачівської міської ТГ "Своїми руками" у звязку з відсутністю заяв на участь у Програмі</t>
  </si>
  <si>
    <t>Зміни до переліку обєктів бюджету розвитку наведені в додатку 6 до проєкту рішення, згідно пропозицій головного розпорядника</t>
  </si>
  <si>
    <t>Інші видатки</t>
  </si>
  <si>
    <t>Перевиконання до розподілу</t>
  </si>
  <si>
    <t xml:space="preserve">Програма медичногообслуговування населення Мукачівської міської в окремих науково-дослідних установах Національної академії медичних наук </t>
  </si>
  <si>
    <t>КЕКВ 2730 "Інші виплати населенню" 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Мукачівської міської територіальної громади  Заходи з цукрового та нецукрового діабету, зменшення видатків є можливим через додаткове фінансування за рахунок коштів державного бюджету</t>
  </si>
  <si>
    <t xml:space="preserve">КЕКВ 2730 "Інші виплати населенню"  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Мукачівської міської територіальної громади </t>
  </si>
  <si>
    <t>. КПКВК 0212144 "Централізовані заходи з лікування хворих на цукровий та нецукровий діабет"</t>
  </si>
  <si>
    <t>КПКВК 0212152 "Інші програми та заходи у сфері охорони здоров'я"</t>
  </si>
  <si>
    <t>06101021"Надання загальної середньої освіти закладами загальної середньої освіти"</t>
  </si>
  <si>
    <t>0611070 "Надання позашкільної освіти закладами позашкільної освіти, заходи із позашкільної роботи з дітьми "</t>
  </si>
  <si>
    <t>0611151 "Забезпечення діяльності інклюзивно-ресурсних центрів за рахунок коштів місцевого бюджету"</t>
  </si>
  <si>
    <t>0614010 "Фінансова підтримка театрів"</t>
  </si>
  <si>
    <t>0614030 "Забезпечення діяльності бібліотек"</t>
  </si>
  <si>
    <t>0615031 "Утримання та навчально-тренувальна робота комунальних дитячо-юнацьких спортивних шкіл""</t>
  </si>
  <si>
    <t xml:space="preserve">КЕКВ 2273 - необхідність  оплати видатків на постачення електроенергії (збільшення тарифу протягом року).                                          КЕКВ 2274 - економія коштів на закупівлю  природнього газу; КЕКВ 2230 - економія коштів на закупівлю продуктів харчування; КЕКВ 2250 - економія коштів видатків на відрядження педпрацівників на курси підвищення кваліфікації ( у зв’язку з карантинними заходами курси проходять дистанційно).       </t>
  </si>
  <si>
    <t>КЕКВ 2240 - потреба коштів виникла у зв’язку із збільшенням відсоткової ставки на поштові послуги (міський тариф становив 1,15% збільшився до 1,7%; сільський тариф становив 2,3% збільшився до 2,67%)</t>
  </si>
  <si>
    <t>0813160 Надання соціальних гарантій фізичним особам, які надають соціальні послуги громадянам похилого віку, особам з інвалідністю, дітям зх інвалідністю, хворим, які не здатні до самообслуговування і потребують сторонньої допомоги"</t>
  </si>
  <si>
    <t>КЕКВ 2730 -  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зв’язок на 2021-2023 роки   - економія виникла внаслідок зменшення кількості пільгової категорії населення</t>
  </si>
  <si>
    <t>КЕКВ 2240 - економія коштів внаслідок зміни виплати допомоги з поштових відділень на особові рахунки в банках</t>
  </si>
  <si>
    <t>КЕКВ 2730 - необхідність в коштах виникла у зв’язку із змінами до Постанови КМУ №859 від 23.09.2020 р. "Про деякі питання призначення і виплати фізичним особам, яці надають соціальні послуги з догляду на непрофесійній основі"(збільшено суми виплати допомоги)</t>
  </si>
  <si>
    <t>813032 "Надання пільг окремим категоріям громадян з оплати послуг зв’язку"</t>
  </si>
  <si>
    <t>КЕКВ 3142 „ Реконструкція та реставрація інших об’єктів” - будівельні роботи по об’єкту бувівництва завершено, готуються документи на прийняття об’єкту в еуксплуатацію</t>
  </si>
  <si>
    <t>КЕКВ 3122 „Капітальне будівництво (придбання) інших об'єктів”  - Роботи тимчасово  призупинені в зв'язку з необхідністю виконання першочергових робіт по електропостачанню</t>
  </si>
  <si>
    <t>1217461"</t>
  </si>
  <si>
    <t>КЕКВ 3142 „ Реконструкція та реставрація інших об’єктів” -  Роботи тимчасово  призупинені в зв'язку з необхідністю проведення коригування проекту</t>
  </si>
  <si>
    <t>0610160 "Керівництво і управління у відповідній сфері у містах (місті Києві), селищах, селах, територіальних громадах"</t>
  </si>
  <si>
    <t xml:space="preserve">КЕКВ 2111" Заробітна плата" -  1 104 595    грн.   КЕКВ 2120  "Нарахування на заробітну плату" -  203 170  грн.                                                     (згідно поданих розрахунків розпорядника коштів) </t>
  </si>
  <si>
    <t>0810160 "Керівництво і управління у відповідній сфері у містах (місті Києві), селищах, селах, територіальних громадах</t>
  </si>
  <si>
    <t xml:space="preserve">КЕКВ 2111" Заробітна плата" -   428 775   грн.       КЕКВ 2120  "Нарахування на заробітну плату" - 68 033 грн.                                                     (згідно поданих розрахунків розпорядника коштів) </t>
  </si>
  <si>
    <t xml:space="preserve">КЕКВ 2111" Заробітна плата" -  172 000    грн.   КЕКВ 2120  "Нарахування на заробітну плату" -  38 000  грн.                                                     (згідно поданих розрахунків розпорядника коштів) </t>
  </si>
  <si>
    <t>3710160 "Керівництво і управління у відповідній сфері у містах (місті Києві), селищах, селах, територіальних громадах</t>
  </si>
  <si>
    <t>1210160 "Керівництво і управління у відповідній сфері у містах (місті Києві), селищах, селах, територіальних громадах</t>
  </si>
  <si>
    <t>КЕКВК 2610 "Субсидії та поточні трансферти підприємствам (установам, організаціям)",Програма благоустрою території Мукачівської міської територіальної громади на 2020-2022 роки в новій редакції (ММКП РБУ: поточне утримання вулиць, тротуарів, мостів, шляхопроводів, зимове утр.вулиць - 1 750 000,00 грн., благоустрій і поточне утримання кладовищ - 130 000,00 грн., поточ.утримання та поточ.ремонт на обєктах благоустр,зеленого господарства - 420 000,00 грн.</t>
  </si>
  <si>
    <t xml:space="preserve">1216013 "Забезпечення діяльності водопровідно-каналізаційного господарства" </t>
  </si>
  <si>
    <t>1217350  "Розроблення схем планування та забудови територій (містобудівної документації)"</t>
  </si>
  <si>
    <t>1217650 "Проведення експертної грошової оцінки земельної ділянки чи права на неї"</t>
  </si>
  <si>
    <t>КЕКВК 2281 "Дослідження і розробки,   окремі заходи розвитку  по реалізації держ авних  (регіональних) програм"  за Програмою забезпечення діяльності Мукачівської міської територіальної громади в сфері містобудування, архітектури, земельних відносин та комунальної власності на 2020-2022 роки (в новій редакції),  Розроблення детального плану території для проектування та будівництва аеропорту в Закарпатському регіоні на території Мукачівської міської територіальної громади  -  залишок бюджетних призначень після проведення процедури закупівлі.</t>
  </si>
  <si>
    <t>КЕКВ 2240 "Оплата послуг (крім комунальних") за Програмою  забезпечення діяльності Мукачівської міської  територіальної громади в сфері містобудування, архітектури, земельних відносин та комунальної власності: Оплата юридичних послуг, пов’язаних з оформленням та засвідченням документів (нотаріальні послуги з метою здійснення заходів з землеустрою), укладання угод про передачу права власності на земельні ділянки на користь територіальної громади  - + 180 000,00 грн.,  Виготовлення технічних паспортів на об’єкти комунальної власності Мукачівської міської ради - - 50 000,00 грн. Економія коштів відповідно до укладених договорів на виготовлення технічних паспортів  в зв’язку з тим, що фінансування здійснювалося за рахунок переможців торгів на об’єкти комунальної власності під час аукціону.</t>
  </si>
  <si>
    <t>КЕКВК 2281 "Дослідження і розробки,   окремі заходи розвитку  по реалізації держ авних  (регіональних) програм"  за Програмою забезпечення діяльності Мукачівської міської територіальної громади в сфері містобудування, архітектури, земельних відносин та комунальної власності на 2020-2022 роки (в новій редакції), Виготовлення звітів про експертно грошові оцінки земельних ділянок» - економія коштів, відповідно до укладених договорів про виготовлення звітів про експертно грошові оцінки земельних ділянок, виникла за результатами проведених конкурсів відбору оцінювачів, та були вибрані економічно вигідні пропозиції.</t>
  </si>
  <si>
    <t>1216090 "Інша діяльність у сфері житлово-комунального господарства"</t>
  </si>
  <si>
    <t>КЕКВК 2610 "Субсидії та поточні трансферти підприємствам (установам, організаціям") за Програмою підтримки та стимулювання створення об’єднань співвласників багатоквартирних будинків Мукачівської міської територіальної громади на 2021-2023 роки  -  в зв’язку з внесенням змін до Програми та потребою оплати робіт по встановленню системи відеоспостереження для ОСББ.</t>
  </si>
  <si>
    <t xml:space="preserve">КЕКВ 2240 "Оплата послуг (крім комунальних)" за Програмою розвитку житлово-комунального господарства Мукачівської міської територіальної громади на 2021-2023 роки в новій редакції - Інвентаризація житлового фонду  -  економія коштів утворилася в результаті виконання робіт комунальним підприємством по собівартості. 
</t>
  </si>
  <si>
    <t>1217640 " Заходи з енергозбереження"</t>
  </si>
  <si>
    <t>КЕКВК 3210 "„Капітальні трансферти підприємствам (установам, організаціям)”  по Програмі підтримки та стимулювання створення об’єднань співвласників багатоквартирних будинків Мукачівської міської територіальної громади на 2021-2023 роки - економія коштів в зв’язку з неподанням ОСББ документів про відшкодування частини кредитів на впровадження заходів з енергозбереження</t>
  </si>
  <si>
    <t xml:space="preserve">КЕКВ 2111" Заробітна плата" -  1 500 000    грн.   КЕКВ 2120  "Нарахування на заробітну плату" - 400 000  грн.                                                     (згідно поданих розрахунків розпорядника коштів) </t>
  </si>
  <si>
    <t>1516030 "Організація благоустрою населених пунктів"</t>
  </si>
  <si>
    <t xml:space="preserve">КЕКВ 3132 „Капітальний ремонт інших об’єктів”  </t>
  </si>
  <si>
    <t>КЕКВ 3142 „ Реконструкція та реставрація інших об’єктів”</t>
  </si>
  <si>
    <t xml:space="preserve">КЕКВ 3122 „Капітальне будівництво (придбання) інших об'єктів” </t>
  </si>
  <si>
    <t xml:space="preserve">КЕКВ 3142 „ Реконструкція та реставрація інших об’єктів” </t>
  </si>
  <si>
    <t>1517461 Утримання та розвиток автомобільних доріг та дорожньої інфраструктури за рахунок коштів місцевого бюджету</t>
  </si>
  <si>
    <t>1517441 Утримання та розвиток мостів/шляхопроводів</t>
  </si>
  <si>
    <t>1517330 Будівництво інших об'єктів комунальної власності</t>
  </si>
  <si>
    <t>1517324 Будівництво установ та закладів культури</t>
  </si>
  <si>
    <t>1517321 Будівництво освітніх установ та закладів</t>
  </si>
  <si>
    <t xml:space="preserve"> листи 08.11.2021 №10777/01-39/46-21, від 23.112021 №11439/01-39/46-21</t>
  </si>
  <si>
    <t>Управління освіти, культури, молоді та спорту</t>
  </si>
  <si>
    <t>листи 25.10.2021 №118/01-17, 19.11.2021 №1996/0/74-21, від 23.11.2021 №2021/0/74-21, №2022/0/74-21</t>
  </si>
  <si>
    <t>КЕКВ 2610 "Субсидії та поточні трансферти підприємствам (установам, організаціям)" в рамках Програми реформування та підтримки водопровідного та каналізаційного господарств на території Мукачівської міської територіальної громади  на 2020 - 2022 роки в новій редакції: ММКП "Мукачівводоканал" - для надання дотації на покриття збитків  ( оплата електроенергії) - + 10 226 192,00 грн.;   КП "Міськводоканал" (всього зменшити на 1 600 000,00): геологічне вивчення родовищ прісних підземних вод водозаборів -   - 250 000 грн., підготовка пакету документів для отримання спецдозволів на геологічне вивчення, у тому числі дослідно-промислова розробка питних підземних вод водозаборів м. Мукачево -         - 350 000 грн., отримання спеціального дозволу на користування надрами підземних вод водозаборів -  - 1 000 000 грн.; У зв'язку з затримкою виконання робіт підрядною організацією по підготовці  пакету документів для отримання спецдозволів на геологічне вивчення, в тому числі дослідно-промисловій розробці питних підземних вод водозаборів м.Мукачево ( І етап) стає неможливим подальше виконання робіт у 2021 році.                                                                                   КЕКВК 3210 "„Капітальні трансферти підприємствам (установам, організаціям)” ММКП "Мукачівводоканал" на "Реформування водопровідного та каналізаційного господарств", які будуть спрямовані на оплату робіт по будівництву водопроводу по вул. Проніна Василя, Гастелло Миколи у м.Мукачево -                     +1 083 266,00 грн.</t>
  </si>
  <si>
    <t>лист  23.11.2021 №04/01-12/611</t>
  </si>
  <si>
    <t>листи  від 23.11.2021р. №1130/01-06/18-21, №1131/01-06/18-21, від 24.11.2021р.    №1152/01-06/18-21</t>
  </si>
  <si>
    <t>Бюджет розвитку- перелік об’єктів згідно додатку 5</t>
  </si>
  <si>
    <t>Зміни до переліку обєктів бюджету розвитку наведені в додатку 5 до проєкту рішення, згідно пропозицій головного розпорядника</t>
  </si>
  <si>
    <t xml:space="preserve"> Зміни що пропонуються внести до бюджету на 2021 рік за пропозиціями головних розпорядників коштів бюджету  на чергове засідання сесії від   25.11.2021 р</t>
  </si>
  <si>
    <t>КЕКВ 3132 „Капітальний ремонт інших об’єктів”  - новий об’єкт (Програма благоустрою території Мукачівської міської територіальної громади на 2020-2022 роки в новій редакції )</t>
  </si>
  <si>
    <t>КЕКВ 3132 „Капітальний ремонт інших об’єктів”  - будівельні роботи по об’єкту бувівництва завершено, готуються документи на прийняття об’єкту в еуксплуатацію (Програма благоустрою території Мукачівської міської територіальної громади на 2020-2022 роки в новій редакції )</t>
  </si>
  <si>
    <t xml:space="preserve">листи від 11.11.2021р. № 633/01-08, від 18.11.2021р. №648/01-08, від 23.11.2021р. №662/01-08,  від 24.11.2021р.  №667/01-08, </t>
  </si>
  <si>
    <t>лист 13.12.2021 р.№12374/01-39/46-21,  № 12371/01-39/46-21</t>
  </si>
  <si>
    <t>Додаток до протоколу комісії з питань бюджету та регламенту від 17.12.2021 р № ___________</t>
  </si>
  <si>
    <t xml:space="preserve">КЕКВ 3110 - економія коштів виникла за результатами тендерних закупівель на спортивного обладнання </t>
  </si>
  <si>
    <t>КЕКВ 2240 "оплата послуг" -  економія коштів виникла внаслідок зменшення витрат на надання послуг з обслуговування комп’ютерної техніки</t>
  </si>
  <si>
    <t>КЕКВ 3110 - економія коштів виникла за результатами тендерних закупівель комп’ютерної техніки</t>
  </si>
  <si>
    <t>КЕКВ 2111" Заробітна плата" -   570 035   грн.       КЕКВ 2120  "Нарахування на заробітну плату" - 131 384грн.   (введено в штатний розпис 1 ставку оператор газової котельні)</t>
  </si>
  <si>
    <t xml:space="preserve">КЕКВ 2111" Заробітна плата" -   23 762  грн.       КЕКВ 2120  "Нарахування на заробітну плату" - 67 340 грн.   (Економія кошиів виникла у зв’язку з наявністю вакантних посад в ТГ) </t>
  </si>
  <si>
    <t>КЕКВ 2111" Заробітна плата" -   323 061   грн.       КЕКВ 2120  "Нарахування на заробітну плату" -  71 380 грн.   (введено в штатний розпис 1 ставку оператор газової котельні)</t>
  </si>
  <si>
    <t>КЕКВ 2111" Заробітна плата" -   497 303  грн.       КЕКВ 2120  "Нарахування на заробітну плату" - 110 665 грн. (У зв’язку з реконструкцією закладу, розширеням відділень спорту ,  додатково ведено 15 ставок штатних працівників )</t>
  </si>
  <si>
    <t>КЕКВ 2111" Заробітна плата" -   1 263 306  грн.       КЕКВ 2120  "Нарахування на заробітну плату" - 270 143 грн. (Потреба коштів виникла в зв’язку з приєднанням музичної школи с. В. Лучки та введенням операторів котелень в кількості 4 ставки, 1 ставку заступника школи)</t>
  </si>
  <si>
    <t>КЕКВ 2111" Заробітна плата" -   4 533 804  грн.       КЕКВ 2120  "Нарахування на заробітну плату" - 1 202 113грн. (1)економія по ФОП операторів котелень у зв’язку з затримкою опалювального сезону, 2) Відсторонені від роботи  по відсутності вакцинації  9 осіб, ;3) Відшкодування лікарняних соцстрахом,  4)з 01.09  у зв’язку з скороченням груп та ставок на 23,61 )</t>
  </si>
  <si>
    <t>КЕКВ 2210 " Предмети, матеріали, обладнання та інвентар" - економія коштів виникла  за результатами тендерних закупівель на придбання  товарів, миючих засобів</t>
  </si>
  <si>
    <t>КЕКВ 2220 "Медикаменти та перев’язувальні матеріали" - економія коштів виникла  за результатами тендерних закупівель на придбання  дезинфікуючих засобів</t>
  </si>
  <si>
    <t>КЕКВ 2730 "Інші виплати населенню" економія коштів виникла у зв’язку з відсутністю претендентів на отримання премії за ініціативу і творчість</t>
  </si>
  <si>
    <t>КЕКВ 2240 "оплата послуг" -  економія коштів виникла внаслідок тендерних закупівель ( поточні ремонти).</t>
  </si>
  <si>
    <t>КЕКВ 2111" Заробітна плата" -  4 107 853  грн.       КЕКВ 2120  "Нарахування на заробітну плату" - 903 728 грн. (1)За рахунок затримки опалювального сезону на 10 днів економія по операторам котельні; 2) По причині відсторонення від роботи по вакциації 6 осіб економія; Економія у зв’язку з наявністю 34 вакантних посад;  4) Відшкодування лікарняних соцстрахом</t>
  </si>
  <si>
    <t>КЕКВ 2230 "Продукти харчування" - економія коштів виникла  за результатами тендерних закупівель на продукти харчування та  за рахунок зменшення відвідуваністі дітей, у зв’язку з  карантинними заходами на протязі 2021 року.</t>
  </si>
  <si>
    <t xml:space="preserve">КЕКВ 2230 "Продукти харчування" - економія коштів виникла по фактичному відвідуванню учнів пільгових категорій , відвідуваністі дітей у зв’язку з проведенням карантинних заходів на протязі 2021 року. </t>
  </si>
  <si>
    <t>КЕКВ 2240 "оплата послуг" -  економія коштів виникла внаслідок тендерних закупівель на придбання послуг(поточні ремонти).</t>
  </si>
  <si>
    <t>КЕКВ 2250 "Видатки на відрядження" -  економія виникла у зв’язку з проходження курсів підвищення педагогічних працівників дистанційно</t>
  </si>
  <si>
    <t>КЕКВ 2111" Заробітна плата" -  77 940  грн.       КЕКВ 2120  "Нарахування на заробітну плату" -31 132 грн. - Економія по ФОП в сумі 220466,40 виникла у зв°язку з наявністю 5,5 вакантних ставок на протязі 2021 року</t>
  </si>
  <si>
    <t>КЕКВ 2111" Заробітна плата" -  97 494  грн.       КЕКВ 2120  "Нарахування на заробітну плату" -13 971 грн. - Економія виникла у зв°язку з наявністю 3,5 вакантних ставок на протязі 2021 року</t>
  </si>
  <si>
    <t>КЕКВ 2240"оплата послуг" - економіією закупівлі по заправці картриджів</t>
  </si>
  <si>
    <t>КЕКВ 2210 " Предмети, матеріали, обладнання та інвентар" - екокномія коштів за результатами тендерних закупівель на товари та спортивний інвентар</t>
  </si>
  <si>
    <t>КЕКВ 2240"оплата послуг" - економіією внаслідок карантинних обмежень, зменшенням потреби  на надання послуг</t>
  </si>
  <si>
    <t>0611142 "Інші програми та заходи у сфері освіти"</t>
  </si>
  <si>
    <t xml:space="preserve">КЕКВ 2210 " Предмети, матеріали, обладнання та інвентар" - внаслідок карантинних обмежень зменшено кількість заходів,  за результатами закупівель  товарів </t>
  </si>
  <si>
    <t>КЕКВ 2240 "оплата послуг" -  внаслідок карантинних обмежень зменшено кількість заходів</t>
  </si>
  <si>
    <t>0613131 "Здійснення заходів та реалізація проектів на виконання Державної цільової соціальної програми "Молодь України""</t>
  </si>
  <si>
    <t xml:space="preserve"> КЕКВ 2240 "оплата послуг"- економія коштів виникла  у зв’язку з зменшенням проведених заходів по причині карантинних обмежень</t>
  </si>
  <si>
    <t>КЕКВ 2210 " Предмети, матеріали, обладнання та інвентар" - економія коштів виникла  у зв’язку з зменшенням проведених заходів по причині карантинних обмежень</t>
  </si>
  <si>
    <t xml:space="preserve">КЕКВ 2111" Заробітна плата" -132 913  грн.       КЕКВ 2120  "Нарахування на заробітну плату" -12 384грн. - фактично зайнятих посад - 8 ставок, вакантних посад - 4,5 ставки. Відповідно  плановаа економія за 2021 рік  </t>
  </si>
  <si>
    <t>0611160 " Забезпечення діяльності центрів професійного розвитку педагогічних працівників"</t>
  </si>
  <si>
    <t>0613140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</si>
  <si>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КЕКВ 2730 "Інші виплати населенню" - внаслідок карантинних обмежень зменшено кількість заходів </t>
  </si>
  <si>
    <t>КЕКВ 2240 "оплата послуг"- економія внаслідок закупівлі послуг автоматичної пожежної сигналізації в Палаці культури</t>
  </si>
  <si>
    <t>0611141 " Забезпечення діяльності інших закладів у сфері освіти"</t>
  </si>
  <si>
    <t>КЕКВ 2111" Заробітна плата" -592 126  грн.       КЕКВ 2120  "Нарахування на заробітну плату" - 144 655 грн. - з 01.09 2021 року в логопедичний пункт введено 1 ставку логопеда</t>
  </si>
  <si>
    <t>1217461  Утримання та розвиток автомобільних доріг та дорожньої інфраструктури за рахунок коштів місцевого бюджету</t>
  </si>
  <si>
    <t>0611061 "Надання загальної середньої освіти закладами загальної середньої освіти "</t>
  </si>
  <si>
    <t>КЕКВ 3110 - економія виникла за результатами проведених відкритих торгів на закупівлю меблів</t>
  </si>
  <si>
    <t>КЕКВ 2210 " Предмети, матеріали, обладнання та інвентар" - економія коштів виникла  у зв’язку з відсутність подальшої потреби у закупівлі товарів на прикінці грудня 2021 року</t>
  </si>
  <si>
    <t>КЕКВ 2210  " Предмети, матеріали, обладнання та інвентар" - екокномія коштів виникла бо  не проведено поточний ремонт даху ДШМ ім.С.мартона</t>
  </si>
  <si>
    <t>КЕКВ 2240 "оплата послуг" - економіією внаслідок не проведеного  поточного ремонту даху ДШМ ім.С.мартона</t>
  </si>
  <si>
    <t>КЕКВ 2210 " Предмети, матеріали, обладнання та інвентар" - відсутніть потреби у закупівлі товарів   у  зв’язку з карантинними заходами на протязі  2021 року</t>
  </si>
  <si>
    <t>КЕКВ 2210 " Предмети, матеріали, обладнання та інвентар" - частково призупинено передплату періодичних видань</t>
  </si>
  <si>
    <t>КЕКВ 2210 " Предмети, матеріали, обладнання та інвентар" - економія виникла за рахунок проведених тендерних закупівель</t>
  </si>
  <si>
    <t>1217461  "Утримання та розвиток автомобільних доріг та дорожньої інфраструктури за рахунок коштів місцевого бюджету"</t>
  </si>
  <si>
    <t>КЕКВК 2240  "Оплата послуг (крім комунальних)" Програма благоустрою території Мукачівської міської територіальної громади на 2020-2022 роки в новій редакції   (Поточний ремонт.  Економія коштів після проведених тендерних закупівель та оплати актів виконаних робіт по об’єктам)</t>
  </si>
  <si>
    <t>КЕКВК 2240  "Оплата послуг (крім комунальних)" Програма благоустрою території Мукачівської міської територіальної громади на 2020-2022 роки в новій редакції.  Кошти будуть спрямовані на виконання робіт по об’єктам «Поточний ремонт проїзної частини по вул. Проніна Василя у м. Мукачево», «Поточний ремонт проїзної частини по вул. Гастелло Миколи у м. Мукачево», «Поточний ремонт проїзної частини дороги С 070706 Мукачево-Макарьово-Залужжя км 0+000-19+026», «Поточний ремонт проїзної частини автодороги С 070509 (Мукачево-Рогатин-Львів)-Доробратово-Негрово на ділянці км 0+000-5+100 Мукачівської ТГ», «Поточний ремонт проїзної частини дороги О 070103 Беругайфалу-Горбок-(Мукачево-Рогатин-Львів) на ділянці км 0+000-4+500 Мукачівської ТГ».</t>
  </si>
  <si>
    <t>1213210 "Організація громадських робіт"</t>
  </si>
  <si>
    <t>КЕКВ 2610 "Субсидії та поточні трансферти підприємствам (установам, організаціям)"                                                                       Програма зайнятості населення Мукачівської міської територіальної громади на 2020-2022 роки - - 30 000,00 грн. (економія коштів у зв’язку з відсутністю кошторисів на фінансування громадських робіт).                                                       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2020-2022 роки -  -41 070,00 грн.  (економія коштів внаслідок оплати фактично наданих від комунального підприємства-одержувача  кошторисів на фінансування суспільно корисних робіт.).</t>
  </si>
  <si>
    <t xml:space="preserve">КЕКВ 2610 "Субсидії та поточні трансферти підприємствам (установам, організаціям)"   Програма підтримки ММКП «Міжнародний аеропорт Мукачево» на 2020-2022 роки. Економія коштів по фонду заробітної плати та ЄСВ.  </t>
  </si>
  <si>
    <t>1217693 "Інші заходи, пов'язані з економічною діяльністю"</t>
  </si>
  <si>
    <r>
      <t xml:space="preserve">КЕКВК 3210 "„Капітальні трансферти підприємствам (установам, організаціям)”   Програма підтримки та стимулювання створення об’єднань співвласників багатоквартирних будинків Мукачівської міської територіальної громади на 2021-2023 роки. Залишок бюджетних призначень  утворився внаслідок надання фінансової підтримки </t>
    </r>
    <r>
      <rPr>
        <b/>
        <sz val="14"/>
        <rFont val="Times New Roman"/>
        <family val="1"/>
        <charset val="204"/>
      </rPr>
      <t>фактично залученим</t>
    </r>
    <r>
      <rPr>
        <sz val="14"/>
        <rFont val="Times New Roman"/>
        <family val="1"/>
        <charset val="204"/>
      </rPr>
      <t xml:space="preserve"> ОСББ, яким рішенням комісії визначено надання фінансової підтримки на реалізацію заходів Програми. </t>
    </r>
  </si>
  <si>
    <t>1217130 "Здіснення заходів із землеустрою"</t>
  </si>
  <si>
    <t>КЕКВ 2240 "Оплата послуг (крім комунальних)"  Програма забезпечення діяльності Мукачівської міської  територіальної громади в сфері містобудування, архітектури, земельних відносин та комунальної власності на 2020-2022 роки - економія коштів виникла по «Проведенню землеустрою на місцевому рівні» за результатами економічно вигідних конкурсних пропозицій виконавців проєктів землеустрою та технічних документацій.</t>
  </si>
  <si>
    <t>1210180 "Інша діяльність у сфері державного управління"</t>
  </si>
  <si>
    <t xml:space="preserve">КЕКВ 2240 "Оплата послуг (крім комунальних)"  Програма забезпечення діяльності Мукачівської міської  територіальної громади в сфері містобудування, архітектури, земельних відносин та комунальної власності на 2020-2022 роки -  -225 919,00 грн., з них:                 -175 919,00 грн. - «Інвентаризація об’єктів комунальної власності», економія коштів виникла  в зв’язку з тим, що більшість технічних паспортів на об’єкти комунальної власності Мукачівської міської ради була виготовлена за кошти переможців аукціонного продажу землі обєктів нерухомого майна;                                                                                   -50 000,00 грн. - «Визначення вартості об’єктів нерухомого майна комунальної власності», економія коштів виникла у зв’язку з тим, що експертна оцінка об'єктів нерухомого майна комунальної власності були профінансовані за кошти переможців аукціонного продажу об’єктів. </t>
  </si>
  <si>
    <t>0217693 "Інші заходи, пов’язані з економічною діяльністю"</t>
  </si>
  <si>
    <t>0213210 "Організація та проведення громадських робіт"</t>
  </si>
  <si>
    <t>0213242"Інші заходи у сфері соціального захисту і соціального забезпечення"</t>
  </si>
  <si>
    <t>0218110 "Заходи із запобігання та ліквідації надзвичайних ситуацій та наслідків стихійного лиха"</t>
  </si>
  <si>
    <t>Зменшити видатки КЕКВ 2111 "Заробітна плата" ( - 69 672), КЕКВ "Нарахування на заробітну плату" ( - 15 328) по Програмі зайнятості населення Мукачівської міської територіальної громади на 2020-2022 роки та Програмі організації громадських  оплачувальних робіт для молоді у вільний від навчання час на 2020-2022 роки ( економія коштів  виникла в резулаті введення карантиххних обмежень на протязі  2021 року)</t>
  </si>
  <si>
    <t>КЕКВ 2610 "Субсидії та поточні трансферти підприємствам (установам, організаціям)" - економія виникла внаслідок зміни ціни на постачання природного газу</t>
  </si>
  <si>
    <t xml:space="preserve">Зменшити видатки споживання КЕКВ 2210 "Предмети, матеріали, обладнання та інвентар" ( - 80 000),  КЕКВ 2240 "Оплата послуг, крім комунальних" (- 74 660) Програма розвитку економічної, міжнародної та інвестиційної діяльності Мукачівської міської територіальної громади на 2021-2023 роки  (економія коштів у зв’язку з карантинними обмеженнями та меншою вартістю торгових марок.) </t>
  </si>
  <si>
    <t xml:space="preserve">Зменшити видатки  по КЕКВ 2800 "Інші поточні видатки" ( - 100 000) по Прграмі забезпечення організаційної діяльності міської ради та виконавчого комітету на 2021-2023 роки   (економія коштів у зв’язку із відсутністю апеляційних та касаційних скарг) </t>
  </si>
  <si>
    <t xml:space="preserve"> Збільити видатки КЕКВ 2111" Заробітна плата"(+ 100 000    грн.) (згідно поданого розрахунку головного розпорядника) ;                                          Зменшити видатки    КЕКВ 2210   "Предмети, матеріали, обладнання та інвентар"( - 343 840  грн.), КЕКВ 3110 "Придбання обладнання та предметів довгострокового користування"( - 100 000 грн.) (економія коштів від закупівлі ксероксного паперу, печаток та штампів, та від придбання комп’ютерної техніки) </t>
  </si>
  <si>
    <r>
      <t>Зменшити видатки споживання КЕКВ 2210 "Предмети, матеріали, обладнання та інвентар" ( -2 000),  КЕКВ 2240 "Оплата послуг, крім комунальних" (- 204 500)  по Програмі удосконалення цивільного захисту та оборонної роботи Мукачівської міської територіальної громади на 2021 - 2023 роки</t>
    </r>
    <r>
      <rPr>
        <sz val="14"/>
        <color rgb="FFFF0000"/>
        <rFont val="Times New Roman"/>
        <family val="1"/>
        <charset val="204"/>
      </rPr>
      <t xml:space="preserve"> </t>
    </r>
    <r>
      <rPr>
        <sz val="14"/>
        <rFont val="Times New Roman"/>
        <family val="1"/>
        <charset val="204"/>
      </rPr>
      <t>( економія коштів на закупівлю конвертів та не відбувся тендер на виготовлення проєктно-кошторисної документації)</t>
    </r>
  </si>
  <si>
    <t>КЕКВ 2111" Заробітна плата" -   570 035   грн.       КЕКВ 2120  "Нарахування на заробітну плату" - 131 384грн.   (введено в штатний розпис 1 ставку оператор газової котельні та на виплату премії )</t>
  </si>
  <si>
    <t>Збільшити видатки по КЕКВ 2111" Заробітна плата" -   4 533 804  грн.       КЕКВ 2120  "Нарахування на заробітну плату" - 1 202 113грн. (на виплату премії за підсумками року)</t>
  </si>
  <si>
    <t>КЕКВ 2111" Заробітна плата" -  5 038 491  грн.       КЕКВ 2120  "Нарахування на заробітну плату" - 1 108 487 грн. (на виплату премії та виплату грошової винагороди згідно ст.57 )</t>
  </si>
  <si>
    <t>КЕКВ 2111" Заробітна плата" -   323 061   грн.       КЕКВ 2120  "Нарахування на заробітну плату" -  71 380 грн.   ( на виплату премії за підсумками року )</t>
  </si>
  <si>
    <t xml:space="preserve">КЕКВ 2111" Заробітна плата" -  77 940  грн.       КЕКВ 2120  "Нарахування на заробітну плату" -31 132 грн. ( на виплату премії за підсумками року) </t>
  </si>
  <si>
    <t>КЕКВ 2111" Заробітна плата" -548 457  грн.       КЕКВ 2120  "Нарахування на заробітну плату" - 120 661 грн. (на виплату премії та виплату грошової винагороди згідно ст.57 )</t>
  </si>
  <si>
    <t>КЕКВ 2111" Заробітна плата" -592 126  грн.       КЕКВ 2120  "Нарахування на заробітну плату" - 144 655 грн. ( на виплату премії за підсумками року)</t>
  </si>
  <si>
    <t>КЕКВ 2111" Заробітна плата" -   23 762  грн.       КЕКВ 2120  "Нарахування на заробітну плату" - 67 340 грн.(на виплату премії  за підсумками року )</t>
  </si>
  <si>
    <t>КЕКВ 2111" Заробітна плата" -   497 303  грн.       КЕКВ 2120  "Нарахування на заробітну плату" - 110 665 грн. (на виплату премії  за підсумками року )</t>
  </si>
  <si>
    <t>Збільшити видатки на КЕКВ 2111" Заробітна плата" -  1 421 306 грн.       КЕКВ 2120  "Нарахування на заробітну плату" - 314 143 грн. (на виплату премії та виплату грошової винагороди згідно ст.57 ) та за підсумками року</t>
  </si>
  <si>
    <t xml:space="preserve">Зменшити видатки по КЕКВ 2730 "Інші виплати населенню"(- 70 000) по Прогамі виплати винагороди Почесним громадянам міста Мукачева на 2020 - 2022 роки  (економія коштів виникла у зв’язку із зменшенням кількості Почесних громадян.) </t>
  </si>
  <si>
    <t>КЕКВ 2730 "Інші виплати населенню"  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Мукачівської міської територіальної громади (нова редакція) -  -314 100,00 грн.;Програма розвитку та підтримки комунальних закладів охорони здоров’я Мукачівської міської територіальної громади на 2021 рік  КЕКВ 2610 "Субсидії та поточні трансферти підприємствам (установам, організаціям)" 90 000,00 грн. придбання спеціального одягу для ядерного та радіологічного захисту КЕКВ 3210  капітальні видатки  для придбання медичного обладнання  - 395 100,00  грн.</t>
  </si>
  <si>
    <t xml:space="preserve"> лист виконавчого комітету від 08.12.2021 р. №136, від 09.12.2021 №139, від 15.12.2021 №143</t>
  </si>
  <si>
    <t xml:space="preserve">Зменшити видатки споживання КЕКВ 2210 "Предмети, матеріали, обладнання та інвентар" ( - 80 000),  КЕКВ 2240 "Оплата послуг, крім комунальних" (-450 000)  Програма розвитку туристичної галузі Мукачівської міської територіальної громади на 2021-2023 роки (економія коштів у зв’язку з карантинними обмеженнями та невідбувся тендер .)   </t>
  </si>
  <si>
    <t>лист від 12.12.2021р. №12371/01-32/46-21, від 15.12.2021р. № 12522/01-39/46-21, від 16.12.2021 р. №12524/01-39/46-21</t>
  </si>
  <si>
    <t>листи від 14.12.2021р. №721/01-08, №722/01-08</t>
  </si>
  <si>
    <t>1516030 "Організація благоустрою населених пунктів"
1517330 Будівництво інших об'єктів комунальної власності</t>
  </si>
  <si>
    <t>Кошти за рахунок місцевого запозичення  невикористані протягом 2021 року</t>
  </si>
  <si>
    <t>Зменшення видатків</t>
  </si>
  <si>
    <t>Бюджет розвитку- перелік об’єктів згідно додатку 6</t>
  </si>
  <si>
    <t>1217330 Будівництво інших об'єктів комунальної власності</t>
  </si>
  <si>
    <t>КЕКВ 2610 "Субсидії та поточні трансферти підприємствам (установам, організаціям)" в рамках Програми реформування та підтримки водопровідного та каналізаційного господарств на території Мукачівської міської територіальної громади  на 2020 - 2022 роки в новій редакції: ММКП "Мукачівводоканал" - розділ "Підтримка водопровідного та каналізаційного господарства" -   +1 555 007,00 грн. - кошти будуть спрямовані на відшкодування збитків відповідно до рішення Господарського суду);                                                                                              КЕКВ 3210 "„Капітальні трансферти підприємствам (установам, організаціям)” ММКП "Мукачівводоканал" - -3 316 512,00 грн.,  зних:                     -1 083 266,00 грн - будуть спрямовані на виконання робіт по об'єкту "Поточний ремонт проїзної частини по вул Проніна Василя у м.Мукачево", помилково зараховані кошти на "Реформування водопровідного та каналізаційного господарств"оплату робіт по будівництву водопроводу по вул. Проніна Василя, Гастелло Миколи у м.Мукачево;   -2 233 246,00 грн. - економія по об’єкту «Будівництво водопроводу по вул. Проніна Василя, вул. Гастелло Миколи у м. Мукачево», роботи не завершені в повному обсязі в зв’язку з проведенням коригування проєктно–кошторисної документації .</t>
  </si>
  <si>
    <t xml:space="preserve">Управління міського господарства </t>
  </si>
  <si>
    <t>0216083 "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</si>
  <si>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1517325 Будівництво споруд, установ та закладів фізичної культури і спорту</t>
  </si>
  <si>
    <t>1516030 "Організація благоустрою населених пунктів"
1517325 Будівництво споруд, установ та закладів фізичної культури і спорту 
1517321 Будівництво освітніх установ та закладів
1517330 Будівництво інших об'єктів комунальної власності</t>
  </si>
  <si>
    <t>КЕКВ 3143 Реставрація пам'яток культури, історії та архітектури</t>
  </si>
  <si>
    <t>КЕКВ 3131 Капітальний ремонт житлового фонду (приміщень)</t>
  </si>
  <si>
    <t>КЕКВ 3240 "Капітальні трансферти населенню"Субвенція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</si>
  <si>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КЕКВ 3122 „Капітальне будівництво (придбання) інших об'єктів”  </t>
  </si>
  <si>
    <t>Додаток до протоколу комісії з питань бюджету та регламенту від 16.12.2021 р № ___________</t>
  </si>
  <si>
    <t xml:space="preserve"> Зміни що пропонуються внести до бюджету на 2021 рік за пропозиціями головних розпорядників коштів бюджету  на позачергове засідання сесії від   17.12.2021 р</t>
  </si>
  <si>
    <t>листи  від 09.12.2021 №1200/01-06/18-21, від 15.12.2021р, №1223/01-06/18-21, від 16.12.2021р №1230/01-06/18-21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</si>
</sst>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0.00\ "/>
  </numFmts>
  <fonts count="42" x14ac:knownFonts="1">
    <font>
      <sz val="10"/>
      <color theme="1"/>
      <name val="Calibri"/>
      <family val="2"/>
      <charset val="204"/>
      <scheme val="minor"/>
    </font>
    <font>
      <sz val="10"/>
      <name val="Arial Cyr"/>
      <charset val="204"/>
    </font>
    <font>
      <b/>
      <sz val="15"/>
      <color indexed="56"/>
      <name val="Calibri"/>
      <family val="2"/>
      <charset val="204"/>
    </font>
    <font>
      <b/>
      <sz val="11"/>
      <color indexed="56"/>
      <name val="Calibri"/>
      <family val="2"/>
      <charset val="204"/>
    </font>
    <font>
      <b/>
      <sz val="18"/>
      <color indexed="56"/>
      <name val="Cambria"/>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3"/>
      <color indexed="56"/>
      <name val="Calibri"/>
      <family val="2"/>
      <charset val="204"/>
    </font>
    <font>
      <b/>
      <sz val="11"/>
      <color indexed="8"/>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charset val="204"/>
    </font>
    <font>
      <b/>
      <sz val="14"/>
      <name val="Times New Roman"/>
      <family val="1"/>
      <charset val="204"/>
    </font>
    <font>
      <sz val="10"/>
      <color indexed="8"/>
      <name val="Calibri"/>
      <family val="2"/>
      <charset val="204"/>
    </font>
    <font>
      <sz val="10"/>
      <color indexed="9"/>
      <name val="Calibri"/>
      <family val="2"/>
      <charset val="204"/>
    </font>
    <font>
      <sz val="10"/>
      <color indexed="62"/>
      <name val="Calibri"/>
      <family val="2"/>
      <charset val="204"/>
    </font>
    <font>
      <sz val="10"/>
      <color indexed="17"/>
      <name val="Calibri"/>
      <family val="2"/>
      <charset val="204"/>
    </font>
    <font>
      <sz val="10"/>
      <color indexed="52"/>
      <name val="Calibri"/>
      <family val="2"/>
      <charset val="204"/>
    </font>
    <font>
      <b/>
      <sz val="10"/>
      <color indexed="9"/>
      <name val="Calibri"/>
      <family val="2"/>
      <charset val="204"/>
    </font>
    <font>
      <sz val="18"/>
      <color indexed="54"/>
      <name val="Calibri Light"/>
      <family val="2"/>
      <charset val="204"/>
    </font>
    <font>
      <sz val="10"/>
      <color indexed="60"/>
      <name val="Calibri"/>
      <family val="2"/>
      <charset val="204"/>
    </font>
    <font>
      <b/>
      <sz val="10"/>
      <color indexed="52"/>
      <name val="Calibri"/>
      <family val="2"/>
      <charset val="204"/>
    </font>
    <font>
      <sz val="10"/>
      <color indexed="20"/>
      <name val="Calibri"/>
      <family val="2"/>
      <charset val="204"/>
    </font>
    <font>
      <b/>
      <sz val="10"/>
      <color indexed="8"/>
      <name val="Calibri"/>
      <family val="2"/>
      <charset val="204"/>
    </font>
    <font>
      <b/>
      <sz val="10"/>
      <color indexed="63"/>
      <name val="Calibri"/>
      <family val="2"/>
      <charset val="204"/>
    </font>
    <font>
      <sz val="10"/>
      <color indexed="10"/>
      <name val="Calibri"/>
      <family val="2"/>
      <charset val="204"/>
    </font>
    <font>
      <i/>
      <sz val="10"/>
      <color indexed="23"/>
      <name val="Calibri"/>
      <family val="2"/>
      <charset val="204"/>
    </font>
    <font>
      <sz val="11"/>
      <color theme="1"/>
      <name val="Calibri"/>
      <family val="2"/>
      <scheme val="minor"/>
    </font>
    <font>
      <sz val="10"/>
      <color indexed="8"/>
      <name val="Arial"/>
      <family val="2"/>
      <charset val="204"/>
    </font>
    <font>
      <sz val="14"/>
      <name val="Times New Roman"/>
      <family val="1"/>
      <charset val="204"/>
    </font>
    <font>
      <sz val="14"/>
      <color theme="1"/>
      <name val="Times New Roman"/>
      <family val="1"/>
      <charset val="204"/>
    </font>
    <font>
      <sz val="16"/>
      <color rgb="FFFF0000"/>
      <name val="Times New Roman"/>
      <family val="1"/>
      <charset val="204"/>
    </font>
    <font>
      <sz val="14"/>
      <color rgb="FFFF0000"/>
      <name val="Times New Roman"/>
      <family val="1"/>
      <charset val="204"/>
    </font>
  </fonts>
  <fills count="5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6" tint="0.79998168889431442"/>
        <bgColor indexed="64"/>
      </patternFill>
    </fill>
    <fill>
      <patternFill patternType="solid">
        <fgColor indexed="9"/>
        <bgColor indexed="26"/>
      </patternFill>
    </fill>
    <fill>
      <patternFill patternType="solid">
        <fgColor theme="0" tint="-0.14999847407452621"/>
        <bgColor indexed="64"/>
      </patternFill>
    </fill>
    <fill>
      <patternFill patternType="solid">
        <fgColor rgb="FFFFFF00"/>
        <bgColor indexed="64"/>
      </patternFill>
    </fill>
    <fill>
      <patternFill patternType="solid">
        <fgColor theme="3"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78">
    <xf numFmtId="0" fontId="0" fillId="0" borderId="0"/>
    <xf numFmtId="0" fontId="1"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8" borderId="2" applyNumberFormat="0" applyAlignment="0" applyProtection="0"/>
    <xf numFmtId="0" fontId="8" fillId="21" borderId="3" applyNumberFormat="0" applyAlignment="0" applyProtection="0"/>
    <xf numFmtId="0" fontId="9" fillId="21" borderId="2" applyNumberFormat="0" applyAlignment="0" applyProtection="0"/>
    <xf numFmtId="0" fontId="2" fillId="0" borderId="4" applyNumberFormat="0" applyFill="0" applyAlignment="0" applyProtection="0"/>
    <xf numFmtId="0" fontId="10" fillId="0" borderId="5"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19" fillId="0" borderId="0"/>
    <xf numFmtId="0" fontId="19" fillId="0" borderId="0"/>
    <xf numFmtId="0" fontId="11" fillId="0" borderId="8" applyNumberFormat="0" applyFill="0" applyAlignment="0" applyProtection="0"/>
    <xf numFmtId="0" fontId="12" fillId="22" borderId="9" applyNumberFormat="0" applyAlignment="0" applyProtection="0"/>
    <xf numFmtId="0" fontId="13" fillId="23" borderId="0" applyNumberFormat="0" applyBorder="0" applyAlignment="0" applyProtection="0"/>
    <xf numFmtId="0" fontId="19" fillId="0" borderId="0"/>
    <xf numFmtId="0" fontId="20" fillId="0" borderId="0"/>
    <xf numFmtId="0" fontId="14" fillId="4" borderId="0" applyNumberFormat="0" applyBorder="0" applyAlignment="0" applyProtection="0"/>
    <xf numFmtId="0" fontId="15" fillId="0" borderId="0" applyNumberFormat="0" applyFill="0" applyBorder="0" applyAlignment="0" applyProtection="0"/>
    <xf numFmtId="0" fontId="1" fillId="24" borderId="10" applyNumberFormat="0" applyFont="0" applyAlignment="0" applyProtection="0"/>
    <xf numFmtId="0" fontId="16" fillId="0" borderId="7"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 fillId="30" borderId="2" applyNumberFormat="0" applyAlignment="0" applyProtection="0"/>
    <xf numFmtId="0" fontId="7" fillId="30" borderId="2" applyNumberFormat="0" applyAlignment="0" applyProtection="0"/>
    <xf numFmtId="0" fontId="8" fillId="43" borderId="3" applyNumberFormat="0" applyAlignment="0" applyProtection="0"/>
    <xf numFmtId="0" fontId="8" fillId="43" borderId="3" applyNumberFormat="0" applyAlignment="0" applyProtection="0"/>
    <xf numFmtId="0" fontId="9" fillId="43" borderId="2" applyNumberFormat="0" applyAlignment="0" applyProtection="0"/>
    <xf numFmtId="0" fontId="9" fillId="43" borderId="2" applyNumberFormat="0" applyAlignment="0" applyProtection="0"/>
    <xf numFmtId="0" fontId="2" fillId="0" borderId="4"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11" fillId="0" borderId="8" applyNumberFormat="0" applyFill="0" applyAlignment="0" applyProtection="0"/>
    <xf numFmtId="0" fontId="12" fillId="44" borderId="9" applyNumberFormat="0" applyAlignment="0" applyProtection="0"/>
    <xf numFmtId="0" fontId="12" fillId="44" borderId="9"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5" fillId="0" borderId="0" applyNumberFormat="0" applyFill="0" applyBorder="0" applyAlignment="0" applyProtection="0"/>
    <xf numFmtId="0" fontId="19" fillId="46" borderId="10" applyNumberFormat="0" applyAlignment="0" applyProtection="0"/>
    <xf numFmtId="0" fontId="19" fillId="46" borderId="10" applyNumberFormat="0" applyAlignment="0" applyProtection="0"/>
    <xf numFmtId="0" fontId="16" fillId="0" borderId="7" applyNumberFormat="0" applyFill="0" applyAlignment="0" applyProtection="0"/>
    <xf numFmtId="0" fontId="17" fillId="0" borderId="0" applyNumberFormat="0" applyFill="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0" borderId="0"/>
    <xf numFmtId="0" fontId="22" fillId="25" borderId="0" applyNumberFormat="0" applyBorder="0" applyAlignment="0" applyProtection="0"/>
    <xf numFmtId="0" fontId="22" fillId="30" borderId="0" applyNumberFormat="0" applyBorder="0" applyAlignment="0" applyProtection="0"/>
    <xf numFmtId="0" fontId="22" fillId="48" borderId="0" applyNumberFormat="0" applyBorder="0" applyAlignment="0" applyProtection="0"/>
    <xf numFmtId="0" fontId="22" fillId="46" borderId="0" applyNumberFormat="0" applyBorder="0" applyAlignment="0" applyProtection="0"/>
    <xf numFmtId="0" fontId="22" fillId="29"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0" borderId="0" applyNumberFormat="0" applyBorder="0" applyAlignment="0" applyProtection="0"/>
    <xf numFmtId="0" fontId="22" fillId="43" borderId="0" applyNumberFormat="0" applyBorder="0" applyAlignment="0" applyProtection="0"/>
    <xf numFmtId="0" fontId="22" fillId="45" borderId="0" applyNumberFormat="0" applyBorder="0" applyAlignment="0" applyProtection="0"/>
    <xf numFmtId="0" fontId="22" fillId="31"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2" fillId="30" borderId="0" applyNumberFormat="0" applyBorder="0" applyAlignment="0" applyProtection="0"/>
    <xf numFmtId="0" fontId="22" fillId="43" borderId="0" applyNumberFormat="0" applyBorder="0" applyAlignment="0" applyProtection="0"/>
    <xf numFmtId="0" fontId="22" fillId="45" borderId="0" applyNumberFormat="0" applyBorder="0" applyAlignment="0" applyProtection="0"/>
    <xf numFmtId="0" fontId="22" fillId="31" borderId="0" applyNumberFormat="0" applyBorder="0" applyAlignment="0" applyProtection="0"/>
    <xf numFmtId="0" fontId="22" fillId="41"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41" borderId="0" applyNumberFormat="0" applyBorder="0" applyAlignment="0" applyProtection="0"/>
    <xf numFmtId="0" fontId="24" fillId="30" borderId="2" applyNumberFormat="0" applyAlignment="0" applyProtection="0"/>
    <xf numFmtId="0" fontId="25" fillId="27" borderId="0" applyNumberFormat="0" applyBorder="0" applyAlignment="0" applyProtection="0"/>
    <xf numFmtId="0" fontId="26" fillId="0" borderId="7" applyNumberFormat="0" applyFill="0" applyAlignment="0" applyProtection="0"/>
    <xf numFmtId="0" fontId="27" fillId="44" borderId="9" applyNumberFormat="0" applyAlignment="0" applyProtection="0"/>
    <xf numFmtId="0" fontId="28" fillId="0" borderId="0" applyNumberFormat="0" applyFill="0" applyBorder="0" applyAlignment="0" applyProtection="0"/>
    <xf numFmtId="0" fontId="29" fillId="45" borderId="0" applyNumberFormat="0" applyBorder="0" applyAlignment="0" applyProtection="0"/>
    <xf numFmtId="0" fontId="30" fillId="43" borderId="2" applyNumberFormat="0" applyAlignment="0" applyProtection="0"/>
    <xf numFmtId="0" fontId="36" fillId="0" borderId="0"/>
    <xf numFmtId="0" fontId="32" fillId="0" borderId="8" applyNumberFormat="0" applyFill="0" applyAlignment="0" applyProtection="0"/>
    <xf numFmtId="0" fontId="31" fillId="26" borderId="0" applyNumberFormat="0" applyBorder="0" applyAlignment="0" applyProtection="0"/>
    <xf numFmtId="0" fontId="19" fillId="46" borderId="10" applyNumberFormat="0" applyAlignment="0" applyProtection="0"/>
    <xf numFmtId="0" fontId="33" fillId="43"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0" borderId="0">
      <alignment vertical="top"/>
    </xf>
    <xf numFmtId="0" fontId="1" fillId="0" borderId="0"/>
  </cellStyleXfs>
  <cellXfs count="210">
    <xf numFmtId="0" fontId="0" fillId="0" borderId="0" xfId="0"/>
    <xf numFmtId="0" fontId="21" fillId="2" borderId="12" xfId="0" applyFont="1" applyFill="1" applyBorder="1" applyAlignment="1">
      <alignment vertical="center"/>
    </xf>
    <xf numFmtId="0" fontId="21" fillId="2" borderId="13" xfId="0" applyFont="1" applyFill="1" applyBorder="1" applyAlignment="1">
      <alignment vertical="center"/>
    </xf>
    <xf numFmtId="0" fontId="21" fillId="2" borderId="14" xfId="0" applyFont="1" applyFill="1" applyBorder="1" applyAlignment="1">
      <alignment vertical="center"/>
    </xf>
    <xf numFmtId="4" fontId="21" fillId="2" borderId="13" xfId="0" applyNumberFormat="1" applyFont="1" applyFill="1" applyBorder="1" applyAlignment="1">
      <alignment vertical="center"/>
    </xf>
    <xf numFmtId="4" fontId="38" fillId="2" borderId="1" xfId="0" applyNumberFormat="1" applyFont="1" applyFill="1" applyBorder="1" applyAlignment="1">
      <alignment vertical="center"/>
    </xf>
    <xf numFmtId="0" fontId="21" fillId="2" borderId="1" xfId="0" applyFont="1" applyFill="1" applyBorder="1" applyAlignment="1">
      <alignment horizontal="right" vertical="center" wrapText="1"/>
    </xf>
    <xf numFmtId="4" fontId="38" fillId="2" borderId="1" xfId="0" applyNumberFormat="1" applyFont="1" applyFill="1" applyBorder="1" applyAlignment="1">
      <alignment horizontal="right" vertical="center" wrapText="1"/>
    </xf>
    <xf numFmtId="0" fontId="38" fillId="2" borderId="1" xfId="1" applyFont="1" applyFill="1" applyBorder="1" applyAlignment="1">
      <alignment horizontal="left" vertical="center" wrapText="1"/>
    </xf>
    <xf numFmtId="165" fontId="38" fillId="2" borderId="18" xfId="176" applyNumberFormat="1" applyFont="1" applyFill="1" applyBorder="1" applyAlignment="1">
      <alignment horizontal="right" vertical="center" wrapText="1"/>
    </xf>
    <xf numFmtId="0" fontId="38" fillId="2" borderId="1" xfId="0" applyFont="1" applyFill="1" applyBorder="1" applyAlignment="1">
      <alignment vertical="top" wrapText="1"/>
    </xf>
    <xf numFmtId="0" fontId="38" fillId="2" borderId="1" xfId="0" applyFont="1" applyFill="1" applyBorder="1" applyAlignment="1">
      <alignment vertical="center" wrapText="1"/>
    </xf>
    <xf numFmtId="0" fontId="38" fillId="2" borderId="1" xfId="0" applyFont="1" applyFill="1" applyBorder="1" applyAlignment="1">
      <alignment horizontal="center" vertical="center" wrapText="1"/>
    </xf>
    <xf numFmtId="0" fontId="38" fillId="2" borderId="1" xfId="1" applyFont="1" applyFill="1" applyBorder="1" applyAlignment="1">
      <alignment horizontal="right" vertical="center" wrapText="1"/>
    </xf>
    <xf numFmtId="0" fontId="38" fillId="2" borderId="1" xfId="0" applyFont="1" applyFill="1" applyBorder="1" applyAlignment="1">
      <alignment horizontal="left" vertical="center" wrapText="1"/>
    </xf>
    <xf numFmtId="164" fontId="38" fillId="2" borderId="1" xfId="0" applyNumberFormat="1" applyFont="1" applyFill="1" applyBorder="1" applyAlignment="1">
      <alignment vertical="center" wrapText="1"/>
    </xf>
    <xf numFmtId="0" fontId="38" fillId="2" borderId="1" xfId="1" quotePrefix="1" applyFont="1" applyFill="1" applyBorder="1" applyAlignment="1">
      <alignment horizontal="left" vertical="center" wrapText="1"/>
    </xf>
    <xf numFmtId="0" fontId="38" fillId="2" borderId="18" xfId="1" applyFont="1" applyFill="1" applyBorder="1" applyAlignment="1">
      <alignment vertical="center" wrapText="1"/>
    </xf>
    <xf numFmtId="0" fontId="38" fillId="2" borderId="1" xfId="1" applyFont="1" applyFill="1" applyBorder="1" applyAlignment="1">
      <alignment vertical="center" wrapText="1"/>
    </xf>
    <xf numFmtId="0" fontId="38" fillId="2" borderId="18" xfId="0" applyFont="1" applyFill="1" applyBorder="1" applyAlignment="1">
      <alignment horizontal="left" vertical="center" wrapText="1"/>
    </xf>
    <xf numFmtId="0" fontId="21" fillId="2" borderId="1" xfId="0" applyFont="1" applyFill="1" applyBorder="1" applyAlignment="1">
      <alignment vertical="center"/>
    </xf>
    <xf numFmtId="164" fontId="38" fillId="2" borderId="1" xfId="176" applyNumberFormat="1" applyFont="1" applyFill="1" applyBorder="1" applyAlignment="1">
      <alignment horizontal="left" vertical="center" wrapText="1"/>
    </xf>
    <xf numFmtId="0" fontId="21" fillId="2" borderId="1" xfId="1" applyFont="1" applyFill="1" applyBorder="1" applyAlignment="1">
      <alignment horizontal="left" vertical="center" wrapText="1"/>
    </xf>
    <xf numFmtId="4" fontId="38" fillId="2" borderId="1" xfId="0" applyNumberFormat="1" applyFont="1" applyFill="1" applyBorder="1" applyAlignment="1">
      <alignment horizontal="right" vertical="center"/>
    </xf>
    <xf numFmtId="4" fontId="38" fillId="2" borderId="18" xfId="0" applyNumberFormat="1" applyFont="1" applyFill="1" applyBorder="1" applyAlignment="1">
      <alignment horizontal="right" vertical="center"/>
    </xf>
    <xf numFmtId="0" fontId="21" fillId="49" borderId="13" xfId="0" applyFont="1" applyFill="1" applyBorder="1" applyAlignment="1">
      <alignment vertical="center"/>
    </xf>
    <xf numFmtId="0" fontId="38" fillId="2" borderId="18" xfId="0" applyFont="1" applyFill="1" applyBorder="1" applyAlignment="1">
      <alignment horizontal="center" vertical="top" wrapText="1"/>
    </xf>
    <xf numFmtId="0" fontId="38" fillId="2" borderId="18" xfId="0" applyFont="1" applyFill="1" applyBorder="1" applyAlignment="1">
      <alignment horizontal="center" vertical="center" wrapText="1"/>
    </xf>
    <xf numFmtId="0" fontId="38" fillId="0" borderId="0" xfId="0" applyFont="1"/>
    <xf numFmtId="0" fontId="38" fillId="2" borderId="18" xfId="1" applyFont="1" applyFill="1" applyBorder="1" applyAlignment="1">
      <alignment horizontal="left" vertical="center" wrapText="1"/>
    </xf>
    <xf numFmtId="4" fontId="38" fillId="2" borderId="1" xfId="176" applyNumberFormat="1" applyFont="1" applyFill="1" applyBorder="1" applyAlignment="1">
      <alignment horizontal="right" vertical="center"/>
    </xf>
    <xf numFmtId="0" fontId="21" fillId="47" borderId="1" xfId="0" applyFont="1" applyFill="1" applyBorder="1" applyAlignment="1">
      <alignment horizontal="left" vertical="center" wrapText="1"/>
    </xf>
    <xf numFmtId="4" fontId="21" fillId="47" borderId="1" xfId="0" applyNumberFormat="1" applyFont="1" applyFill="1" applyBorder="1" applyAlignment="1">
      <alignment horizontal="right" vertical="center" wrapText="1"/>
    </xf>
    <xf numFmtId="0" fontId="38" fillId="2" borderId="15" xfId="1" applyFont="1" applyFill="1" applyBorder="1" applyAlignment="1">
      <alignment horizontal="left" vertical="center" wrapText="1"/>
    </xf>
    <xf numFmtId="0" fontId="38" fillId="49" borderId="0" xfId="0" applyFont="1" applyFill="1"/>
    <xf numFmtId="0" fontId="38" fillId="0" borderId="0" xfId="0" applyFont="1" applyAlignment="1">
      <alignment horizontal="center"/>
    </xf>
    <xf numFmtId="0" fontId="38" fillId="0" borderId="0" xfId="0" applyFont="1" applyAlignment="1">
      <alignment wrapText="1"/>
    </xf>
    <xf numFmtId="14" fontId="21" fillId="0" borderId="1" xfId="0" applyNumberFormat="1" applyFont="1" applyBorder="1" applyAlignment="1">
      <alignment horizontal="center" wrapText="1"/>
    </xf>
    <xf numFmtId="0" fontId="38" fillId="0" borderId="1" xfId="0" applyFont="1" applyBorder="1" applyAlignment="1">
      <alignment vertical="center" wrapText="1"/>
    </xf>
    <xf numFmtId="4" fontId="21" fillId="2" borderId="1" xfId="0" applyNumberFormat="1" applyFont="1" applyFill="1" applyBorder="1" applyAlignment="1">
      <alignment horizontal="center" vertical="center"/>
    </xf>
    <xf numFmtId="4" fontId="21" fillId="0" borderId="1" xfId="0" applyNumberFormat="1" applyFont="1" applyBorder="1" applyAlignment="1">
      <alignment horizontal="center" vertical="center"/>
    </xf>
    <xf numFmtId="4" fontId="38" fillId="0" borderId="1" xfId="0" applyNumberFormat="1" applyFont="1" applyBorder="1"/>
    <xf numFmtId="4" fontId="38" fillId="0" borderId="0" xfId="0" applyNumberFormat="1" applyFont="1"/>
    <xf numFmtId="4" fontId="21" fillId="0" borderId="1" xfId="0" applyNumberFormat="1" applyFont="1" applyBorder="1" applyAlignment="1">
      <alignment horizontal="center"/>
    </xf>
    <xf numFmtId="0" fontId="38" fillId="0" borderId="0" xfId="0" applyFont="1" applyAlignment="1">
      <alignment horizontal="left"/>
    </xf>
    <xf numFmtId="4" fontId="38" fillId="0" borderId="0" xfId="0" applyNumberFormat="1" applyFont="1" applyAlignment="1">
      <alignment horizontal="left"/>
    </xf>
    <xf numFmtId="0" fontId="38" fillId="0" borderId="1" xfId="0" applyFont="1" applyBorder="1" applyAlignment="1">
      <alignment horizontal="center" vertical="center" wrapText="1"/>
    </xf>
    <xf numFmtId="4" fontId="38" fillId="0" borderId="1" xfId="0" applyNumberFormat="1" applyFont="1" applyBorder="1" applyAlignment="1">
      <alignment horizontal="center" vertical="center"/>
    </xf>
    <xf numFmtId="0" fontId="38" fillId="0" borderId="0" xfId="0" applyFont="1" applyAlignment="1">
      <alignment horizontal="center" vertical="center"/>
    </xf>
    <xf numFmtId="4" fontId="21" fillId="47" borderId="1" xfId="0" applyNumberFormat="1" applyFont="1" applyFill="1" applyBorder="1" applyAlignment="1">
      <alignment vertical="center"/>
    </xf>
    <xf numFmtId="4" fontId="38" fillId="47" borderId="1" xfId="0" applyNumberFormat="1" applyFont="1" applyFill="1" applyBorder="1" applyAlignment="1">
      <alignment vertical="center" wrapText="1"/>
    </xf>
    <xf numFmtId="4" fontId="38" fillId="2" borderId="0" xfId="0" applyNumberFormat="1" applyFont="1" applyFill="1"/>
    <xf numFmtId="0" fontId="38" fillId="2" borderId="0" xfId="0" applyFont="1" applyFill="1"/>
    <xf numFmtId="0" fontId="38" fillId="0" borderId="1" xfId="0" applyFont="1" applyBorder="1" applyAlignment="1">
      <alignment horizontal="left" vertical="center" wrapText="1"/>
    </xf>
    <xf numFmtId="4" fontId="38" fillId="2" borderId="1" xfId="0" applyNumberFormat="1" applyFont="1" applyFill="1" applyBorder="1" applyAlignment="1">
      <alignment vertical="center" wrapText="1"/>
    </xf>
    <xf numFmtId="4" fontId="38" fillId="49" borderId="1" xfId="0" applyNumberFormat="1" applyFont="1" applyFill="1" applyBorder="1" applyAlignment="1">
      <alignment vertical="center"/>
    </xf>
    <xf numFmtId="4" fontId="38" fillId="2" borderId="11" xfId="0" applyNumberFormat="1" applyFont="1" applyFill="1" applyBorder="1" applyAlignment="1">
      <alignment vertical="center"/>
    </xf>
    <xf numFmtId="0" fontId="38" fillId="0" borderId="11" xfId="0" applyFont="1" applyBorder="1" applyAlignment="1">
      <alignment horizontal="left" vertical="center" wrapText="1"/>
    </xf>
    <xf numFmtId="4" fontId="38" fillId="2" borderId="19" xfId="0" applyNumberFormat="1" applyFont="1" applyFill="1" applyBorder="1" applyAlignment="1">
      <alignment vertical="center"/>
    </xf>
    <xf numFmtId="4" fontId="38" fillId="2" borderId="18" xfId="0" applyNumberFormat="1" applyFont="1" applyFill="1" applyBorder="1" applyAlignment="1">
      <alignment vertical="center"/>
    </xf>
    <xf numFmtId="0" fontId="38" fillId="2" borderId="11" xfId="0" applyFont="1" applyFill="1" applyBorder="1" applyAlignment="1">
      <alignment vertical="center" wrapText="1"/>
    </xf>
    <xf numFmtId="164" fontId="38" fillId="2" borderId="1" xfId="0" applyNumberFormat="1" applyFont="1" applyFill="1" applyBorder="1" applyAlignment="1">
      <alignment horizontal="left" vertical="center" wrapText="1"/>
    </xf>
    <xf numFmtId="0" fontId="38" fillId="2" borderId="18" xfId="0" applyFont="1" applyFill="1" applyBorder="1" applyAlignment="1">
      <alignment vertical="center" wrapText="1"/>
    </xf>
    <xf numFmtId="4" fontId="38" fillId="47" borderId="1" xfId="0" applyNumberFormat="1" applyFont="1" applyFill="1" applyBorder="1" applyAlignment="1">
      <alignment horizontal="right" vertical="center"/>
    </xf>
    <xf numFmtId="4" fontId="38" fillId="47" borderId="1" xfId="0" applyNumberFormat="1" applyFont="1" applyFill="1" applyBorder="1" applyAlignment="1">
      <alignment horizontal="left" vertical="center" wrapText="1"/>
    </xf>
    <xf numFmtId="4" fontId="38" fillId="2" borderId="1" xfId="0" applyNumberFormat="1" applyFont="1" applyFill="1" applyBorder="1" applyAlignment="1">
      <alignment horizontal="left" vertical="center" wrapText="1"/>
    </xf>
    <xf numFmtId="4" fontId="38" fillId="2" borderId="1" xfId="176" applyNumberFormat="1" applyFont="1" applyFill="1" applyBorder="1" applyAlignment="1">
      <alignment horizontal="center" vertical="center"/>
    </xf>
    <xf numFmtId="0" fontId="38" fillId="2" borderId="1" xfId="0" applyFont="1" applyFill="1" applyBorder="1" applyAlignment="1">
      <alignment wrapText="1"/>
    </xf>
    <xf numFmtId="4" fontId="21" fillId="2" borderId="1" xfId="0" applyNumberFormat="1" applyFont="1" applyFill="1" applyBorder="1" applyAlignment="1">
      <alignment horizontal="right" vertical="center"/>
    </xf>
    <xf numFmtId="4" fontId="38" fillId="2" borderId="11" xfId="0" applyNumberFormat="1" applyFont="1" applyFill="1" applyBorder="1" applyAlignment="1">
      <alignment horizontal="right" vertical="center"/>
    </xf>
    <xf numFmtId="0" fontId="21" fillId="0" borderId="0" xfId="0" applyFont="1"/>
    <xf numFmtId="0" fontId="21" fillId="2" borderId="0" xfId="0" applyFont="1" applyFill="1"/>
    <xf numFmtId="0" fontId="38" fillId="2" borderId="1" xfId="0" applyFont="1" applyFill="1" applyBorder="1" applyAlignment="1">
      <alignment horizontal="left"/>
    </xf>
    <xf numFmtId="0" fontId="38" fillId="2" borderId="1" xfId="0" applyFont="1" applyFill="1" applyBorder="1" applyAlignment="1">
      <alignment horizontal="left" wrapText="1"/>
    </xf>
    <xf numFmtId="4" fontId="38" fillId="2" borderId="1" xfId="177" applyNumberFormat="1" applyFont="1" applyFill="1" applyBorder="1" applyAlignment="1">
      <alignment horizontal="right" vertical="center"/>
    </xf>
    <xf numFmtId="0" fontId="38" fillId="2" borderId="1" xfId="137" applyFont="1" applyFill="1" applyBorder="1" applyAlignment="1">
      <alignment horizontal="left" vertical="center" wrapText="1"/>
    </xf>
    <xf numFmtId="0" fontId="21" fillId="2" borderId="11" xfId="0" applyFont="1" applyFill="1" applyBorder="1" applyAlignment="1">
      <alignment wrapText="1"/>
    </xf>
    <xf numFmtId="4" fontId="21" fillId="2" borderId="11" xfId="0" applyNumberFormat="1" applyFont="1" applyFill="1" applyBorder="1" applyAlignment="1">
      <alignment horizontal="right" vertical="center"/>
    </xf>
    <xf numFmtId="4" fontId="21" fillId="2" borderId="11" xfId="0" applyNumberFormat="1" applyFont="1" applyFill="1" applyBorder="1" applyAlignment="1">
      <alignment horizontal="left" vertical="center"/>
    </xf>
    <xf numFmtId="4" fontId="21" fillId="0" borderId="0" xfId="0" applyNumberFormat="1" applyFont="1"/>
    <xf numFmtId="4" fontId="38" fillId="49" borderId="0" xfId="0" applyNumberFormat="1" applyFont="1" applyFill="1"/>
    <xf numFmtId="0" fontId="21" fillId="47" borderId="1" xfId="0" applyFont="1" applyFill="1" applyBorder="1" applyAlignment="1">
      <alignment vertical="center" wrapText="1"/>
    </xf>
    <xf numFmtId="4" fontId="21" fillId="47" borderId="1" xfId="0" applyNumberFormat="1" applyFont="1" applyFill="1" applyBorder="1" applyAlignment="1">
      <alignment vertical="center" wrapText="1"/>
    </xf>
    <xf numFmtId="4" fontId="38" fillId="47" borderId="1" xfId="0" applyNumberFormat="1" applyFont="1" applyFill="1" applyBorder="1" applyAlignment="1">
      <alignment vertical="center"/>
    </xf>
    <xf numFmtId="0" fontId="38" fillId="47" borderId="1" xfId="0" applyFont="1" applyFill="1" applyBorder="1" applyAlignment="1">
      <alignment vertical="center" wrapText="1"/>
    </xf>
    <xf numFmtId="4" fontId="38" fillId="2" borderId="1" xfId="0" applyNumberFormat="1" applyFont="1" applyFill="1" applyBorder="1" applyAlignment="1">
      <alignment horizontal="center" vertical="center"/>
    </xf>
    <xf numFmtId="4" fontId="21" fillId="47" borderId="1" xfId="0" applyNumberFormat="1" applyFont="1" applyFill="1" applyBorder="1" applyAlignment="1">
      <alignment horizontal="right" vertical="center"/>
    </xf>
    <xf numFmtId="0" fontId="21" fillId="47" borderId="1" xfId="1" applyFont="1" applyFill="1" applyBorder="1" applyAlignment="1">
      <alignment horizontal="left" vertical="center" wrapText="1"/>
    </xf>
    <xf numFmtId="0" fontId="38" fillId="47" borderId="1" xfId="0" applyFont="1" applyFill="1" applyBorder="1" applyAlignment="1">
      <alignment horizontal="left"/>
    </xf>
    <xf numFmtId="0" fontId="38" fillId="2" borderId="11" xfId="1" applyFont="1" applyFill="1" applyBorder="1" applyAlignment="1">
      <alignment horizontal="left" vertical="center" wrapText="1"/>
    </xf>
    <xf numFmtId="0" fontId="38" fillId="2" borderId="18" xfId="1" applyFont="1" applyFill="1" applyBorder="1" applyAlignment="1">
      <alignment horizontal="left" vertical="center" wrapText="1"/>
    </xf>
    <xf numFmtId="0" fontId="38" fillId="2" borderId="19" xfId="0" applyFont="1" applyFill="1" applyBorder="1" applyAlignment="1">
      <alignment horizontal="center" vertical="center" wrapText="1"/>
    </xf>
    <xf numFmtId="0" fontId="38" fillId="2" borderId="18" xfId="0" applyFont="1" applyFill="1" applyBorder="1" applyAlignment="1">
      <alignment horizontal="center" vertical="center" wrapText="1"/>
    </xf>
    <xf numFmtId="0" fontId="38" fillId="0" borderId="11" xfId="0" applyFont="1" applyBorder="1" applyAlignment="1">
      <alignment horizontal="left" vertical="center" wrapText="1"/>
    </xf>
    <xf numFmtId="0" fontId="38" fillId="2" borderId="18" xfId="0" applyFont="1" applyFill="1" applyBorder="1" applyAlignment="1">
      <alignment horizontal="left" vertical="center" wrapText="1"/>
    </xf>
    <xf numFmtId="0" fontId="38" fillId="2" borderId="11" xfId="0" applyFont="1" applyFill="1" applyBorder="1" applyAlignment="1">
      <alignment horizontal="left" vertical="center" wrapText="1"/>
    </xf>
    <xf numFmtId="0" fontId="38" fillId="0" borderId="0" xfId="0" applyFont="1" applyAlignment="1">
      <alignment horizontal="center"/>
    </xf>
    <xf numFmtId="0" fontId="38" fillId="2" borderId="11" xfId="0" applyFont="1" applyFill="1" applyBorder="1" applyAlignment="1">
      <alignment vertical="center" wrapText="1"/>
    </xf>
    <xf numFmtId="0" fontId="38" fillId="2" borderId="18" xfId="0" applyFont="1" applyFill="1" applyBorder="1" applyAlignment="1">
      <alignment vertical="center" wrapText="1"/>
    </xf>
    <xf numFmtId="2" fontId="38" fillId="2" borderId="1" xfId="0" applyNumberFormat="1" applyFont="1" applyFill="1" applyBorder="1" applyAlignment="1">
      <alignment horizontal="left" vertical="center" wrapText="1"/>
    </xf>
    <xf numFmtId="49" fontId="39" fillId="0" borderId="18" xfId="0" applyNumberFormat="1" applyFont="1" applyBorder="1" applyAlignment="1">
      <alignment horizontal="left" vertical="center" wrapText="1"/>
    </xf>
    <xf numFmtId="0" fontId="39" fillId="0" borderId="18" xfId="0" applyFont="1" applyBorder="1" applyAlignment="1">
      <alignment vertical="center" wrapText="1"/>
    </xf>
    <xf numFmtId="4" fontId="38" fillId="50" borderId="1" xfId="0" applyNumberFormat="1" applyFont="1" applyFill="1" applyBorder="1" applyAlignment="1">
      <alignment vertical="center"/>
    </xf>
    <xf numFmtId="4" fontId="38" fillId="51" borderId="1" xfId="0" applyNumberFormat="1" applyFont="1" applyFill="1" applyBorder="1" applyAlignment="1">
      <alignment vertical="center"/>
    </xf>
    <xf numFmtId="4" fontId="40" fillId="2" borderId="0" xfId="0" applyNumberFormat="1" applyFont="1" applyFill="1"/>
    <xf numFmtId="4" fontId="21" fillId="2" borderId="1" xfId="0" applyNumberFormat="1" applyFont="1" applyFill="1" applyBorder="1" applyAlignment="1">
      <alignment horizontal="right" vertical="center" wrapText="1"/>
    </xf>
    <xf numFmtId="4" fontId="38" fillId="0" borderId="0" xfId="0" applyNumberFormat="1" applyFont="1" applyAlignment="1">
      <alignment horizontal="center" vertical="center"/>
    </xf>
    <xf numFmtId="0" fontId="38" fillId="2" borderId="0" xfId="0" applyFont="1" applyFill="1" applyAlignment="1">
      <alignment horizontal="center" vertical="center" wrapText="1"/>
    </xf>
    <xf numFmtId="0" fontId="38" fillId="2" borderId="18" xfId="0" applyFont="1" applyFill="1" applyBorder="1" applyAlignment="1">
      <alignment vertical="center" wrapText="1"/>
    </xf>
    <xf numFmtId="4" fontId="38" fillId="2" borderId="18" xfId="0" applyNumberFormat="1" applyFont="1" applyFill="1" applyBorder="1" applyAlignment="1">
      <alignment horizontal="center" vertical="center" wrapText="1"/>
    </xf>
    <xf numFmtId="0" fontId="38" fillId="2" borderId="18" xfId="0" applyFont="1" applyFill="1" applyBorder="1" applyAlignment="1">
      <alignment horizontal="left" vertical="center" wrapText="1"/>
    </xf>
    <xf numFmtId="4" fontId="38" fillId="2" borderId="18" xfId="0" applyNumberFormat="1" applyFont="1" applyFill="1" applyBorder="1" applyAlignment="1">
      <alignment horizontal="center" vertical="center"/>
    </xf>
    <xf numFmtId="0" fontId="38" fillId="2" borderId="18" xfId="0" applyFont="1" applyFill="1" applyBorder="1" applyAlignment="1">
      <alignment vertical="center" wrapText="1"/>
    </xf>
    <xf numFmtId="4" fontId="41" fillId="2" borderId="1" xfId="0" applyNumberFormat="1" applyFont="1" applyFill="1" applyBorder="1" applyAlignment="1">
      <alignment vertical="center"/>
    </xf>
    <xf numFmtId="0" fontId="38" fillId="2" borderId="18" xfId="0" applyFont="1" applyFill="1" applyBorder="1" applyAlignment="1">
      <alignment vertical="center" wrapText="1"/>
    </xf>
    <xf numFmtId="0" fontId="38" fillId="2" borderId="20" xfId="1" applyFont="1" applyFill="1" applyBorder="1" applyAlignment="1">
      <alignment horizontal="left" vertical="center" wrapText="1"/>
    </xf>
    <xf numFmtId="4" fontId="41" fillId="2" borderId="1" xfId="0" applyNumberFormat="1" applyFont="1" applyFill="1" applyBorder="1" applyAlignment="1">
      <alignment horizontal="right" vertical="center" wrapText="1"/>
    </xf>
    <xf numFmtId="4" fontId="41" fillId="2" borderId="1" xfId="0" applyNumberFormat="1" applyFont="1" applyFill="1" applyBorder="1" applyAlignment="1">
      <alignment horizontal="right" vertical="center"/>
    </xf>
    <xf numFmtId="4" fontId="41" fillId="2" borderId="11" xfId="0" applyNumberFormat="1" applyFont="1" applyFill="1" applyBorder="1" applyAlignment="1">
      <alignment horizontal="right" vertical="center"/>
    </xf>
    <xf numFmtId="4" fontId="41" fillId="2" borderId="18" xfId="0" applyNumberFormat="1" applyFont="1" applyFill="1" applyBorder="1" applyAlignment="1">
      <alignment horizontal="center" vertical="center" wrapText="1"/>
    </xf>
    <xf numFmtId="4" fontId="41" fillId="2" borderId="18" xfId="0" applyNumberFormat="1" applyFont="1" applyFill="1" applyBorder="1" applyAlignment="1">
      <alignment horizontal="center" vertical="center"/>
    </xf>
    <xf numFmtId="0" fontId="41" fillId="2" borderId="15" xfId="1" applyFont="1" applyFill="1" applyBorder="1" applyAlignment="1">
      <alignment horizontal="left" vertical="center" wrapText="1"/>
    </xf>
    <xf numFmtId="4" fontId="41" fillId="2" borderId="1" xfId="0" applyNumberFormat="1" applyFont="1" applyFill="1" applyBorder="1" applyAlignment="1">
      <alignment horizontal="center" vertical="center"/>
    </xf>
    <xf numFmtId="0" fontId="41" fillId="2" borderId="18" xfId="0" applyFont="1" applyFill="1" applyBorder="1" applyAlignment="1">
      <alignment horizontal="left" vertical="center" wrapText="1"/>
    </xf>
    <xf numFmtId="0" fontId="41" fillId="2" borderId="1" xfId="1" quotePrefix="1" applyFont="1" applyFill="1" applyBorder="1" applyAlignment="1">
      <alignment horizontal="left" vertical="center" wrapText="1"/>
    </xf>
    <xf numFmtId="0" fontId="41" fillId="2" borderId="11" xfId="0" applyFont="1" applyFill="1" applyBorder="1" applyAlignment="1">
      <alignment horizontal="left" vertical="center" wrapText="1"/>
    </xf>
    <xf numFmtId="0" fontId="41" fillId="2" borderId="1" xfId="1" applyFont="1" applyFill="1" applyBorder="1" applyAlignment="1">
      <alignment horizontal="left" vertical="center" wrapText="1"/>
    </xf>
    <xf numFmtId="0" fontId="41" fillId="2" borderId="1" xfId="0" applyFont="1" applyFill="1" applyBorder="1" applyAlignment="1">
      <alignment horizontal="left" vertical="center" wrapText="1"/>
    </xf>
    <xf numFmtId="4" fontId="41" fillId="2" borderId="18" xfId="0" applyNumberFormat="1" applyFont="1" applyFill="1" applyBorder="1" applyAlignment="1">
      <alignment horizontal="right" vertical="center"/>
    </xf>
    <xf numFmtId="0" fontId="38" fillId="2" borderId="18" xfId="0" applyFont="1" applyFill="1" applyBorder="1" applyAlignment="1">
      <alignment vertical="center" wrapText="1"/>
    </xf>
    <xf numFmtId="0" fontId="38" fillId="0" borderId="18" xfId="0" applyFont="1" applyBorder="1" applyAlignment="1">
      <alignment vertical="center" wrapText="1"/>
    </xf>
    <xf numFmtId="4" fontId="38" fillId="2" borderId="18" xfId="0" applyNumberFormat="1" applyFont="1" applyFill="1" applyBorder="1" applyAlignment="1">
      <alignment vertical="center" wrapText="1"/>
    </xf>
    <xf numFmtId="4" fontId="38" fillId="49" borderId="18" xfId="0" applyNumberFormat="1" applyFont="1" applyFill="1" applyBorder="1" applyAlignment="1">
      <alignment vertical="center"/>
    </xf>
    <xf numFmtId="0" fontId="38" fillId="0" borderId="11" xfId="0" applyFont="1" applyBorder="1" applyAlignment="1">
      <alignment horizontal="left" vertical="center" wrapText="1"/>
    </xf>
    <xf numFmtId="0" fontId="41" fillId="0" borderId="1" xfId="0" applyFont="1" applyBorder="1" applyAlignment="1">
      <alignment horizontal="left" vertical="center" wrapText="1"/>
    </xf>
    <xf numFmtId="4" fontId="41" fillId="2" borderId="1" xfId="0" applyNumberFormat="1" applyFont="1" applyFill="1" applyBorder="1" applyAlignment="1">
      <alignment vertical="center" wrapText="1"/>
    </xf>
    <xf numFmtId="4" fontId="41" fillId="49" borderId="1" xfId="0" applyNumberFormat="1" applyFont="1" applyFill="1" applyBorder="1" applyAlignment="1">
      <alignment vertical="center"/>
    </xf>
    <xf numFmtId="4" fontId="41" fillId="2" borderId="18" xfId="0" applyNumberFormat="1" applyFont="1" applyFill="1" applyBorder="1" applyAlignment="1">
      <alignment vertical="center"/>
    </xf>
    <xf numFmtId="0" fontId="41" fillId="2" borderId="19"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2" borderId="1" xfId="0" applyFont="1" applyFill="1" applyBorder="1" applyAlignment="1">
      <alignment vertical="center" wrapText="1"/>
    </xf>
    <xf numFmtId="0" fontId="41" fillId="2" borderId="18" xfId="0" applyFont="1" applyFill="1" applyBorder="1" applyAlignment="1">
      <alignment horizontal="center" vertical="center" wrapText="1"/>
    </xf>
    <xf numFmtId="0" fontId="38" fillId="2" borderId="18" xfId="0" applyFont="1" applyFill="1" applyBorder="1" applyAlignment="1">
      <alignment horizontal="left" vertical="center" wrapText="1"/>
    </xf>
    <xf numFmtId="0" fontId="38" fillId="2" borderId="11" xfId="1" applyFont="1" applyFill="1" applyBorder="1" applyAlignment="1">
      <alignment horizontal="left" vertical="center" wrapText="1"/>
    </xf>
    <xf numFmtId="0" fontId="38" fillId="2" borderId="18" xfId="1" applyFont="1" applyFill="1" applyBorder="1" applyAlignment="1">
      <alignment horizontal="left" vertical="center" wrapText="1"/>
    </xf>
    <xf numFmtId="4" fontId="38" fillId="2" borderId="11" xfId="0" applyNumberFormat="1" applyFont="1" applyFill="1" applyBorder="1" applyAlignment="1">
      <alignment horizontal="center" vertical="center" wrapText="1"/>
    </xf>
    <xf numFmtId="4" fontId="38" fillId="2" borderId="19" xfId="0" applyNumberFormat="1" applyFont="1" applyFill="1" applyBorder="1" applyAlignment="1">
      <alignment horizontal="center" vertical="center" wrapText="1"/>
    </xf>
    <xf numFmtId="4" fontId="38" fillId="2" borderId="18" xfId="0" applyNumberFormat="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16" xfId="1" applyFont="1" applyFill="1" applyBorder="1" applyAlignment="1">
      <alignment horizontal="center" vertical="center" wrapText="1"/>
    </xf>
    <xf numFmtId="0" fontId="21" fillId="2" borderId="17" xfId="1" applyFont="1" applyFill="1" applyBorder="1" applyAlignment="1">
      <alignment horizontal="center" vertical="center" wrapText="1"/>
    </xf>
    <xf numFmtId="0" fontId="38" fillId="2" borderId="11" xfId="1" applyFont="1" applyFill="1" applyBorder="1" applyAlignment="1">
      <alignment horizontal="left" vertical="center"/>
    </xf>
    <xf numFmtId="0" fontId="38" fillId="2" borderId="18" xfId="1" applyFont="1" applyFill="1" applyBorder="1" applyAlignment="1">
      <alignment horizontal="left" vertical="center"/>
    </xf>
    <xf numFmtId="0" fontId="21" fillId="0" borderId="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 xfId="0" applyFont="1" applyBorder="1" applyAlignment="1">
      <alignment horizontal="center" wrapText="1"/>
    </xf>
    <xf numFmtId="0" fontId="21" fillId="0" borderId="1" xfId="0" applyFont="1" applyBorder="1" applyAlignment="1">
      <alignment horizontal="left" wrapText="1"/>
    </xf>
    <xf numFmtId="0" fontId="38" fillId="0" borderId="11" xfId="0" applyFont="1" applyBorder="1" applyAlignment="1">
      <alignment horizontal="left" vertical="center" wrapText="1"/>
    </xf>
    <xf numFmtId="0" fontId="38" fillId="0" borderId="18" xfId="0" applyFont="1" applyBorder="1" applyAlignment="1">
      <alignment horizontal="left" vertical="center" wrapText="1"/>
    </xf>
    <xf numFmtId="0" fontId="38" fillId="2" borderId="11" xfId="0" applyFont="1" applyFill="1" applyBorder="1" applyAlignment="1">
      <alignment horizontal="center" vertical="center" wrapText="1"/>
    </xf>
    <xf numFmtId="0" fontId="38" fillId="2" borderId="18" xfId="0" applyFont="1" applyFill="1" applyBorder="1" applyAlignment="1">
      <alignment horizontal="center" vertical="center" wrapText="1"/>
    </xf>
    <xf numFmtId="4" fontId="38" fillId="2" borderId="11" xfId="0" applyNumberFormat="1" applyFont="1" applyFill="1" applyBorder="1" applyAlignment="1">
      <alignment horizontal="center" vertical="center"/>
    </xf>
    <xf numFmtId="4" fontId="38" fillId="2" borderId="18" xfId="0" applyNumberFormat="1" applyFont="1" applyFill="1" applyBorder="1" applyAlignment="1">
      <alignment horizontal="center" vertical="center"/>
    </xf>
    <xf numFmtId="164" fontId="38" fillId="2" borderId="11" xfId="0" applyNumberFormat="1" applyFont="1" applyFill="1" applyBorder="1" applyAlignment="1">
      <alignment horizontal="left" vertical="center" wrapText="1"/>
    </xf>
    <xf numFmtId="0" fontId="0" fillId="0" borderId="18" xfId="0" applyBorder="1" applyAlignment="1">
      <alignment horizontal="left" vertical="center" wrapText="1"/>
    </xf>
    <xf numFmtId="4" fontId="41" fillId="2" borderId="11" xfId="0" applyNumberFormat="1" applyFont="1" applyFill="1" applyBorder="1" applyAlignment="1">
      <alignment horizontal="center" vertical="center" wrapText="1"/>
    </xf>
    <xf numFmtId="4" fontId="41" fillId="2" borderId="18" xfId="0" applyNumberFormat="1" applyFont="1" applyFill="1" applyBorder="1" applyAlignment="1">
      <alignment horizontal="center" vertical="center" wrapText="1"/>
    </xf>
    <xf numFmtId="0" fontId="38" fillId="2" borderId="11" xfId="1" applyFont="1" applyFill="1" applyBorder="1" applyAlignment="1">
      <alignment horizontal="center" vertical="center" wrapText="1"/>
    </xf>
    <xf numFmtId="0" fontId="38" fillId="2" borderId="18" xfId="1" applyFont="1" applyFill="1" applyBorder="1" applyAlignment="1">
      <alignment horizontal="center" vertical="center" wrapText="1"/>
    </xf>
    <xf numFmtId="164" fontId="38" fillId="2" borderId="11" xfId="0" applyNumberFormat="1" applyFont="1" applyFill="1" applyBorder="1" applyAlignment="1">
      <alignment vertical="center" wrapText="1"/>
    </xf>
    <xf numFmtId="0" fontId="0" fillId="0" borderId="18" xfId="0" applyBorder="1" applyAlignment="1">
      <alignment vertical="center" wrapText="1"/>
    </xf>
    <xf numFmtId="0" fontId="38" fillId="2" borderId="11" xfId="0" quotePrefix="1" applyFont="1" applyFill="1" applyBorder="1" applyAlignment="1">
      <alignment horizontal="left" vertical="center" wrapText="1"/>
    </xf>
    <xf numFmtId="0" fontId="38" fillId="2" borderId="19" xfId="0" quotePrefix="1" applyFont="1" applyFill="1" applyBorder="1" applyAlignment="1">
      <alignment horizontal="left" vertical="center" wrapText="1"/>
    </xf>
    <xf numFmtId="164" fontId="38" fillId="2" borderId="19" xfId="0" applyNumberFormat="1" applyFont="1" applyFill="1" applyBorder="1" applyAlignment="1">
      <alignment horizontal="left" vertical="center" wrapText="1"/>
    </xf>
    <xf numFmtId="0" fontId="0" fillId="0" borderId="19" xfId="0" applyBorder="1" applyAlignment="1">
      <alignment horizontal="left" vertical="center" wrapText="1"/>
    </xf>
    <xf numFmtId="0" fontId="38" fillId="0" borderId="0" xfId="0" applyFont="1" applyAlignment="1">
      <alignment horizontal="center"/>
    </xf>
    <xf numFmtId="0" fontId="21" fillId="0" borderId="1" xfId="0" applyFont="1" applyBorder="1" applyAlignment="1">
      <alignment horizontal="center" vertical="center" wrapText="1"/>
    </xf>
    <xf numFmtId="0" fontId="38" fillId="2" borderId="11" xfId="0" applyFont="1" applyFill="1" applyBorder="1" applyAlignment="1">
      <alignment vertical="center" wrapText="1"/>
    </xf>
    <xf numFmtId="0" fontId="41" fillId="2" borderId="18" xfId="0" applyFont="1" applyFill="1" applyBorder="1" applyAlignment="1">
      <alignment vertical="center" wrapText="1"/>
    </xf>
    <xf numFmtId="0" fontId="38" fillId="2" borderId="11" xfId="0" applyFont="1" applyFill="1" applyBorder="1" applyAlignment="1">
      <alignment horizontal="left" vertical="center" wrapText="1"/>
    </xf>
    <xf numFmtId="0" fontId="38" fillId="2" borderId="0" xfId="0" applyFont="1" applyFill="1" applyAlignment="1">
      <alignment horizontal="center" vertical="center" wrapText="1"/>
    </xf>
    <xf numFmtId="164" fontId="38" fillId="2" borderId="18" xfId="0" applyNumberFormat="1" applyFont="1" applyFill="1" applyBorder="1" applyAlignment="1">
      <alignment horizontal="left" vertical="center" wrapText="1"/>
    </xf>
    <xf numFmtId="2" fontId="38" fillId="2" borderId="11" xfId="0" applyNumberFormat="1" applyFont="1" applyFill="1" applyBorder="1" applyAlignment="1">
      <alignment horizontal="left" vertical="center" wrapText="1"/>
    </xf>
    <xf numFmtId="2" fontId="38" fillId="2" borderId="18" xfId="0" applyNumberFormat="1" applyFont="1" applyFill="1" applyBorder="1" applyAlignment="1">
      <alignment horizontal="left" vertical="center" wrapText="1"/>
    </xf>
    <xf numFmtId="0" fontId="38" fillId="2" borderId="11" xfId="0" quotePrefix="1" applyFont="1" applyFill="1" applyBorder="1" applyAlignment="1">
      <alignment horizontal="center" vertical="center" wrapText="1"/>
    </xf>
    <xf numFmtId="0" fontId="38" fillId="2" borderId="18" xfId="0" quotePrefix="1" applyFont="1" applyFill="1" applyBorder="1" applyAlignment="1">
      <alignment horizontal="center" vertical="center" wrapText="1"/>
    </xf>
    <xf numFmtId="0" fontId="0" fillId="0" borderId="19" xfId="0" applyBorder="1" applyAlignment="1">
      <alignment vertical="center" wrapText="1"/>
    </xf>
    <xf numFmtId="49" fontId="38" fillId="2" borderId="11" xfId="0" quotePrefix="1"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4" fontId="41" fillId="2" borderId="11" xfId="0" applyNumberFormat="1" applyFont="1" applyFill="1" applyBorder="1" applyAlignment="1">
      <alignment horizontal="center" vertical="center"/>
    </xf>
    <xf numFmtId="4" fontId="41" fillId="2" borderId="18" xfId="0" applyNumberFormat="1" applyFont="1" applyFill="1" applyBorder="1" applyAlignment="1">
      <alignment horizontal="center" vertical="center"/>
    </xf>
    <xf numFmtId="4" fontId="21" fillId="2" borderId="15" xfId="0" applyNumberFormat="1" applyFont="1" applyFill="1" applyBorder="1" applyAlignment="1">
      <alignment horizontal="center" vertical="center"/>
    </xf>
    <xf numFmtId="4" fontId="21" fillId="2" borderId="16" xfId="0" applyNumberFormat="1" applyFont="1" applyFill="1" applyBorder="1" applyAlignment="1">
      <alignment horizontal="center" vertical="center"/>
    </xf>
    <xf numFmtId="4" fontId="21" fillId="2" borderId="17" xfId="0" applyNumberFormat="1" applyFont="1" applyFill="1" applyBorder="1" applyAlignment="1">
      <alignment horizontal="center" vertical="center"/>
    </xf>
    <xf numFmtId="0" fontId="38" fillId="2" borderId="18" xfId="0" applyFont="1" applyFill="1" applyBorder="1" applyAlignment="1">
      <alignment vertical="center" wrapText="1"/>
    </xf>
    <xf numFmtId="0" fontId="38" fillId="2" borderId="19" xfId="0" applyFont="1" applyFill="1" applyBorder="1" applyAlignment="1">
      <alignment horizontal="center" vertical="center" wrapText="1"/>
    </xf>
    <xf numFmtId="0" fontId="38" fillId="0" borderId="11" xfId="0" applyFont="1" applyBorder="1" applyAlignment="1">
      <alignment horizontal="center" vertical="center" wrapText="1"/>
    </xf>
    <xf numFmtId="0" fontId="38" fillId="0" borderId="18" xfId="0" applyFont="1" applyBorder="1" applyAlignment="1">
      <alignment horizontal="center" vertical="center" wrapText="1"/>
    </xf>
    <xf numFmtId="0" fontId="38" fillId="2" borderId="18" xfId="0" applyFont="1" applyFill="1" applyBorder="1" applyAlignment="1">
      <alignment horizontal="left" vertical="center" wrapText="1"/>
    </xf>
    <xf numFmtId="0" fontId="38" fillId="0" borderId="19" xfId="0" applyFont="1" applyBorder="1" applyAlignment="1">
      <alignment horizontal="left" vertical="center" wrapText="1"/>
    </xf>
    <xf numFmtId="0" fontId="39" fillId="2" borderId="1" xfId="0" applyFont="1" applyFill="1" applyBorder="1" applyAlignment="1">
      <alignment vertical="center" wrapText="1"/>
    </xf>
    <xf numFmtId="4" fontId="39" fillId="2" borderId="1" xfId="0" applyNumberFormat="1" applyFont="1" applyFill="1" applyBorder="1" applyAlignment="1">
      <alignment vertical="center" wrapText="1"/>
    </xf>
    <xf numFmtId="4" fontId="39" fillId="2" borderId="1" xfId="0" applyNumberFormat="1" applyFont="1" applyFill="1" applyBorder="1" applyAlignment="1">
      <alignment vertical="center"/>
    </xf>
    <xf numFmtId="4" fontId="39" fillId="2" borderId="1" xfId="0" applyNumberFormat="1" applyFont="1" applyFill="1" applyBorder="1" applyAlignment="1">
      <alignment horizontal="right" vertical="center"/>
    </xf>
    <xf numFmtId="0" fontId="39" fillId="2" borderId="0" xfId="0" applyFont="1" applyFill="1"/>
    <xf numFmtId="0" fontId="38" fillId="2" borderId="19" xfId="1" applyFont="1" applyFill="1" applyBorder="1" applyAlignment="1">
      <alignment horizontal="center" vertical="center" wrapText="1"/>
    </xf>
    <xf numFmtId="0" fontId="21" fillId="2" borderId="16" xfId="1" applyFont="1" applyFill="1" applyBorder="1" applyAlignment="1">
      <alignment vertical="center" wrapText="1"/>
    </xf>
  </cellXfs>
  <cellStyles count="178">
    <cellStyle name="20% - Акцент1" xfId="46" xr:uid="{00000000-0005-0000-0000-000000000000}"/>
    <cellStyle name="20% — акцент1" xfId="47" xr:uid="{00000000-0005-0000-0000-000001000000}"/>
    <cellStyle name="20% - Акцент1 2" xfId="2" xr:uid="{00000000-0005-0000-0000-000002000000}"/>
    <cellStyle name="20% - Акцент1 2 2" xfId="48" xr:uid="{00000000-0005-0000-0000-000003000000}"/>
    <cellStyle name="20% - Акцент2" xfId="49" xr:uid="{00000000-0005-0000-0000-000004000000}"/>
    <cellStyle name="20% — акцент2" xfId="50" xr:uid="{00000000-0005-0000-0000-000005000000}"/>
    <cellStyle name="20% - Акцент2 2" xfId="3" xr:uid="{00000000-0005-0000-0000-000006000000}"/>
    <cellStyle name="20% - Акцент2 2 2" xfId="51" xr:uid="{00000000-0005-0000-0000-000007000000}"/>
    <cellStyle name="20% - Акцент3" xfId="52" xr:uid="{00000000-0005-0000-0000-000008000000}"/>
    <cellStyle name="20% — акцент3" xfId="53" xr:uid="{00000000-0005-0000-0000-000009000000}"/>
    <cellStyle name="20% - Акцент3 2" xfId="4" xr:uid="{00000000-0005-0000-0000-00000A000000}"/>
    <cellStyle name="20% - Акцент3 2 2" xfId="54" xr:uid="{00000000-0005-0000-0000-00000B000000}"/>
    <cellStyle name="20% - Акцент4" xfId="55" xr:uid="{00000000-0005-0000-0000-00000C000000}"/>
    <cellStyle name="20% — акцент4" xfId="56" xr:uid="{00000000-0005-0000-0000-00000D000000}"/>
    <cellStyle name="20% - Акцент4 2" xfId="5" xr:uid="{00000000-0005-0000-0000-00000E000000}"/>
    <cellStyle name="20% - Акцент4 2 2" xfId="57" xr:uid="{00000000-0005-0000-0000-00000F000000}"/>
    <cellStyle name="20% - Акцент5" xfId="58" xr:uid="{00000000-0005-0000-0000-000010000000}"/>
    <cellStyle name="20% — акцент5" xfId="59" xr:uid="{00000000-0005-0000-0000-000011000000}"/>
    <cellStyle name="20% - Акцент5 2" xfId="6" xr:uid="{00000000-0005-0000-0000-000012000000}"/>
    <cellStyle name="20% - Акцент5 2 2" xfId="60" xr:uid="{00000000-0005-0000-0000-000013000000}"/>
    <cellStyle name="20% - Акцент6" xfId="61" xr:uid="{00000000-0005-0000-0000-000014000000}"/>
    <cellStyle name="20% — акцент6" xfId="62" xr:uid="{00000000-0005-0000-0000-000015000000}"/>
    <cellStyle name="20% - Акцент6 2" xfId="7" xr:uid="{00000000-0005-0000-0000-000016000000}"/>
    <cellStyle name="20% - Акцент6 2 2" xfId="63" xr:uid="{00000000-0005-0000-0000-000017000000}"/>
    <cellStyle name="20% – Акцентування1" xfId="138" xr:uid="{00000000-0005-0000-0000-000018000000}"/>
    <cellStyle name="20% – Акцентування2" xfId="139" xr:uid="{00000000-0005-0000-0000-000019000000}"/>
    <cellStyle name="20% – Акцентування3" xfId="140" xr:uid="{00000000-0005-0000-0000-00001A000000}"/>
    <cellStyle name="20% – Акцентування4" xfId="141" xr:uid="{00000000-0005-0000-0000-00001B000000}"/>
    <cellStyle name="20% – Акцентування5" xfId="142" xr:uid="{00000000-0005-0000-0000-00001C000000}"/>
    <cellStyle name="20% – Акцентування6" xfId="143" xr:uid="{00000000-0005-0000-0000-00001D000000}"/>
    <cellStyle name="40% - Акцент1" xfId="64" xr:uid="{00000000-0005-0000-0000-00001E000000}"/>
    <cellStyle name="40% — акцент1" xfId="65" xr:uid="{00000000-0005-0000-0000-00001F000000}"/>
    <cellStyle name="40% - Акцент1 2" xfId="8" xr:uid="{00000000-0005-0000-0000-000020000000}"/>
    <cellStyle name="40% - Акцент1 2 2" xfId="66" xr:uid="{00000000-0005-0000-0000-000021000000}"/>
    <cellStyle name="40% - Акцент2" xfId="67" xr:uid="{00000000-0005-0000-0000-000022000000}"/>
    <cellStyle name="40% — акцент2" xfId="68" xr:uid="{00000000-0005-0000-0000-000023000000}"/>
    <cellStyle name="40% - Акцент2 2" xfId="9" xr:uid="{00000000-0005-0000-0000-000024000000}"/>
    <cellStyle name="40% - Акцент2 2 2" xfId="69" xr:uid="{00000000-0005-0000-0000-000025000000}"/>
    <cellStyle name="40% - Акцент3" xfId="70" xr:uid="{00000000-0005-0000-0000-000026000000}"/>
    <cellStyle name="40% — акцент3" xfId="71" xr:uid="{00000000-0005-0000-0000-000027000000}"/>
    <cellStyle name="40% - Акцент3 2" xfId="10" xr:uid="{00000000-0005-0000-0000-000028000000}"/>
    <cellStyle name="40% - Акцент3 2 2" xfId="72" xr:uid="{00000000-0005-0000-0000-000029000000}"/>
    <cellStyle name="40% - Акцент4" xfId="73" xr:uid="{00000000-0005-0000-0000-00002A000000}"/>
    <cellStyle name="40% — акцент4" xfId="74" xr:uid="{00000000-0005-0000-0000-00002B000000}"/>
    <cellStyle name="40% - Акцент4 2" xfId="11" xr:uid="{00000000-0005-0000-0000-00002C000000}"/>
    <cellStyle name="40% - Акцент4 2 2" xfId="75" xr:uid="{00000000-0005-0000-0000-00002D000000}"/>
    <cellStyle name="40% - Акцент5" xfId="76" xr:uid="{00000000-0005-0000-0000-00002E000000}"/>
    <cellStyle name="40% — акцент5" xfId="77" xr:uid="{00000000-0005-0000-0000-00002F000000}"/>
    <cellStyle name="40% - Акцент5 2" xfId="12" xr:uid="{00000000-0005-0000-0000-000030000000}"/>
    <cellStyle name="40% - Акцент5 2 2" xfId="78" xr:uid="{00000000-0005-0000-0000-000031000000}"/>
    <cellStyle name="40% - Акцент6" xfId="79" xr:uid="{00000000-0005-0000-0000-000032000000}"/>
    <cellStyle name="40% — акцент6" xfId="80" xr:uid="{00000000-0005-0000-0000-000033000000}"/>
    <cellStyle name="40% - Акцент6 2" xfId="13" xr:uid="{00000000-0005-0000-0000-000034000000}"/>
    <cellStyle name="40% - Акцент6 2 2" xfId="81" xr:uid="{00000000-0005-0000-0000-000035000000}"/>
    <cellStyle name="40% – Акцентування1" xfId="144" xr:uid="{00000000-0005-0000-0000-000036000000}"/>
    <cellStyle name="40% – Акцентування2" xfId="145" xr:uid="{00000000-0005-0000-0000-000037000000}"/>
    <cellStyle name="40% – Акцентування3" xfId="146" xr:uid="{00000000-0005-0000-0000-000038000000}"/>
    <cellStyle name="40% – Акцентування4" xfId="147" xr:uid="{00000000-0005-0000-0000-000039000000}"/>
    <cellStyle name="40% – Акцентування5" xfId="148" xr:uid="{00000000-0005-0000-0000-00003A000000}"/>
    <cellStyle name="40% – Акцентування6" xfId="149" xr:uid="{00000000-0005-0000-0000-00003B000000}"/>
    <cellStyle name="60% - Акцент1" xfId="82" xr:uid="{00000000-0005-0000-0000-00003C000000}"/>
    <cellStyle name="60% — акцент1" xfId="83" xr:uid="{00000000-0005-0000-0000-00003D000000}"/>
    <cellStyle name="60% - Акцент1 2" xfId="14" xr:uid="{00000000-0005-0000-0000-00003E000000}"/>
    <cellStyle name="60% - Акцент1 2 2" xfId="84" xr:uid="{00000000-0005-0000-0000-00003F000000}"/>
    <cellStyle name="60% - Акцент2" xfId="85" xr:uid="{00000000-0005-0000-0000-000040000000}"/>
    <cellStyle name="60% — акцент2" xfId="86" xr:uid="{00000000-0005-0000-0000-000041000000}"/>
    <cellStyle name="60% - Акцент2 2" xfId="15" xr:uid="{00000000-0005-0000-0000-000042000000}"/>
    <cellStyle name="60% - Акцент2 2 2" xfId="87" xr:uid="{00000000-0005-0000-0000-000043000000}"/>
    <cellStyle name="60% - Акцент3" xfId="88" xr:uid="{00000000-0005-0000-0000-000044000000}"/>
    <cellStyle name="60% — акцент3" xfId="89" xr:uid="{00000000-0005-0000-0000-000045000000}"/>
    <cellStyle name="60% - Акцент3 2" xfId="16" xr:uid="{00000000-0005-0000-0000-000046000000}"/>
    <cellStyle name="60% - Акцент3 2 2" xfId="90" xr:uid="{00000000-0005-0000-0000-000047000000}"/>
    <cellStyle name="60% - Акцент4" xfId="91" xr:uid="{00000000-0005-0000-0000-000048000000}"/>
    <cellStyle name="60% — акцент4" xfId="92" xr:uid="{00000000-0005-0000-0000-000049000000}"/>
    <cellStyle name="60% - Акцент4 2" xfId="17" xr:uid="{00000000-0005-0000-0000-00004A000000}"/>
    <cellStyle name="60% - Акцент4 2 2" xfId="93" xr:uid="{00000000-0005-0000-0000-00004B000000}"/>
    <cellStyle name="60% - Акцент5" xfId="94" xr:uid="{00000000-0005-0000-0000-00004C000000}"/>
    <cellStyle name="60% — акцент5" xfId="95" xr:uid="{00000000-0005-0000-0000-00004D000000}"/>
    <cellStyle name="60% - Акцент5 2" xfId="18" xr:uid="{00000000-0005-0000-0000-00004E000000}"/>
    <cellStyle name="60% - Акцент5 2 2" xfId="96" xr:uid="{00000000-0005-0000-0000-00004F000000}"/>
    <cellStyle name="60% - Акцент6" xfId="97" xr:uid="{00000000-0005-0000-0000-000050000000}"/>
    <cellStyle name="60% — акцент6" xfId="98" xr:uid="{00000000-0005-0000-0000-000051000000}"/>
    <cellStyle name="60% - Акцент6 2" xfId="19" xr:uid="{00000000-0005-0000-0000-000052000000}"/>
    <cellStyle name="60% - Акцент6 2 2" xfId="99" xr:uid="{00000000-0005-0000-0000-000053000000}"/>
    <cellStyle name="60% – Акцентування1" xfId="150" xr:uid="{00000000-0005-0000-0000-000054000000}"/>
    <cellStyle name="60% – Акцентування2" xfId="151" xr:uid="{00000000-0005-0000-0000-000055000000}"/>
    <cellStyle name="60% – Акцентування3" xfId="152" xr:uid="{00000000-0005-0000-0000-000056000000}"/>
    <cellStyle name="60% – Акцентування4" xfId="153" xr:uid="{00000000-0005-0000-0000-000057000000}"/>
    <cellStyle name="60% – Акцентування5" xfId="154" xr:uid="{00000000-0005-0000-0000-000058000000}"/>
    <cellStyle name="60% – Акцентування6" xfId="155" xr:uid="{00000000-0005-0000-0000-000059000000}"/>
    <cellStyle name="Акцент1" xfId="100" xr:uid="{00000000-0005-0000-0000-00005A000000}"/>
    <cellStyle name="Акцент1 2" xfId="20" xr:uid="{00000000-0005-0000-0000-00005B000000}"/>
    <cellStyle name="Акцент1 2 2" xfId="101" xr:uid="{00000000-0005-0000-0000-00005C000000}"/>
    <cellStyle name="Акцент2" xfId="102" xr:uid="{00000000-0005-0000-0000-00005D000000}"/>
    <cellStyle name="Акцент2 2" xfId="21" xr:uid="{00000000-0005-0000-0000-00005E000000}"/>
    <cellStyle name="Акцент2 2 2" xfId="103" xr:uid="{00000000-0005-0000-0000-00005F000000}"/>
    <cellStyle name="Акцент3" xfId="104" xr:uid="{00000000-0005-0000-0000-000060000000}"/>
    <cellStyle name="Акцент3 2" xfId="22" xr:uid="{00000000-0005-0000-0000-000061000000}"/>
    <cellStyle name="Акцент3 2 2" xfId="105" xr:uid="{00000000-0005-0000-0000-000062000000}"/>
    <cellStyle name="Акцент4" xfId="106" xr:uid="{00000000-0005-0000-0000-000063000000}"/>
    <cellStyle name="Акцент4 2" xfId="23" xr:uid="{00000000-0005-0000-0000-000064000000}"/>
    <cellStyle name="Акцент4 2 2" xfId="107" xr:uid="{00000000-0005-0000-0000-000065000000}"/>
    <cellStyle name="Акцент5" xfId="108" xr:uid="{00000000-0005-0000-0000-000066000000}"/>
    <cellStyle name="Акцент5 2" xfId="24" xr:uid="{00000000-0005-0000-0000-000067000000}"/>
    <cellStyle name="Акцент5 2 2" xfId="109" xr:uid="{00000000-0005-0000-0000-000068000000}"/>
    <cellStyle name="Акцент6" xfId="110" xr:uid="{00000000-0005-0000-0000-000069000000}"/>
    <cellStyle name="Акцент6 2" xfId="25" xr:uid="{00000000-0005-0000-0000-00006A000000}"/>
    <cellStyle name="Акцент6 2 2" xfId="111" xr:uid="{00000000-0005-0000-0000-00006B000000}"/>
    <cellStyle name="Акцентування1" xfId="156" xr:uid="{00000000-0005-0000-0000-00006C000000}"/>
    <cellStyle name="Акцентування2" xfId="157" xr:uid="{00000000-0005-0000-0000-00006D000000}"/>
    <cellStyle name="Акцентування3" xfId="158" xr:uid="{00000000-0005-0000-0000-00006E000000}"/>
    <cellStyle name="Акцентування4" xfId="159" xr:uid="{00000000-0005-0000-0000-00006F000000}"/>
    <cellStyle name="Акцентування5" xfId="160" xr:uid="{00000000-0005-0000-0000-000070000000}"/>
    <cellStyle name="Акцентування6" xfId="161" xr:uid="{00000000-0005-0000-0000-000071000000}"/>
    <cellStyle name="Ввід 2" xfId="162" xr:uid="{00000000-0005-0000-0000-000072000000}"/>
    <cellStyle name="Ввод " xfId="112" xr:uid="{00000000-0005-0000-0000-000073000000}"/>
    <cellStyle name="Ввод  2" xfId="26" xr:uid="{00000000-0005-0000-0000-000074000000}"/>
    <cellStyle name="Ввод  2 2" xfId="113" xr:uid="{00000000-0005-0000-0000-000075000000}"/>
    <cellStyle name="Вывод" xfId="114" xr:uid="{00000000-0005-0000-0000-000076000000}"/>
    <cellStyle name="Вывод 2" xfId="27" xr:uid="{00000000-0005-0000-0000-000077000000}"/>
    <cellStyle name="Вывод 2 2" xfId="115" xr:uid="{00000000-0005-0000-0000-000078000000}"/>
    <cellStyle name="Вычисление" xfId="116" xr:uid="{00000000-0005-0000-0000-000079000000}"/>
    <cellStyle name="Вычисление 2" xfId="28" xr:uid="{00000000-0005-0000-0000-00007A000000}"/>
    <cellStyle name="Вычисление 2 2" xfId="117" xr:uid="{00000000-0005-0000-0000-00007B000000}"/>
    <cellStyle name="Гарний 2" xfId="163" xr:uid="{00000000-0005-0000-0000-00007C000000}"/>
    <cellStyle name="Заголовок 1 2" xfId="118" xr:uid="{00000000-0005-0000-0000-00007D000000}"/>
    <cellStyle name="Заголовок 1 3" xfId="29" xr:uid="{00000000-0005-0000-0000-00007E000000}"/>
    <cellStyle name="Заголовок 2 2" xfId="30" xr:uid="{00000000-0005-0000-0000-00007F000000}"/>
    <cellStyle name="Заголовок 3 2" xfId="119" xr:uid="{00000000-0005-0000-0000-000080000000}"/>
    <cellStyle name="Заголовок 3 3" xfId="31" xr:uid="{00000000-0005-0000-0000-000081000000}"/>
    <cellStyle name="Заголовок 4 2" xfId="120" xr:uid="{00000000-0005-0000-0000-000082000000}"/>
    <cellStyle name="Заголовок 4 3" xfId="32" xr:uid="{00000000-0005-0000-0000-000083000000}"/>
    <cellStyle name="Звичайний" xfId="0" builtinId="0"/>
    <cellStyle name="Звичайний 2" xfId="33" xr:uid="{00000000-0005-0000-0000-000084000000}"/>
    <cellStyle name="Звичайний 2 2" xfId="34" xr:uid="{00000000-0005-0000-0000-000085000000}"/>
    <cellStyle name="Звичайний 2 3" xfId="137" xr:uid="{00000000-0005-0000-0000-000086000000}"/>
    <cellStyle name="Звичайний 3" xfId="1" xr:uid="{00000000-0005-0000-0000-000087000000}"/>
    <cellStyle name="Звичайний_Додаток _ 3 зм_ни 4575" xfId="176" xr:uid="{00000000-0005-0000-0000-000088000000}"/>
    <cellStyle name="Зв'язана клітинка 2" xfId="164" xr:uid="{00000000-0005-0000-0000-000089000000}"/>
    <cellStyle name="Итог" xfId="121" xr:uid="{00000000-0005-0000-0000-00008A000000}"/>
    <cellStyle name="Итог 2" xfId="35" xr:uid="{00000000-0005-0000-0000-00008B000000}"/>
    <cellStyle name="Контрольна клітинка 2" xfId="165" xr:uid="{00000000-0005-0000-0000-00008C000000}"/>
    <cellStyle name="Контрольная ячейка" xfId="122" xr:uid="{00000000-0005-0000-0000-00008D000000}"/>
    <cellStyle name="Контрольная ячейка 2" xfId="36" xr:uid="{00000000-0005-0000-0000-00008E000000}"/>
    <cellStyle name="Контрольная ячейка 2 2" xfId="123" xr:uid="{00000000-0005-0000-0000-00008F000000}"/>
    <cellStyle name="Назва 2" xfId="166" xr:uid="{00000000-0005-0000-0000-000090000000}"/>
    <cellStyle name="Название" xfId="124" xr:uid="{00000000-0005-0000-0000-000091000000}"/>
    <cellStyle name="Название 2" xfId="125" xr:uid="{00000000-0005-0000-0000-000092000000}"/>
    <cellStyle name="Нейтральний 2" xfId="167" xr:uid="{00000000-0005-0000-0000-000093000000}"/>
    <cellStyle name="Нейтральный" xfId="126" xr:uid="{00000000-0005-0000-0000-000094000000}"/>
    <cellStyle name="Нейтральный 2" xfId="37" xr:uid="{00000000-0005-0000-0000-000095000000}"/>
    <cellStyle name="Нейтральный 2 2" xfId="127" xr:uid="{00000000-0005-0000-0000-000096000000}"/>
    <cellStyle name="Обчислення 2" xfId="168" xr:uid="{00000000-0005-0000-0000-000097000000}"/>
    <cellStyle name="Обычный 2" xfId="38" xr:uid="{00000000-0005-0000-0000-000099000000}"/>
    <cellStyle name="Обычный 2 2" xfId="169" xr:uid="{00000000-0005-0000-0000-00009A000000}"/>
    <cellStyle name="Обычный 4" xfId="39" xr:uid="{00000000-0005-0000-0000-00009B000000}"/>
    <cellStyle name="Обычный_дод на комісію про затверд бюд 2004" xfId="177" xr:uid="{00000000-0005-0000-0000-00009C000000}"/>
    <cellStyle name="Підсумок 2" xfId="170" xr:uid="{00000000-0005-0000-0000-00009D000000}"/>
    <cellStyle name="Плохой" xfId="128" xr:uid="{00000000-0005-0000-0000-00009E000000}"/>
    <cellStyle name="Плохой 2" xfId="40" xr:uid="{00000000-0005-0000-0000-00009F000000}"/>
    <cellStyle name="Плохой 2 2" xfId="129" xr:uid="{00000000-0005-0000-0000-0000A0000000}"/>
    <cellStyle name="Поганий 2" xfId="171" xr:uid="{00000000-0005-0000-0000-0000A1000000}"/>
    <cellStyle name="Пояснение" xfId="130" xr:uid="{00000000-0005-0000-0000-0000A2000000}"/>
    <cellStyle name="Пояснение 2" xfId="41" xr:uid="{00000000-0005-0000-0000-0000A3000000}"/>
    <cellStyle name="Примечание" xfId="131" xr:uid="{00000000-0005-0000-0000-0000A4000000}"/>
    <cellStyle name="Примечание 2" xfId="42" xr:uid="{00000000-0005-0000-0000-0000A5000000}"/>
    <cellStyle name="Примечание 2 2" xfId="132" xr:uid="{00000000-0005-0000-0000-0000A6000000}"/>
    <cellStyle name="Примітка 2" xfId="172" xr:uid="{00000000-0005-0000-0000-0000A7000000}"/>
    <cellStyle name="Результат 2" xfId="173" xr:uid="{00000000-0005-0000-0000-0000A8000000}"/>
    <cellStyle name="Связанная ячейка" xfId="133" xr:uid="{00000000-0005-0000-0000-0000A9000000}"/>
    <cellStyle name="Связанная ячейка 2" xfId="43" xr:uid="{00000000-0005-0000-0000-0000AA000000}"/>
    <cellStyle name="Текст попередження 2" xfId="174" xr:uid="{00000000-0005-0000-0000-0000AB000000}"/>
    <cellStyle name="Текст пояснення 2" xfId="175" xr:uid="{00000000-0005-0000-0000-0000AC000000}"/>
    <cellStyle name="Текст предупреждения" xfId="134" xr:uid="{00000000-0005-0000-0000-0000AD000000}"/>
    <cellStyle name="Текст предупреждения 2" xfId="44" xr:uid="{00000000-0005-0000-0000-0000AE000000}"/>
    <cellStyle name="Хороший" xfId="135" xr:uid="{00000000-0005-0000-0000-0000AF000000}"/>
    <cellStyle name="Хороший 2" xfId="45" xr:uid="{00000000-0005-0000-0000-0000B0000000}"/>
    <cellStyle name="Хороший 2 2" xfId="136" xr:uid="{00000000-0005-0000-0000-0000B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85"/>
  <sheetViews>
    <sheetView tabSelected="1" view="pageBreakPreview" topLeftCell="A104" zoomScale="70" zoomScaleNormal="70" zoomScaleSheetLayoutView="70" workbookViewId="0">
      <selection activeCell="N120" sqref="N120"/>
    </sheetView>
  </sheetViews>
  <sheetFormatPr defaultColWidth="24.140625" defaultRowHeight="18.75" x14ac:dyDescent="0.3"/>
  <cols>
    <col min="1" max="1" width="63.85546875" style="28" customWidth="1"/>
    <col min="2" max="2" width="30.5703125" style="28" customWidth="1"/>
    <col min="3" max="4" width="23.5703125" style="28" hidden="1" customWidth="1"/>
    <col min="5" max="5" width="23.5703125" style="28" customWidth="1"/>
    <col min="6" max="6" width="23.5703125" style="28" hidden="1" customWidth="1"/>
    <col min="7" max="7" width="27.42578125" style="34" customWidth="1"/>
    <col min="8" max="8" width="21.7109375" style="28" customWidth="1"/>
    <col min="9" max="13" width="24.140625" style="28" hidden="1" customWidth="1"/>
    <col min="14" max="14" width="82" style="28" customWidth="1"/>
    <col min="15" max="15" width="21.28515625" style="28" customWidth="1"/>
    <col min="16" max="16" width="52.28515625" style="28" customWidth="1"/>
    <col min="17" max="16384" width="24.140625" style="28"/>
  </cols>
  <sheetData>
    <row r="1" spans="1:17" ht="68.25" customHeight="1" x14ac:dyDescent="0.3">
      <c r="G1" s="52"/>
      <c r="I1" s="177" t="s">
        <v>7</v>
      </c>
      <c r="J1" s="177"/>
      <c r="K1" s="35"/>
      <c r="L1" s="35"/>
      <c r="M1" s="35"/>
      <c r="N1" s="36" t="s">
        <v>268</v>
      </c>
    </row>
    <row r="2" spans="1:17" ht="50.25" customHeight="1" x14ac:dyDescent="0.3">
      <c r="A2" s="178" t="s">
        <v>269</v>
      </c>
      <c r="B2" s="178"/>
      <c r="C2" s="178"/>
      <c r="D2" s="178"/>
      <c r="E2" s="178"/>
      <c r="F2" s="178"/>
      <c r="G2" s="178"/>
      <c r="H2" s="178"/>
      <c r="I2" s="37" t="s">
        <v>24</v>
      </c>
      <c r="J2" s="37" t="s">
        <v>27</v>
      </c>
      <c r="K2" s="37" t="s">
        <v>50</v>
      </c>
      <c r="L2" s="37" t="s">
        <v>49</v>
      </c>
      <c r="M2" s="37" t="s">
        <v>55</v>
      </c>
      <c r="N2" s="38" t="s">
        <v>8</v>
      </c>
    </row>
    <row r="3" spans="1:17" ht="37.5" customHeight="1" x14ac:dyDescent="0.3">
      <c r="A3" s="153" t="s">
        <v>10</v>
      </c>
      <c r="B3" s="153"/>
      <c r="C3" s="153"/>
      <c r="D3" s="153"/>
      <c r="E3" s="153"/>
      <c r="F3" s="153"/>
      <c r="G3" s="153"/>
      <c r="H3" s="39">
        <f>6922277.44-200000</f>
        <v>6722277.4400000004</v>
      </c>
      <c r="I3" s="40">
        <v>2700000</v>
      </c>
      <c r="J3" s="40">
        <v>3500000</v>
      </c>
      <c r="K3" s="41"/>
      <c r="L3" s="41"/>
      <c r="M3" s="41">
        <v>200000</v>
      </c>
      <c r="N3" s="40">
        <f>H3-I3-J3-K3-L3-M3</f>
        <v>322277.44000000041</v>
      </c>
      <c r="O3" s="42">
        <f>H3-N3</f>
        <v>6400000</v>
      </c>
    </row>
    <row r="4" spans="1:17" ht="42.75" customHeight="1" x14ac:dyDescent="0.3">
      <c r="A4" s="153" t="s">
        <v>11</v>
      </c>
      <c r="B4" s="153"/>
      <c r="C4" s="153"/>
      <c r="D4" s="153"/>
      <c r="E4" s="153"/>
      <c r="F4" s="153"/>
      <c r="G4" s="153"/>
      <c r="H4" s="39">
        <f>1190459.41+309498.45+2924414.47+34600</f>
        <v>4458972.33</v>
      </c>
      <c r="I4" s="40">
        <v>1936922.01</v>
      </c>
      <c r="J4" s="40"/>
      <c r="K4" s="43"/>
      <c r="L4" s="43">
        <v>2429414</v>
      </c>
      <c r="M4" s="43"/>
      <c r="N4" s="40">
        <f t="shared" ref="N4:N12" si="0">H4-I4-J4-K4-L4</f>
        <v>92636.320000000298</v>
      </c>
      <c r="O4" s="42">
        <f t="shared" ref="O4:O12" si="1">H4-N4</f>
        <v>4366336.01</v>
      </c>
      <c r="Q4" s="42"/>
    </row>
    <row r="5" spans="1:17" s="44" customFormat="1" ht="43.5" hidden="1" customHeight="1" x14ac:dyDescent="0.3">
      <c r="A5" s="153" t="s">
        <v>12</v>
      </c>
      <c r="B5" s="153"/>
      <c r="C5" s="153"/>
      <c r="D5" s="153"/>
      <c r="E5" s="153"/>
      <c r="F5" s="153"/>
      <c r="G5" s="153"/>
      <c r="H5" s="39"/>
      <c r="I5" s="40"/>
      <c r="J5" s="40"/>
      <c r="K5" s="43"/>
      <c r="L5" s="43"/>
      <c r="M5" s="43"/>
      <c r="N5" s="40">
        <f t="shared" si="0"/>
        <v>0</v>
      </c>
      <c r="O5" s="42">
        <f t="shared" si="1"/>
        <v>0</v>
      </c>
      <c r="Q5" s="45"/>
    </row>
    <row r="6" spans="1:17" s="44" customFormat="1" ht="57" customHeight="1" x14ac:dyDescent="0.3">
      <c r="A6" s="153" t="s">
        <v>13</v>
      </c>
      <c r="B6" s="153"/>
      <c r="C6" s="153"/>
      <c r="D6" s="153"/>
      <c r="E6" s="153"/>
      <c r="F6" s="153"/>
      <c r="G6" s="153"/>
      <c r="H6" s="39">
        <f>2337447.39+23402.77+181417.62</f>
        <v>2542267.7800000003</v>
      </c>
      <c r="I6" s="40"/>
      <c r="J6" s="40"/>
      <c r="K6" s="43"/>
      <c r="L6" s="43"/>
      <c r="M6" s="43"/>
      <c r="N6" s="40">
        <f t="shared" si="0"/>
        <v>2542267.7800000003</v>
      </c>
      <c r="O6" s="42">
        <f t="shared" si="1"/>
        <v>0</v>
      </c>
      <c r="Q6" s="45"/>
    </row>
    <row r="7" spans="1:17" ht="42.75" customHeight="1" x14ac:dyDescent="0.3">
      <c r="A7" s="153" t="s">
        <v>14</v>
      </c>
      <c r="B7" s="153"/>
      <c r="C7" s="153"/>
      <c r="D7" s="153"/>
      <c r="E7" s="153"/>
      <c r="F7" s="153"/>
      <c r="G7" s="153"/>
      <c r="H7" s="39">
        <v>2195226.08</v>
      </c>
      <c r="I7" s="40"/>
      <c r="J7" s="40">
        <v>2100000</v>
      </c>
      <c r="K7" s="43"/>
      <c r="L7" s="43"/>
      <c r="M7" s="43"/>
      <c r="N7" s="40">
        <f t="shared" si="0"/>
        <v>95226.080000000075</v>
      </c>
      <c r="O7" s="42">
        <f t="shared" si="1"/>
        <v>2100000</v>
      </c>
      <c r="Q7" s="42"/>
    </row>
    <row r="8" spans="1:17" ht="47.25" customHeight="1" x14ac:dyDescent="0.3">
      <c r="A8" s="153" t="s">
        <v>15</v>
      </c>
      <c r="B8" s="153"/>
      <c r="C8" s="153"/>
      <c r="D8" s="153"/>
      <c r="E8" s="153"/>
      <c r="F8" s="153"/>
      <c r="G8" s="153"/>
      <c r="H8" s="39">
        <v>227142.63</v>
      </c>
      <c r="I8" s="40"/>
      <c r="J8" s="40"/>
      <c r="K8" s="43"/>
      <c r="L8" s="43"/>
      <c r="M8" s="43"/>
      <c r="N8" s="40">
        <f t="shared" si="0"/>
        <v>227142.63</v>
      </c>
      <c r="O8" s="42">
        <f t="shared" si="1"/>
        <v>0</v>
      </c>
      <c r="Q8" s="42"/>
    </row>
    <row r="9" spans="1:17" ht="27" customHeight="1" x14ac:dyDescent="0.3">
      <c r="A9" s="153" t="s">
        <v>16</v>
      </c>
      <c r="B9" s="153"/>
      <c r="C9" s="153"/>
      <c r="D9" s="153"/>
      <c r="E9" s="153"/>
      <c r="F9" s="153"/>
      <c r="G9" s="153"/>
      <c r="H9" s="39">
        <v>537743.03</v>
      </c>
      <c r="I9" s="40"/>
      <c r="J9" s="40"/>
      <c r="K9" s="43">
        <v>537740</v>
      </c>
      <c r="L9" s="43"/>
      <c r="M9" s="43"/>
      <c r="N9" s="40">
        <f t="shared" si="0"/>
        <v>3.0300000000279397</v>
      </c>
      <c r="O9" s="42">
        <f t="shared" si="1"/>
        <v>537740</v>
      </c>
    </row>
    <row r="10" spans="1:17" ht="46.5" customHeight="1" x14ac:dyDescent="0.3">
      <c r="A10" s="154" t="s">
        <v>17</v>
      </c>
      <c r="B10" s="155"/>
      <c r="C10" s="155"/>
      <c r="D10" s="155"/>
      <c r="E10" s="155"/>
      <c r="F10" s="155"/>
      <c r="G10" s="156"/>
      <c r="H10" s="39">
        <v>217675.7</v>
      </c>
      <c r="I10" s="40"/>
      <c r="J10" s="40"/>
      <c r="K10" s="43"/>
      <c r="L10" s="43"/>
      <c r="M10" s="43"/>
      <c r="N10" s="40">
        <f t="shared" si="0"/>
        <v>217675.7</v>
      </c>
      <c r="O10" s="42">
        <f t="shared" si="1"/>
        <v>0</v>
      </c>
    </row>
    <row r="11" spans="1:17" ht="46.5" customHeight="1" x14ac:dyDescent="0.3">
      <c r="A11" s="154" t="s">
        <v>18</v>
      </c>
      <c r="B11" s="155"/>
      <c r="C11" s="155"/>
      <c r="D11" s="155"/>
      <c r="E11" s="155"/>
      <c r="F11" s="155"/>
      <c r="G11" s="156"/>
      <c r="H11" s="39">
        <v>227465</v>
      </c>
      <c r="I11" s="40"/>
      <c r="J11" s="40"/>
      <c r="K11" s="43"/>
      <c r="L11" s="43"/>
      <c r="M11" s="43"/>
      <c r="N11" s="40">
        <f t="shared" si="0"/>
        <v>227465</v>
      </c>
      <c r="O11" s="42">
        <f t="shared" si="1"/>
        <v>0</v>
      </c>
    </row>
    <row r="12" spans="1:17" ht="44.25" customHeight="1" x14ac:dyDescent="0.3">
      <c r="A12" s="158" t="s">
        <v>19</v>
      </c>
      <c r="B12" s="158"/>
      <c r="C12" s="158"/>
      <c r="D12" s="158"/>
      <c r="E12" s="158"/>
      <c r="F12" s="158"/>
      <c r="G12" s="158"/>
      <c r="H12" s="39">
        <v>709814.85</v>
      </c>
      <c r="I12" s="40"/>
      <c r="J12" s="40">
        <v>651214</v>
      </c>
      <c r="K12" s="43"/>
      <c r="L12" s="43"/>
      <c r="M12" s="43"/>
      <c r="N12" s="40">
        <f t="shared" si="0"/>
        <v>58600.849999999977</v>
      </c>
      <c r="O12" s="42">
        <f t="shared" si="1"/>
        <v>651214</v>
      </c>
    </row>
    <row r="13" spans="1:17" ht="19.5" customHeight="1" x14ac:dyDescent="0.3">
      <c r="A13" s="157"/>
      <c r="B13" s="157"/>
      <c r="C13" s="157"/>
      <c r="D13" s="157"/>
      <c r="E13" s="157"/>
      <c r="F13" s="157"/>
      <c r="G13" s="157"/>
      <c r="H13" s="40"/>
      <c r="I13" s="40">
        <f>SUM(I3:I12)</f>
        <v>4636922.01</v>
      </c>
      <c r="J13" s="40"/>
      <c r="K13" s="43"/>
      <c r="L13" s="43"/>
      <c r="M13" s="43"/>
      <c r="N13" s="40">
        <f>N3+N7</f>
        <v>417503.52000000048</v>
      </c>
    </row>
    <row r="14" spans="1:17" s="48" customFormat="1" ht="131.25" customHeight="1" x14ac:dyDescent="0.2">
      <c r="A14" s="46" t="s">
        <v>57</v>
      </c>
      <c r="B14" s="46" t="s">
        <v>56</v>
      </c>
      <c r="C14" s="46" t="s">
        <v>23</v>
      </c>
      <c r="D14" s="46" t="s">
        <v>51</v>
      </c>
      <c r="E14" s="46" t="s">
        <v>256</v>
      </c>
      <c r="F14" s="46" t="s">
        <v>29</v>
      </c>
      <c r="G14" s="12" t="s">
        <v>4</v>
      </c>
      <c r="H14" s="46" t="s">
        <v>0</v>
      </c>
      <c r="I14" s="46"/>
      <c r="J14" s="46"/>
      <c r="K14" s="46"/>
      <c r="L14" s="46"/>
      <c r="M14" s="46"/>
      <c r="N14" s="47" t="s">
        <v>75</v>
      </c>
      <c r="P14" s="106">
        <f>H39-P44</f>
        <v>-822119</v>
      </c>
    </row>
    <row r="15" spans="1:17" s="52" customFormat="1" ht="41.25" customHeight="1" x14ac:dyDescent="0.3">
      <c r="A15" s="31" t="s">
        <v>6</v>
      </c>
      <c r="B15" s="49">
        <f>SUM(B16:B33)</f>
        <v>5444203</v>
      </c>
      <c r="C15" s="49">
        <f t="shared" ref="C15:H15" si="2">SUM(C16:C33)</f>
        <v>0</v>
      </c>
      <c r="D15" s="49">
        <f t="shared" si="2"/>
        <v>0</v>
      </c>
      <c r="E15" s="49">
        <f t="shared" si="2"/>
        <v>0</v>
      </c>
      <c r="F15" s="49">
        <f t="shared" si="2"/>
        <v>0</v>
      </c>
      <c r="G15" s="49">
        <f>SUM(G16:G37)</f>
        <v>-4233434</v>
      </c>
      <c r="H15" s="49">
        <f t="shared" si="2"/>
        <v>1489769</v>
      </c>
      <c r="I15" s="49"/>
      <c r="J15" s="49"/>
      <c r="K15" s="49"/>
      <c r="L15" s="49"/>
      <c r="M15" s="49"/>
      <c r="N15" s="50" t="s">
        <v>250</v>
      </c>
      <c r="O15" s="51"/>
    </row>
    <row r="16" spans="1:17" s="52" customFormat="1" ht="131.25" x14ac:dyDescent="0.3">
      <c r="A16" s="14" t="s">
        <v>261</v>
      </c>
      <c r="B16" s="5">
        <v>5444203</v>
      </c>
      <c r="C16" s="5"/>
      <c r="D16" s="5"/>
      <c r="E16" s="5"/>
      <c r="F16" s="5"/>
      <c r="G16" s="5"/>
      <c r="H16" s="5">
        <f>SUM(B16:G16)</f>
        <v>5444203</v>
      </c>
      <c r="I16" s="5"/>
      <c r="J16" s="5"/>
      <c r="K16" s="5"/>
      <c r="L16" s="5"/>
      <c r="M16" s="5"/>
      <c r="N16" s="54" t="s">
        <v>266</v>
      </c>
      <c r="O16" s="51"/>
    </row>
    <row r="17" spans="1:14" s="52" customFormat="1" ht="147.75" customHeight="1" x14ac:dyDescent="0.3">
      <c r="A17" s="38" t="s">
        <v>63</v>
      </c>
      <c r="B17" s="54"/>
      <c r="C17" s="54"/>
      <c r="D17" s="5"/>
      <c r="E17" s="5"/>
      <c r="F17" s="5"/>
      <c r="G17" s="5">
        <v>-343840</v>
      </c>
      <c r="H17" s="5">
        <f>SUM(C17:G17)</f>
        <v>-343840</v>
      </c>
      <c r="I17" s="5"/>
      <c r="J17" s="5"/>
      <c r="K17" s="5"/>
      <c r="L17" s="5"/>
      <c r="M17" s="5"/>
      <c r="N17" s="11" t="s">
        <v>236</v>
      </c>
    </row>
    <row r="18" spans="1:14" s="52" customFormat="1" ht="122.25" customHeight="1" x14ac:dyDescent="0.3">
      <c r="A18" s="53" t="s">
        <v>58</v>
      </c>
      <c r="B18" s="54"/>
      <c r="C18" s="54"/>
      <c r="D18" s="5"/>
      <c r="E18" s="5"/>
      <c r="F18" s="5"/>
      <c r="G18" s="5">
        <v>-530000</v>
      </c>
      <c r="H18" s="5">
        <f>SUM(C18:G18)</f>
        <v>-530000</v>
      </c>
      <c r="I18" s="5"/>
      <c r="J18" s="5"/>
      <c r="K18" s="5"/>
      <c r="L18" s="5"/>
      <c r="M18" s="56"/>
      <c r="N18" s="203" t="s">
        <v>251</v>
      </c>
    </row>
    <row r="19" spans="1:14" s="52" customFormat="1" ht="131.25" x14ac:dyDescent="0.3">
      <c r="A19" s="57" t="s">
        <v>228</v>
      </c>
      <c r="B19" s="54"/>
      <c r="C19" s="54"/>
      <c r="D19" s="5"/>
      <c r="E19" s="5"/>
      <c r="F19" s="5"/>
      <c r="G19" s="5">
        <v>-154660</v>
      </c>
      <c r="H19" s="5">
        <f>SUM(C19:G19)</f>
        <v>-154660</v>
      </c>
      <c r="I19" s="5"/>
      <c r="J19" s="5"/>
      <c r="K19" s="5"/>
      <c r="L19" s="5"/>
      <c r="M19" s="58"/>
      <c r="N19" s="11" t="s">
        <v>234</v>
      </c>
    </row>
    <row r="20" spans="1:14" s="52" customFormat="1" ht="83.25" customHeight="1" x14ac:dyDescent="0.3">
      <c r="A20" s="38" t="s">
        <v>59</v>
      </c>
      <c r="B20" s="54"/>
      <c r="C20" s="54"/>
      <c r="D20" s="5"/>
      <c r="E20" s="5"/>
      <c r="F20" s="5"/>
      <c r="G20" s="5">
        <v>-100000</v>
      </c>
      <c r="H20" s="5">
        <f t="shared" ref="H20:H31" si="3">SUM(C20:G20)</f>
        <v>-100000</v>
      </c>
      <c r="I20" s="5"/>
      <c r="J20" s="5"/>
      <c r="K20" s="5"/>
      <c r="L20" s="5"/>
      <c r="M20" s="59"/>
      <c r="N20" s="11" t="s">
        <v>235</v>
      </c>
    </row>
    <row r="21" spans="1:14" s="52" customFormat="1" ht="140.25" customHeight="1" x14ac:dyDescent="0.3">
      <c r="A21" s="38" t="s">
        <v>229</v>
      </c>
      <c r="B21" s="54"/>
      <c r="C21" s="54"/>
      <c r="D21" s="5"/>
      <c r="E21" s="5"/>
      <c r="F21" s="5"/>
      <c r="G21" s="5">
        <v>-85000</v>
      </c>
      <c r="H21" s="5">
        <f t="shared" si="3"/>
        <v>-85000</v>
      </c>
      <c r="I21" s="5"/>
      <c r="J21" s="5"/>
      <c r="K21" s="5"/>
      <c r="L21" s="5"/>
      <c r="M21" s="5"/>
      <c r="N21" s="11" t="s">
        <v>232</v>
      </c>
    </row>
    <row r="22" spans="1:14" s="52" customFormat="1" ht="81.75" customHeight="1" x14ac:dyDescent="0.3">
      <c r="A22" s="38" t="s">
        <v>230</v>
      </c>
      <c r="B22" s="54"/>
      <c r="C22" s="54"/>
      <c r="D22" s="5"/>
      <c r="E22" s="5"/>
      <c r="F22" s="5"/>
      <c r="G22" s="5">
        <v>-70000</v>
      </c>
      <c r="H22" s="5">
        <f t="shared" si="3"/>
        <v>-70000</v>
      </c>
      <c r="I22" s="5"/>
      <c r="J22" s="5"/>
      <c r="K22" s="5"/>
      <c r="L22" s="5"/>
      <c r="M22" s="5"/>
      <c r="N22" s="11" t="s">
        <v>248</v>
      </c>
    </row>
    <row r="23" spans="1:14" s="52" customFormat="1" ht="116.25" hidden="1" customHeight="1" x14ac:dyDescent="0.3">
      <c r="A23" s="130"/>
      <c r="B23" s="131"/>
      <c r="C23" s="131"/>
      <c r="D23" s="59"/>
      <c r="E23" s="59"/>
      <c r="F23" s="59"/>
      <c r="G23" s="132"/>
      <c r="H23" s="59">
        <f t="shared" si="3"/>
        <v>0</v>
      </c>
      <c r="I23" s="59"/>
      <c r="J23" s="59"/>
      <c r="K23" s="59"/>
      <c r="L23" s="59"/>
      <c r="M23" s="59"/>
      <c r="N23" s="114"/>
    </row>
    <row r="24" spans="1:14" s="52" customFormat="1" ht="131.25" hidden="1" x14ac:dyDescent="0.3">
      <c r="A24" s="53" t="s">
        <v>61</v>
      </c>
      <c r="B24" s="54"/>
      <c r="C24" s="54"/>
      <c r="D24" s="5"/>
      <c r="E24" s="5"/>
      <c r="F24" s="5"/>
      <c r="G24" s="55"/>
      <c r="H24" s="5">
        <f>SUM(B24:G24)</f>
        <v>0</v>
      </c>
      <c r="I24" s="5"/>
      <c r="J24" s="5"/>
      <c r="K24" s="5"/>
      <c r="L24" s="5"/>
      <c r="M24" s="59"/>
      <c r="N24" s="27" t="s">
        <v>60</v>
      </c>
    </row>
    <row r="25" spans="1:14" s="52" customFormat="1" ht="144.75" customHeight="1" x14ac:dyDescent="0.3">
      <c r="A25" s="130" t="s">
        <v>231</v>
      </c>
      <c r="B25" s="131"/>
      <c r="C25" s="131"/>
      <c r="D25" s="59"/>
      <c r="E25" s="59"/>
      <c r="F25" s="59"/>
      <c r="G25" s="59">
        <v>-206500</v>
      </c>
      <c r="H25" s="59">
        <f>SUM(C25:G25)</f>
        <v>-206500</v>
      </c>
      <c r="I25" s="59"/>
      <c r="J25" s="59"/>
      <c r="K25" s="59"/>
      <c r="L25" s="59"/>
      <c r="M25" s="59"/>
      <c r="N25" s="129" t="s">
        <v>237</v>
      </c>
    </row>
    <row r="26" spans="1:14" s="52" customFormat="1" ht="93.75" hidden="1" x14ac:dyDescent="0.3">
      <c r="A26" s="134" t="s">
        <v>76</v>
      </c>
      <c r="B26" s="135"/>
      <c r="C26" s="135"/>
      <c r="D26" s="113"/>
      <c r="E26" s="113"/>
      <c r="F26" s="113"/>
      <c r="G26" s="136"/>
      <c r="H26" s="113">
        <f>SUM(B26:G26)</f>
        <v>0</v>
      </c>
      <c r="I26" s="113"/>
      <c r="J26" s="113"/>
      <c r="K26" s="113"/>
      <c r="L26" s="113"/>
      <c r="M26" s="137"/>
      <c r="N26" s="138" t="s">
        <v>91</v>
      </c>
    </row>
    <row r="27" spans="1:14" s="52" customFormat="1" ht="68.25" hidden="1" customHeight="1" x14ac:dyDescent="0.3">
      <c r="A27" s="134" t="s">
        <v>77</v>
      </c>
      <c r="B27" s="135"/>
      <c r="C27" s="135"/>
      <c r="D27" s="113"/>
      <c r="E27" s="113"/>
      <c r="F27" s="113"/>
      <c r="G27" s="136"/>
      <c r="H27" s="113">
        <f>SUM(B27:G27)</f>
        <v>0</v>
      </c>
      <c r="I27" s="113"/>
      <c r="J27" s="113"/>
      <c r="K27" s="113"/>
      <c r="L27" s="113"/>
      <c r="M27" s="137"/>
      <c r="N27" s="139" t="s">
        <v>90</v>
      </c>
    </row>
    <row r="28" spans="1:14" s="52" customFormat="1" ht="63.75" customHeight="1" x14ac:dyDescent="0.3">
      <c r="A28" s="53" t="s">
        <v>62</v>
      </c>
      <c r="B28" s="54"/>
      <c r="C28" s="54"/>
      <c r="D28" s="5"/>
      <c r="E28" s="5"/>
      <c r="F28" s="5"/>
      <c r="G28" s="5">
        <v>-2464434</v>
      </c>
      <c r="H28" s="5">
        <f>SUM(B28:G28)</f>
        <v>-2464434</v>
      </c>
      <c r="I28" s="5"/>
      <c r="J28" s="5"/>
      <c r="K28" s="5"/>
      <c r="L28" s="5"/>
      <c r="M28" s="59"/>
      <c r="N28" s="11" t="s">
        <v>233</v>
      </c>
    </row>
    <row r="29" spans="1:14" s="52" customFormat="1" ht="63.75" hidden="1" customHeight="1" x14ac:dyDescent="0.3">
      <c r="A29" s="133"/>
      <c r="B29" s="54"/>
      <c r="C29" s="54"/>
      <c r="D29" s="5"/>
      <c r="E29" s="5"/>
      <c r="F29" s="5"/>
      <c r="G29" s="5"/>
      <c r="H29" s="5"/>
      <c r="I29" s="5"/>
      <c r="J29" s="5"/>
      <c r="K29" s="5"/>
      <c r="L29" s="5"/>
      <c r="M29" s="59"/>
      <c r="N29" s="11"/>
    </row>
    <row r="30" spans="1:14" s="52" customFormat="1" ht="56.25" hidden="1" x14ac:dyDescent="0.3">
      <c r="A30" s="159" t="s">
        <v>26</v>
      </c>
      <c r="B30" s="54"/>
      <c r="C30" s="54"/>
      <c r="D30" s="5"/>
      <c r="E30" s="5"/>
      <c r="F30" s="5"/>
      <c r="G30" s="5"/>
      <c r="H30" s="5">
        <f t="shared" si="3"/>
        <v>0</v>
      </c>
      <c r="I30" s="5"/>
      <c r="J30" s="5"/>
      <c r="K30" s="5"/>
      <c r="L30" s="5"/>
      <c r="M30" s="59"/>
      <c r="N30" s="12" t="s">
        <v>64</v>
      </c>
    </row>
    <row r="31" spans="1:14" s="52" customFormat="1" ht="56.25" hidden="1" x14ac:dyDescent="0.3">
      <c r="A31" s="160"/>
      <c r="B31" s="54"/>
      <c r="C31" s="54"/>
      <c r="D31" s="5"/>
      <c r="E31" s="5"/>
      <c r="F31" s="5"/>
      <c r="G31" s="5"/>
      <c r="H31" s="5">
        <f t="shared" si="3"/>
        <v>0</v>
      </c>
      <c r="I31" s="5"/>
      <c r="J31" s="5"/>
      <c r="K31" s="5"/>
      <c r="L31" s="5"/>
      <c r="M31" s="59"/>
      <c r="N31" s="27" t="s">
        <v>65</v>
      </c>
    </row>
    <row r="32" spans="1:14" s="207" customFormat="1" hidden="1" x14ac:dyDescent="0.3">
      <c r="A32" s="203"/>
      <c r="B32" s="204"/>
      <c r="C32" s="204"/>
      <c r="D32" s="205"/>
      <c r="E32" s="205"/>
      <c r="F32" s="206"/>
      <c r="G32" s="206"/>
      <c r="H32" s="205"/>
      <c r="I32" s="205"/>
      <c r="J32" s="205"/>
      <c r="K32" s="205"/>
      <c r="L32" s="205"/>
      <c r="M32" s="205"/>
      <c r="N32" s="203"/>
    </row>
    <row r="33" spans="1:16" s="52" customFormat="1" ht="112.5" hidden="1" x14ac:dyDescent="0.3">
      <c r="A33" s="134" t="s">
        <v>53</v>
      </c>
      <c r="B33" s="135"/>
      <c r="C33" s="135"/>
      <c r="D33" s="113"/>
      <c r="E33" s="113"/>
      <c r="F33" s="113"/>
      <c r="G33" s="113"/>
      <c r="H33" s="113">
        <f>SUM(B33:G33)</f>
        <v>0</v>
      </c>
      <c r="I33" s="113"/>
      <c r="J33" s="113"/>
      <c r="K33" s="113"/>
      <c r="L33" s="113"/>
      <c r="M33" s="137"/>
      <c r="N33" s="141" t="s">
        <v>54</v>
      </c>
    </row>
    <row r="34" spans="1:16" s="52" customFormat="1" ht="56.25" hidden="1" x14ac:dyDescent="0.3">
      <c r="A34" s="134" t="s">
        <v>37</v>
      </c>
      <c r="B34" s="135"/>
      <c r="C34" s="135"/>
      <c r="D34" s="113"/>
      <c r="E34" s="113"/>
      <c r="F34" s="113"/>
      <c r="G34" s="113"/>
      <c r="H34" s="113">
        <f t="shared" ref="H34:H38" si="4">SUM(C34:G34)</f>
        <v>0</v>
      </c>
      <c r="I34" s="113"/>
      <c r="J34" s="113"/>
      <c r="K34" s="113"/>
      <c r="L34" s="113"/>
      <c r="M34" s="113"/>
      <c r="N34" s="140" t="s">
        <v>38</v>
      </c>
    </row>
    <row r="35" spans="1:16" s="52" customFormat="1" ht="75" hidden="1" x14ac:dyDescent="0.3">
      <c r="A35" s="134" t="s">
        <v>39</v>
      </c>
      <c r="B35" s="135"/>
      <c r="C35" s="135"/>
      <c r="D35" s="113"/>
      <c r="E35" s="113"/>
      <c r="F35" s="113"/>
      <c r="G35" s="113"/>
      <c r="H35" s="113">
        <f t="shared" si="4"/>
        <v>0</v>
      </c>
      <c r="I35" s="113"/>
      <c r="J35" s="113"/>
      <c r="K35" s="113"/>
      <c r="L35" s="113"/>
      <c r="M35" s="113"/>
      <c r="N35" s="140" t="s">
        <v>45</v>
      </c>
    </row>
    <row r="36" spans="1:16" s="52" customFormat="1" ht="168.75" x14ac:dyDescent="0.3">
      <c r="A36" s="11" t="s">
        <v>108</v>
      </c>
      <c r="B36" s="54"/>
      <c r="C36" s="54"/>
      <c r="D36" s="5"/>
      <c r="E36" s="5"/>
      <c r="F36" s="5"/>
      <c r="G36" s="5">
        <f>-300000+-150000</f>
        <v>-450000</v>
      </c>
      <c r="H36" s="5">
        <f t="shared" si="4"/>
        <v>-450000</v>
      </c>
      <c r="I36" s="5"/>
      <c r="J36" s="5"/>
      <c r="K36" s="5"/>
      <c r="L36" s="5"/>
      <c r="M36" s="5"/>
      <c r="N36" s="11" t="s">
        <v>106</v>
      </c>
    </row>
    <row r="37" spans="1:16" s="52" customFormat="1" ht="243.75" x14ac:dyDescent="0.3">
      <c r="A37" s="11" t="s">
        <v>109</v>
      </c>
      <c r="B37" s="54"/>
      <c r="C37" s="54"/>
      <c r="D37" s="5"/>
      <c r="E37" s="5"/>
      <c r="F37" s="5"/>
      <c r="G37" s="5">
        <f>300000+(-485100+395100+90000)+-129000</f>
        <v>171000</v>
      </c>
      <c r="H37" s="5">
        <f t="shared" si="4"/>
        <v>171000</v>
      </c>
      <c r="I37" s="5"/>
      <c r="J37" s="5"/>
      <c r="K37" s="5"/>
      <c r="L37" s="5"/>
      <c r="M37" s="5"/>
      <c r="N37" s="11" t="s">
        <v>249</v>
      </c>
    </row>
    <row r="38" spans="1:16" s="52" customFormat="1" ht="56.25" hidden="1" x14ac:dyDescent="0.3">
      <c r="A38" s="11" t="s">
        <v>105</v>
      </c>
      <c r="B38" s="54"/>
      <c r="C38" s="54"/>
      <c r="D38" s="5"/>
      <c r="E38" s="5"/>
      <c r="F38" s="5"/>
      <c r="G38" s="5"/>
      <c r="H38" s="5">
        <f t="shared" si="4"/>
        <v>0</v>
      </c>
      <c r="I38" s="5"/>
      <c r="J38" s="5"/>
      <c r="K38" s="5"/>
      <c r="L38" s="5"/>
      <c r="M38" s="5"/>
      <c r="N38" s="11" t="s">
        <v>40</v>
      </c>
    </row>
    <row r="39" spans="1:16" s="52" customFormat="1" ht="39.75" customHeight="1" x14ac:dyDescent="0.3">
      <c r="A39" s="81" t="s">
        <v>158</v>
      </c>
      <c r="B39" s="50"/>
      <c r="C39" s="82">
        <f>SUM(C40:C117)</f>
        <v>0</v>
      </c>
      <c r="D39" s="82">
        <f>SUM(D40:D103)</f>
        <v>0</v>
      </c>
      <c r="E39" s="82">
        <f>SUM(E40:E103)</f>
        <v>0</v>
      </c>
      <c r="F39" s="82">
        <f>SUM(F40:F103)</f>
        <v>0</v>
      </c>
      <c r="G39" s="82">
        <f>SUM(G40:G106)</f>
        <v>9925379</v>
      </c>
      <c r="H39" s="82">
        <f>SUM(D39:G39)</f>
        <v>9925379</v>
      </c>
      <c r="I39" s="83"/>
      <c r="J39" s="83"/>
      <c r="K39" s="83"/>
      <c r="L39" s="83"/>
      <c r="M39" s="83"/>
      <c r="N39" s="84" t="s">
        <v>252</v>
      </c>
      <c r="P39" s="51">
        <f>E39+G39</f>
        <v>9925379</v>
      </c>
    </row>
    <row r="40" spans="1:16" s="52" customFormat="1" ht="107.25" hidden="1" customHeight="1" x14ac:dyDescent="0.3">
      <c r="A40" s="14" t="s">
        <v>30</v>
      </c>
      <c r="B40" s="54"/>
      <c r="C40" s="54"/>
      <c r="D40" s="5"/>
      <c r="E40" s="5"/>
      <c r="F40" s="5"/>
      <c r="G40" s="5"/>
      <c r="H40" s="5">
        <f>C40+D40+E40+F40+G40</f>
        <v>0</v>
      </c>
      <c r="I40" s="5"/>
      <c r="J40" s="5"/>
      <c r="K40" s="5"/>
      <c r="L40" s="5"/>
      <c r="M40" s="5"/>
      <c r="N40" s="11" t="s">
        <v>32</v>
      </c>
    </row>
    <row r="41" spans="1:16" s="52" customFormat="1" ht="93.75" hidden="1" x14ac:dyDescent="0.3">
      <c r="A41" s="14" t="s">
        <v>30</v>
      </c>
      <c r="B41" s="54"/>
      <c r="C41" s="54"/>
      <c r="D41" s="5"/>
      <c r="E41" s="5"/>
      <c r="F41" s="5"/>
      <c r="G41" s="5"/>
      <c r="H41" s="5">
        <f t="shared" ref="H41:H118" si="5">C41+D41+E41+F41+G41</f>
        <v>0</v>
      </c>
      <c r="I41" s="5"/>
      <c r="J41" s="5"/>
      <c r="K41" s="5"/>
      <c r="L41" s="5"/>
      <c r="M41" s="56"/>
      <c r="N41" s="60"/>
    </row>
    <row r="42" spans="1:16" s="52" customFormat="1" ht="110.25" hidden="1" customHeight="1" x14ac:dyDescent="0.3">
      <c r="A42" s="14" t="s">
        <v>30</v>
      </c>
      <c r="B42" s="54"/>
      <c r="C42" s="54"/>
      <c r="D42" s="5"/>
      <c r="E42" s="5"/>
      <c r="F42" s="5"/>
      <c r="G42" s="5"/>
      <c r="H42" s="5">
        <f t="shared" si="5"/>
        <v>0</v>
      </c>
      <c r="I42" s="5"/>
      <c r="J42" s="5"/>
      <c r="K42" s="5"/>
      <c r="L42" s="5"/>
      <c r="M42" s="56"/>
      <c r="N42" s="60"/>
    </row>
    <row r="43" spans="1:16" s="52" customFormat="1" ht="65.25" customHeight="1" x14ac:dyDescent="0.3">
      <c r="A43" s="14" t="s">
        <v>127</v>
      </c>
      <c r="B43" s="54"/>
      <c r="C43" s="54"/>
      <c r="D43" s="5"/>
      <c r="E43" s="5"/>
      <c r="F43" s="5"/>
      <c r="G43" s="5">
        <f>-20000</f>
        <v>-20000</v>
      </c>
      <c r="H43" s="5">
        <f t="shared" ref="H43" si="6">SUM(C43:G43)</f>
        <v>-20000</v>
      </c>
      <c r="I43" s="5"/>
      <c r="J43" s="5"/>
      <c r="K43" s="5"/>
      <c r="L43" s="5"/>
      <c r="M43" s="59"/>
      <c r="N43" s="11" t="s">
        <v>172</v>
      </c>
      <c r="O43" s="52">
        <v>19525232</v>
      </c>
    </row>
    <row r="44" spans="1:16" s="52" customFormat="1" ht="63.75" customHeight="1" x14ac:dyDescent="0.3">
      <c r="A44" s="165" t="s">
        <v>113</v>
      </c>
      <c r="B44" s="54"/>
      <c r="C44" s="54"/>
      <c r="D44" s="5"/>
      <c r="E44" s="5"/>
      <c r="F44" s="5"/>
      <c r="G44" s="5">
        <v>701419</v>
      </c>
      <c r="H44" s="5">
        <f t="shared" si="5"/>
        <v>701419</v>
      </c>
      <c r="I44" s="5"/>
      <c r="J44" s="5"/>
      <c r="K44" s="5"/>
      <c r="L44" s="5"/>
      <c r="M44" s="56"/>
      <c r="N44" s="62" t="s">
        <v>238</v>
      </c>
      <c r="P44" s="104">
        <f>4533804+1202113+4107853+903728</f>
        <v>10747498</v>
      </c>
    </row>
    <row r="45" spans="1:16" s="52" customFormat="1" ht="63.75" customHeight="1" x14ac:dyDescent="0.3">
      <c r="A45" s="166"/>
      <c r="B45" s="54"/>
      <c r="C45" s="54"/>
      <c r="D45" s="5"/>
      <c r="E45" s="5"/>
      <c r="F45" s="5"/>
      <c r="G45" s="5">
        <v>-10000</v>
      </c>
      <c r="H45" s="5">
        <f t="shared" si="5"/>
        <v>-10000</v>
      </c>
      <c r="I45" s="5"/>
      <c r="J45" s="5"/>
      <c r="K45" s="5"/>
      <c r="L45" s="5"/>
      <c r="M45" s="56"/>
      <c r="N45" s="108" t="s">
        <v>213</v>
      </c>
      <c r="P45" s="104"/>
    </row>
    <row r="46" spans="1:16" s="52" customFormat="1" ht="68.25" customHeight="1" x14ac:dyDescent="0.3">
      <c r="A46" s="171" t="s">
        <v>114</v>
      </c>
      <c r="B46" s="54"/>
      <c r="C46" s="54"/>
      <c r="D46" s="5"/>
      <c r="E46" s="5"/>
      <c r="F46" s="5"/>
      <c r="G46" s="5">
        <v>91102</v>
      </c>
      <c r="H46" s="5">
        <f t="shared" si="5"/>
        <v>91102</v>
      </c>
      <c r="I46" s="5"/>
      <c r="J46" s="5"/>
      <c r="K46" s="5"/>
      <c r="L46" s="5"/>
      <c r="M46" s="5"/>
      <c r="N46" s="99" t="s">
        <v>245</v>
      </c>
      <c r="P46" s="51">
        <f>P44-G39</f>
        <v>822119</v>
      </c>
    </row>
    <row r="47" spans="1:16" s="52" customFormat="1" ht="44.25" customHeight="1" x14ac:dyDescent="0.3">
      <c r="A47" s="172"/>
      <c r="B47" s="54"/>
      <c r="C47" s="54"/>
      <c r="D47" s="5"/>
      <c r="E47" s="5"/>
      <c r="F47" s="5"/>
      <c r="G47" s="5">
        <f>-15000-15000</f>
        <v>-30000</v>
      </c>
      <c r="H47" s="5">
        <f t="shared" si="5"/>
        <v>-30000</v>
      </c>
      <c r="I47" s="5"/>
      <c r="J47" s="5"/>
      <c r="K47" s="5"/>
      <c r="L47" s="5"/>
      <c r="M47" s="5"/>
      <c r="N47" s="99" t="s">
        <v>191</v>
      </c>
    </row>
    <row r="48" spans="1:16" s="52" customFormat="1" ht="78" customHeight="1" x14ac:dyDescent="0.3">
      <c r="A48" s="173" t="s">
        <v>115</v>
      </c>
      <c r="B48" s="54"/>
      <c r="C48" s="54"/>
      <c r="D48" s="5"/>
      <c r="E48" s="5"/>
      <c r="F48" s="5"/>
      <c r="G48" s="5">
        <v>607968</v>
      </c>
      <c r="H48" s="5">
        <f t="shared" si="5"/>
        <v>607968</v>
      </c>
      <c r="I48" s="5"/>
      <c r="J48" s="5"/>
      <c r="K48" s="5"/>
      <c r="L48" s="5"/>
      <c r="M48" s="5"/>
      <c r="N48" s="99" t="s">
        <v>246</v>
      </c>
    </row>
    <row r="49" spans="1:16" s="52" customFormat="1" ht="66" customHeight="1" x14ac:dyDescent="0.3">
      <c r="A49" s="174"/>
      <c r="B49" s="54"/>
      <c r="C49" s="54"/>
      <c r="D49" s="5"/>
      <c r="E49" s="5"/>
      <c r="F49" s="5"/>
      <c r="G49" s="5">
        <v>-130000</v>
      </c>
      <c r="H49" s="5">
        <f t="shared" si="5"/>
        <v>-130000</v>
      </c>
      <c r="I49" s="5"/>
      <c r="J49" s="5"/>
      <c r="K49" s="5"/>
      <c r="L49" s="5"/>
      <c r="M49" s="5"/>
      <c r="N49" s="99" t="s">
        <v>192</v>
      </c>
      <c r="P49" s="51">
        <f>G43+G44+G45+G46+G47+G48+G49+G50+G51+G52+G55+G56+G57+G58+G59+G60+G61+G62+G63+G64+G65+G66+G67+G68+G69+G70+G71+G72+G73+G74+G75+G76+G81+G82+G88+G89+G90+G94+G95+G96+G97+G98+G99+G105+G106</f>
        <v>9256261</v>
      </c>
    </row>
    <row r="50" spans="1:16" s="52" customFormat="1" ht="62.25" customHeight="1" x14ac:dyDescent="0.3">
      <c r="A50" s="174"/>
      <c r="B50" s="54"/>
      <c r="C50" s="54"/>
      <c r="D50" s="5"/>
      <c r="E50" s="5"/>
      <c r="F50" s="5"/>
      <c r="G50" s="5">
        <v>-24120</v>
      </c>
      <c r="H50" s="5">
        <f t="shared" si="5"/>
        <v>-24120</v>
      </c>
      <c r="I50" s="5"/>
      <c r="J50" s="5"/>
      <c r="K50" s="5"/>
      <c r="L50" s="5"/>
      <c r="M50" s="5"/>
      <c r="N50" s="99" t="s">
        <v>181</v>
      </c>
    </row>
    <row r="51" spans="1:16" s="52" customFormat="1" ht="50.25" customHeight="1" x14ac:dyDescent="0.3">
      <c r="A51" s="174"/>
      <c r="B51" s="54"/>
      <c r="C51" s="54"/>
      <c r="D51" s="5"/>
      <c r="E51" s="5"/>
      <c r="F51" s="5"/>
      <c r="G51" s="5">
        <v>-90000</v>
      </c>
      <c r="H51" s="5">
        <f t="shared" si="5"/>
        <v>-90000</v>
      </c>
      <c r="I51" s="5"/>
      <c r="J51" s="5"/>
      <c r="K51" s="5"/>
      <c r="L51" s="5"/>
      <c r="M51" s="5"/>
      <c r="N51" s="99" t="s">
        <v>193</v>
      </c>
    </row>
    <row r="52" spans="1:16" s="52" customFormat="1" ht="48" customHeight="1" x14ac:dyDescent="0.3">
      <c r="A52" s="166"/>
      <c r="B52" s="54"/>
      <c r="C52" s="54"/>
      <c r="D52" s="5"/>
      <c r="E52" s="5"/>
      <c r="F52" s="5"/>
      <c r="G52" s="5">
        <f>-64891</f>
        <v>-64891</v>
      </c>
      <c r="H52" s="5">
        <f t="shared" si="5"/>
        <v>-64891</v>
      </c>
      <c r="I52" s="5"/>
      <c r="J52" s="5"/>
      <c r="K52" s="5"/>
      <c r="L52" s="5"/>
      <c r="M52" s="5"/>
      <c r="N52" s="99" t="s">
        <v>171</v>
      </c>
    </row>
    <row r="53" spans="1:16" s="52" customFormat="1" ht="87" hidden="1" customHeight="1" x14ac:dyDescent="0.3">
      <c r="A53" s="14" t="s">
        <v>68</v>
      </c>
      <c r="B53" s="54"/>
      <c r="C53" s="54"/>
      <c r="D53" s="5"/>
      <c r="E53" s="5"/>
      <c r="F53" s="5"/>
      <c r="G53" s="5"/>
      <c r="H53" s="5">
        <f t="shared" si="5"/>
        <v>0</v>
      </c>
      <c r="I53" s="5"/>
      <c r="J53" s="5"/>
      <c r="K53" s="5"/>
      <c r="L53" s="5"/>
      <c r="M53" s="5"/>
      <c r="N53" s="11"/>
    </row>
    <row r="54" spans="1:16" s="52" customFormat="1" ht="2.25" hidden="1" customHeight="1" x14ac:dyDescent="0.3">
      <c r="A54" s="15" t="s">
        <v>70</v>
      </c>
      <c r="B54" s="54"/>
      <c r="C54" s="54"/>
      <c r="D54" s="5"/>
      <c r="E54" s="5"/>
      <c r="F54" s="5"/>
      <c r="G54" s="5"/>
      <c r="H54" s="5">
        <f t="shared" si="5"/>
        <v>0</v>
      </c>
      <c r="I54" s="5"/>
      <c r="J54" s="5"/>
      <c r="K54" s="5"/>
      <c r="L54" s="5"/>
      <c r="M54" s="59"/>
      <c r="N54" s="62" t="s">
        <v>69</v>
      </c>
    </row>
    <row r="55" spans="1:16" s="52" customFormat="1" ht="73.5" customHeight="1" x14ac:dyDescent="0.3">
      <c r="A55" s="171" t="s">
        <v>66</v>
      </c>
      <c r="B55" s="54"/>
      <c r="C55" s="54"/>
      <c r="D55" s="5"/>
      <c r="E55" s="5"/>
      <c r="F55" s="5"/>
      <c r="G55" s="5">
        <f>1533449+202000</f>
        <v>1735449</v>
      </c>
      <c r="H55" s="5">
        <f>C55+D55+E55+F55+G55</f>
        <v>1735449</v>
      </c>
      <c r="I55" s="5"/>
      <c r="J55" s="5"/>
      <c r="K55" s="5"/>
      <c r="L55" s="5"/>
      <c r="M55" s="59"/>
      <c r="N55" s="11" t="s">
        <v>247</v>
      </c>
      <c r="P55" s="182" t="s">
        <v>116</v>
      </c>
    </row>
    <row r="56" spans="1:16" s="52" customFormat="1" ht="75.75" customHeight="1" x14ac:dyDescent="0.3">
      <c r="A56" s="188"/>
      <c r="B56" s="54"/>
      <c r="C56" s="54"/>
      <c r="D56" s="5"/>
      <c r="E56" s="5"/>
      <c r="F56" s="5"/>
      <c r="G56" s="5">
        <v>-15000</v>
      </c>
      <c r="H56" s="5">
        <f>C56+D56+E56+F56+G56</f>
        <v>-15000</v>
      </c>
      <c r="I56" s="5"/>
      <c r="J56" s="5"/>
      <c r="K56" s="5"/>
      <c r="L56" s="5"/>
      <c r="M56" s="59"/>
      <c r="N56" s="11" t="s">
        <v>211</v>
      </c>
      <c r="P56" s="182"/>
    </row>
    <row r="57" spans="1:16" s="52" customFormat="1" ht="61.5" customHeight="1" x14ac:dyDescent="0.3">
      <c r="A57" s="172"/>
      <c r="B57" s="54"/>
      <c r="C57" s="54"/>
      <c r="D57" s="5"/>
      <c r="E57" s="5"/>
      <c r="F57" s="5"/>
      <c r="G57" s="5">
        <v>-150000</v>
      </c>
      <c r="H57" s="5">
        <f>C57+D57+E57+F57+G57</f>
        <v>-150000</v>
      </c>
      <c r="I57" s="5"/>
      <c r="J57" s="5"/>
      <c r="K57" s="5"/>
      <c r="L57" s="5"/>
      <c r="M57" s="59"/>
      <c r="N57" s="11" t="s">
        <v>212</v>
      </c>
      <c r="P57" s="182"/>
    </row>
    <row r="58" spans="1:16" s="52" customFormat="1" ht="91.5" customHeight="1" x14ac:dyDescent="0.3">
      <c r="A58" s="165" t="s">
        <v>92</v>
      </c>
      <c r="B58" s="54"/>
      <c r="C58" s="54"/>
      <c r="D58" s="5"/>
      <c r="E58" s="5"/>
      <c r="F58" s="5"/>
      <c r="G58" s="5">
        <f>4533804+1202113</f>
        <v>5735917</v>
      </c>
      <c r="H58" s="5">
        <f t="shared" ref="H58:H63" si="7">C58+D58+E58+F58+G58</f>
        <v>5735917</v>
      </c>
      <c r="I58" s="5"/>
      <c r="J58" s="5"/>
      <c r="K58" s="5"/>
      <c r="L58" s="5"/>
      <c r="M58" s="59"/>
      <c r="N58" s="11" t="s">
        <v>239</v>
      </c>
      <c r="P58" s="182"/>
    </row>
    <row r="59" spans="1:16" s="52" customFormat="1" ht="62.25" customHeight="1" x14ac:dyDescent="0.3">
      <c r="A59" s="175"/>
      <c r="B59" s="54"/>
      <c r="C59" s="54"/>
      <c r="D59" s="5"/>
      <c r="E59" s="5"/>
      <c r="F59" s="5"/>
      <c r="G59" s="5">
        <f>-150000</f>
        <v>-150000</v>
      </c>
      <c r="H59" s="5">
        <f t="shared" si="7"/>
        <v>-150000</v>
      </c>
      <c r="I59" s="5"/>
      <c r="J59" s="5"/>
      <c r="K59" s="5"/>
      <c r="L59" s="5"/>
      <c r="M59" s="59"/>
      <c r="N59" s="11" t="s">
        <v>180</v>
      </c>
      <c r="P59" s="182"/>
    </row>
    <row r="60" spans="1:16" s="52" customFormat="1" ht="60" customHeight="1" x14ac:dyDescent="0.3">
      <c r="A60" s="175"/>
      <c r="B60" s="54"/>
      <c r="C60" s="54"/>
      <c r="D60" s="5"/>
      <c r="E60" s="5"/>
      <c r="F60" s="5"/>
      <c r="G60" s="5">
        <v>-20095</v>
      </c>
      <c r="H60" s="5">
        <f t="shared" si="7"/>
        <v>-20095</v>
      </c>
      <c r="I60" s="5"/>
      <c r="J60" s="5"/>
      <c r="K60" s="5"/>
      <c r="L60" s="5"/>
      <c r="M60" s="59"/>
      <c r="N60" s="11" t="s">
        <v>181</v>
      </c>
      <c r="P60" s="182"/>
    </row>
    <row r="61" spans="1:16" s="52" customFormat="1" ht="78.75" customHeight="1" x14ac:dyDescent="0.3">
      <c r="A61" s="175"/>
      <c r="B61" s="54"/>
      <c r="C61" s="54"/>
      <c r="D61" s="5"/>
      <c r="E61" s="5"/>
      <c r="F61" s="5"/>
      <c r="G61" s="5">
        <f>-1200000-55000</f>
        <v>-1255000</v>
      </c>
      <c r="H61" s="5">
        <f t="shared" si="7"/>
        <v>-1255000</v>
      </c>
      <c r="I61" s="5"/>
      <c r="J61" s="5"/>
      <c r="K61" s="5"/>
      <c r="L61" s="5"/>
      <c r="M61" s="59"/>
      <c r="N61" s="11" t="s">
        <v>185</v>
      </c>
      <c r="P61" s="182"/>
    </row>
    <row r="62" spans="1:16" s="52" customFormat="1" ht="51" customHeight="1" x14ac:dyDescent="0.3">
      <c r="A62" s="175"/>
      <c r="B62" s="54"/>
      <c r="C62" s="54"/>
      <c r="D62" s="5"/>
      <c r="E62" s="5"/>
      <c r="F62" s="5"/>
      <c r="G62" s="5">
        <v>-100000</v>
      </c>
      <c r="H62" s="5">
        <f t="shared" si="7"/>
        <v>-100000</v>
      </c>
      <c r="I62" s="5"/>
      <c r="J62" s="5"/>
      <c r="K62" s="5"/>
      <c r="L62" s="5"/>
      <c r="M62" s="59"/>
      <c r="N62" s="11" t="s">
        <v>183</v>
      </c>
      <c r="P62" s="182"/>
    </row>
    <row r="63" spans="1:16" s="52" customFormat="1" ht="58.5" customHeight="1" x14ac:dyDescent="0.3">
      <c r="A63" s="175"/>
      <c r="B63" s="54"/>
      <c r="C63" s="54"/>
      <c r="D63" s="5"/>
      <c r="E63" s="5"/>
      <c r="F63" s="5"/>
      <c r="G63" s="5">
        <v>-6142</v>
      </c>
      <c r="H63" s="5">
        <f t="shared" si="7"/>
        <v>-6142</v>
      </c>
      <c r="I63" s="5"/>
      <c r="J63" s="5"/>
      <c r="K63" s="5"/>
      <c r="L63" s="5"/>
      <c r="M63" s="59"/>
      <c r="N63" s="11" t="s">
        <v>182</v>
      </c>
      <c r="P63" s="182"/>
    </row>
    <row r="64" spans="1:16" s="52" customFormat="1" ht="54.75" customHeight="1" x14ac:dyDescent="0.3">
      <c r="A64" s="183"/>
      <c r="B64" s="54"/>
      <c r="C64" s="54"/>
      <c r="D64" s="5"/>
      <c r="E64" s="5"/>
      <c r="F64" s="5"/>
      <c r="G64" s="5">
        <v>-550000</v>
      </c>
      <c r="H64" s="5">
        <f t="shared" si="5"/>
        <v>-550000</v>
      </c>
      <c r="I64" s="5"/>
      <c r="J64" s="5"/>
      <c r="K64" s="5"/>
      <c r="L64" s="5"/>
      <c r="M64" s="59"/>
      <c r="N64" s="11" t="s">
        <v>173</v>
      </c>
      <c r="P64" s="182"/>
    </row>
    <row r="65" spans="1:16" s="52" customFormat="1" ht="78.75" customHeight="1" x14ac:dyDescent="0.3">
      <c r="A65" s="165" t="s">
        <v>110</v>
      </c>
      <c r="B65" s="54"/>
      <c r="C65" s="54"/>
      <c r="D65" s="5"/>
      <c r="E65" s="5"/>
      <c r="F65" s="5"/>
      <c r="G65" s="5">
        <f>4107853+903728+1479095+325420-556675-112443</f>
        <v>6146978</v>
      </c>
      <c r="H65" s="5">
        <f t="shared" si="5"/>
        <v>6146978</v>
      </c>
      <c r="I65" s="5"/>
      <c r="J65" s="5"/>
      <c r="K65" s="5"/>
      <c r="L65" s="5"/>
      <c r="M65" s="59"/>
      <c r="N65" s="11" t="s">
        <v>240</v>
      </c>
      <c r="P65" s="182"/>
    </row>
    <row r="66" spans="1:16" s="52" customFormat="1" ht="90.75" customHeight="1" x14ac:dyDescent="0.3">
      <c r="A66" s="175"/>
      <c r="B66" s="54"/>
      <c r="C66" s="54"/>
      <c r="D66" s="5"/>
      <c r="E66" s="5"/>
      <c r="F66" s="5"/>
      <c r="G66" s="5">
        <v>-256760</v>
      </c>
      <c r="H66" s="5">
        <f t="shared" si="5"/>
        <v>-256760</v>
      </c>
      <c r="I66" s="5"/>
      <c r="J66" s="5"/>
      <c r="K66" s="5"/>
      <c r="L66" s="5"/>
      <c r="M66" s="59"/>
      <c r="N66" s="11" t="s">
        <v>210</v>
      </c>
      <c r="P66" s="182"/>
    </row>
    <row r="67" spans="1:16" s="52" customFormat="1" ht="67.5" customHeight="1" x14ac:dyDescent="0.3">
      <c r="A67" s="176"/>
      <c r="B67" s="54"/>
      <c r="C67" s="54"/>
      <c r="D67" s="5"/>
      <c r="E67" s="5"/>
      <c r="F67" s="5"/>
      <c r="G67" s="5">
        <v>-100000</v>
      </c>
      <c r="H67" s="5">
        <f t="shared" si="5"/>
        <v>-100000</v>
      </c>
      <c r="I67" s="5"/>
      <c r="J67" s="5"/>
      <c r="K67" s="5"/>
      <c r="L67" s="5"/>
      <c r="M67" s="59"/>
      <c r="N67" s="11" t="s">
        <v>181</v>
      </c>
      <c r="P67" s="182"/>
    </row>
    <row r="68" spans="1:16" s="52" customFormat="1" ht="67.5" customHeight="1" x14ac:dyDescent="0.3">
      <c r="A68" s="176"/>
      <c r="B68" s="54"/>
      <c r="C68" s="54"/>
      <c r="D68" s="5"/>
      <c r="E68" s="5"/>
      <c r="F68" s="5"/>
      <c r="G68" s="5">
        <v>-200000</v>
      </c>
      <c r="H68" s="5">
        <f t="shared" si="5"/>
        <v>-200000</v>
      </c>
      <c r="I68" s="5"/>
      <c r="J68" s="5"/>
      <c r="K68" s="5"/>
      <c r="L68" s="5"/>
      <c r="M68" s="59"/>
      <c r="N68" s="11" t="s">
        <v>186</v>
      </c>
      <c r="P68" s="182"/>
    </row>
    <row r="69" spans="1:16" s="52" customFormat="1" ht="57.75" customHeight="1" x14ac:dyDescent="0.3">
      <c r="A69" s="176"/>
      <c r="B69" s="54"/>
      <c r="C69" s="54"/>
      <c r="D69" s="5"/>
      <c r="E69" s="5"/>
      <c r="F69" s="5"/>
      <c r="G69" s="5">
        <v>-1150000</v>
      </c>
      <c r="H69" s="5">
        <f t="shared" si="5"/>
        <v>-1150000</v>
      </c>
      <c r="I69" s="5"/>
      <c r="J69" s="5"/>
      <c r="K69" s="5"/>
      <c r="L69" s="5"/>
      <c r="M69" s="59"/>
      <c r="N69" s="11" t="s">
        <v>187</v>
      </c>
      <c r="P69" s="182"/>
    </row>
    <row r="70" spans="1:16" s="52" customFormat="1" ht="57.75" customHeight="1" x14ac:dyDescent="0.3">
      <c r="A70" s="176"/>
      <c r="B70" s="54"/>
      <c r="C70" s="54"/>
      <c r="D70" s="5"/>
      <c r="E70" s="5"/>
      <c r="F70" s="5"/>
      <c r="G70" s="5">
        <v>-14905</v>
      </c>
      <c r="H70" s="5">
        <f t="shared" si="5"/>
        <v>-14905</v>
      </c>
      <c r="I70" s="5"/>
      <c r="J70" s="5"/>
      <c r="K70" s="5"/>
      <c r="L70" s="5"/>
      <c r="M70" s="59"/>
      <c r="N70" s="11" t="s">
        <v>188</v>
      </c>
      <c r="P70" s="182"/>
    </row>
    <row r="71" spans="1:16" s="52" customFormat="1" ht="51" customHeight="1" x14ac:dyDescent="0.3">
      <c r="A71" s="166"/>
      <c r="B71" s="54"/>
      <c r="C71" s="54"/>
      <c r="D71" s="5"/>
      <c r="E71" s="5"/>
      <c r="F71" s="5"/>
      <c r="G71" s="5">
        <f>-100000</f>
        <v>-100000</v>
      </c>
      <c r="H71" s="5">
        <f t="shared" si="5"/>
        <v>-100000</v>
      </c>
      <c r="I71" s="5"/>
      <c r="J71" s="5"/>
      <c r="K71" s="5"/>
      <c r="L71" s="5"/>
      <c r="M71" s="59"/>
      <c r="N71" s="11" t="s">
        <v>173</v>
      </c>
      <c r="P71" s="182"/>
    </row>
    <row r="72" spans="1:16" s="52" customFormat="1" ht="86.25" customHeight="1" x14ac:dyDescent="0.3">
      <c r="A72" s="165" t="s">
        <v>111</v>
      </c>
      <c r="B72" s="54"/>
      <c r="C72" s="54"/>
      <c r="D72" s="5"/>
      <c r="E72" s="5"/>
      <c r="F72" s="5"/>
      <c r="G72" s="5">
        <v>109072</v>
      </c>
      <c r="H72" s="5">
        <f t="shared" si="5"/>
        <v>109072</v>
      </c>
      <c r="I72" s="5"/>
      <c r="J72" s="5"/>
      <c r="K72" s="5"/>
      <c r="L72" s="5"/>
      <c r="M72" s="59"/>
      <c r="N72" s="11" t="s">
        <v>242</v>
      </c>
      <c r="P72" s="182"/>
    </row>
    <row r="73" spans="1:16" s="52" customFormat="1" ht="76.5" customHeight="1" x14ac:dyDescent="0.3">
      <c r="A73" s="175"/>
      <c r="B73" s="54"/>
      <c r="C73" s="54"/>
      <c r="D73" s="5"/>
      <c r="E73" s="5"/>
      <c r="F73" s="5"/>
      <c r="G73" s="5">
        <v>-21650</v>
      </c>
      <c r="H73" s="5">
        <f t="shared" si="5"/>
        <v>-21650</v>
      </c>
      <c r="I73" s="5"/>
      <c r="J73" s="5"/>
      <c r="K73" s="5"/>
      <c r="L73" s="5"/>
      <c r="M73" s="59"/>
      <c r="N73" s="11" t="s">
        <v>181</v>
      </c>
      <c r="P73" s="182"/>
    </row>
    <row r="74" spans="1:16" s="52" customFormat="1" ht="53.25" customHeight="1" x14ac:dyDescent="0.3">
      <c r="A74" s="175"/>
      <c r="B74" s="54"/>
      <c r="C74" s="54"/>
      <c r="D74" s="5"/>
      <c r="E74" s="5"/>
      <c r="F74" s="5"/>
      <c r="G74" s="5">
        <v>-15000</v>
      </c>
      <c r="H74" s="5">
        <f t="shared" si="5"/>
        <v>-15000</v>
      </c>
      <c r="I74" s="5"/>
      <c r="J74" s="5"/>
      <c r="K74" s="5"/>
      <c r="L74" s="5"/>
      <c r="M74" s="59"/>
      <c r="N74" s="11" t="s">
        <v>188</v>
      </c>
      <c r="P74" s="182"/>
    </row>
    <row r="75" spans="1:16" s="52" customFormat="1" ht="60" customHeight="1" x14ac:dyDescent="0.3">
      <c r="A75" s="175"/>
      <c r="B75" s="54"/>
      <c r="C75" s="54"/>
      <c r="D75" s="5"/>
      <c r="E75" s="5"/>
      <c r="F75" s="5"/>
      <c r="G75" s="5">
        <v>-7675</v>
      </c>
      <c r="H75" s="5">
        <f t="shared" si="5"/>
        <v>-7675</v>
      </c>
      <c r="I75" s="5"/>
      <c r="J75" s="5"/>
      <c r="K75" s="5"/>
      <c r="L75" s="5"/>
      <c r="M75" s="59"/>
      <c r="N75" s="11" t="s">
        <v>182</v>
      </c>
      <c r="P75" s="182"/>
    </row>
    <row r="76" spans="1:16" s="52" customFormat="1" ht="87" customHeight="1" x14ac:dyDescent="0.3">
      <c r="A76" s="184" t="s">
        <v>112</v>
      </c>
      <c r="B76" s="54"/>
      <c r="C76" s="54"/>
      <c r="D76" s="5"/>
      <c r="E76" s="5"/>
      <c r="F76" s="5"/>
      <c r="G76" s="5">
        <f>-97494-13971</f>
        <v>-111465</v>
      </c>
      <c r="H76" s="5">
        <f t="shared" si="5"/>
        <v>-111465</v>
      </c>
      <c r="I76" s="5"/>
      <c r="J76" s="5"/>
      <c r="K76" s="5"/>
      <c r="L76" s="5"/>
      <c r="M76" s="59"/>
      <c r="N76" s="11" t="s">
        <v>190</v>
      </c>
      <c r="P76" s="182"/>
    </row>
    <row r="77" spans="1:16" s="52" customFormat="1" hidden="1" x14ac:dyDescent="0.3">
      <c r="A77" s="185"/>
      <c r="B77" s="54"/>
      <c r="C77" s="54"/>
      <c r="D77" s="5"/>
      <c r="E77" s="5"/>
      <c r="F77" s="5"/>
      <c r="G77" s="5"/>
      <c r="H77" s="5">
        <f t="shared" si="5"/>
        <v>0</v>
      </c>
      <c r="I77" s="5"/>
      <c r="J77" s="5"/>
      <c r="K77" s="5"/>
      <c r="L77" s="5"/>
      <c r="M77" s="59"/>
      <c r="N77" s="11"/>
      <c r="P77" s="182"/>
    </row>
    <row r="78" spans="1:16" s="52" customFormat="1" ht="119.25" hidden="1" customHeight="1" x14ac:dyDescent="0.3">
      <c r="A78" s="165" t="s">
        <v>113</v>
      </c>
      <c r="B78" s="54"/>
      <c r="C78" s="54"/>
      <c r="D78" s="5"/>
      <c r="E78" s="5"/>
      <c r="F78" s="5"/>
      <c r="G78" s="5"/>
      <c r="H78" s="5">
        <f t="shared" si="5"/>
        <v>0</v>
      </c>
      <c r="I78" s="5"/>
      <c r="J78" s="5"/>
      <c r="K78" s="5"/>
      <c r="L78" s="5"/>
      <c r="M78" s="59"/>
      <c r="N78" s="11"/>
      <c r="P78" s="182"/>
    </row>
    <row r="79" spans="1:16" s="52" customFormat="1" ht="81" hidden="1" customHeight="1" x14ac:dyDescent="0.3">
      <c r="A79" s="183"/>
      <c r="B79" s="54"/>
      <c r="C79" s="54"/>
      <c r="D79" s="5"/>
      <c r="E79" s="5"/>
      <c r="F79" s="5"/>
      <c r="G79" s="5"/>
      <c r="H79" s="5">
        <f t="shared" si="5"/>
        <v>0</v>
      </c>
      <c r="I79" s="5"/>
      <c r="J79" s="5"/>
      <c r="K79" s="5"/>
      <c r="L79" s="5"/>
      <c r="M79" s="59"/>
      <c r="N79" s="11"/>
      <c r="P79" s="182"/>
    </row>
    <row r="80" spans="1:16" s="52" customFormat="1" ht="120.75" hidden="1" customHeight="1" x14ac:dyDescent="0.3">
      <c r="A80" s="15" t="s">
        <v>114</v>
      </c>
      <c r="B80" s="54"/>
      <c r="C80" s="54"/>
      <c r="D80" s="5"/>
      <c r="E80" s="5"/>
      <c r="F80" s="5"/>
      <c r="G80" s="5"/>
      <c r="H80" s="5">
        <f t="shared" si="5"/>
        <v>0</v>
      </c>
      <c r="I80" s="5"/>
      <c r="J80" s="5"/>
      <c r="K80" s="5"/>
      <c r="L80" s="5"/>
      <c r="M80" s="59"/>
      <c r="N80" s="11"/>
      <c r="P80" s="182"/>
    </row>
    <row r="81" spans="1:16" s="52" customFormat="1" ht="71.25" customHeight="1" x14ac:dyDescent="0.3">
      <c r="A81" s="165" t="s">
        <v>67</v>
      </c>
      <c r="B81" s="54"/>
      <c r="C81" s="54"/>
      <c r="D81" s="5"/>
      <c r="E81" s="5"/>
      <c r="F81" s="5"/>
      <c r="G81" s="5">
        <v>394441</v>
      </c>
      <c r="H81" s="5">
        <f t="shared" si="5"/>
        <v>394441</v>
      </c>
      <c r="I81" s="5"/>
      <c r="J81" s="5"/>
      <c r="K81" s="5"/>
      <c r="L81" s="5"/>
      <c r="M81" s="59"/>
      <c r="N81" s="11" t="s">
        <v>241</v>
      </c>
      <c r="P81" s="182"/>
    </row>
    <row r="82" spans="1:16" s="52" customFormat="1" ht="63" customHeight="1" x14ac:dyDescent="0.3">
      <c r="A82" s="183"/>
      <c r="B82" s="54"/>
      <c r="C82" s="54"/>
      <c r="D82" s="5"/>
      <c r="E82" s="5"/>
      <c r="F82" s="5"/>
      <c r="G82" s="5">
        <f>-15000-50000</f>
        <v>-65000</v>
      </c>
      <c r="H82" s="5">
        <f t="shared" si="5"/>
        <v>-65000</v>
      </c>
      <c r="I82" s="5"/>
      <c r="J82" s="5"/>
      <c r="K82" s="5"/>
      <c r="L82" s="5"/>
      <c r="M82" s="59"/>
      <c r="N82" s="11" t="s">
        <v>204</v>
      </c>
      <c r="P82" s="182"/>
    </row>
    <row r="83" spans="1:16" s="52" customFormat="1" ht="78" hidden="1" customHeight="1" x14ac:dyDescent="0.3">
      <c r="A83" s="14" t="s">
        <v>46</v>
      </c>
      <c r="B83" s="54"/>
      <c r="C83" s="54"/>
      <c r="D83" s="5"/>
      <c r="E83" s="5"/>
      <c r="F83" s="5"/>
      <c r="G83" s="5"/>
      <c r="H83" s="5">
        <f t="shared" si="5"/>
        <v>0</v>
      </c>
      <c r="I83" s="5"/>
      <c r="J83" s="5"/>
      <c r="K83" s="5"/>
      <c r="L83" s="5"/>
      <c r="M83" s="59"/>
      <c r="N83" s="11"/>
      <c r="P83" s="182"/>
    </row>
    <row r="84" spans="1:16" s="52" customFormat="1" ht="18.75" hidden="1" customHeight="1" x14ac:dyDescent="0.3">
      <c r="A84" s="14" t="s">
        <v>33</v>
      </c>
      <c r="B84" s="54"/>
      <c r="C84" s="54"/>
      <c r="D84" s="5"/>
      <c r="E84" s="5"/>
      <c r="F84" s="5"/>
      <c r="G84" s="5"/>
      <c r="H84" s="5">
        <f t="shared" si="5"/>
        <v>0</v>
      </c>
      <c r="I84" s="5"/>
      <c r="J84" s="5"/>
      <c r="K84" s="5"/>
      <c r="L84" s="5"/>
      <c r="M84" s="5"/>
      <c r="N84" s="11"/>
      <c r="P84" s="182"/>
    </row>
    <row r="85" spans="1:16" s="52" customFormat="1" ht="18.75" hidden="1" customHeight="1" x14ac:dyDescent="0.3">
      <c r="A85" s="14" t="s">
        <v>28</v>
      </c>
      <c r="B85" s="54"/>
      <c r="C85" s="54"/>
      <c r="D85" s="5"/>
      <c r="E85" s="5"/>
      <c r="F85" s="5"/>
      <c r="G85" s="5"/>
      <c r="H85" s="5">
        <f t="shared" si="5"/>
        <v>0</v>
      </c>
      <c r="I85" s="5"/>
      <c r="J85" s="5"/>
      <c r="K85" s="5"/>
      <c r="L85" s="5"/>
      <c r="M85" s="5"/>
      <c r="N85" s="11"/>
      <c r="P85" s="182"/>
    </row>
    <row r="86" spans="1:16" s="52" customFormat="1" ht="112.5" hidden="1" customHeight="1" x14ac:dyDescent="0.3">
      <c r="A86" s="14" t="s">
        <v>52</v>
      </c>
      <c r="B86" s="54"/>
      <c r="C86" s="54"/>
      <c r="D86" s="5"/>
      <c r="E86" s="5"/>
      <c r="F86" s="5"/>
      <c r="G86" s="5"/>
      <c r="H86" s="5">
        <f t="shared" si="5"/>
        <v>0</v>
      </c>
      <c r="I86" s="5"/>
      <c r="J86" s="5"/>
      <c r="K86" s="5"/>
      <c r="L86" s="5"/>
      <c r="M86" s="5"/>
      <c r="N86" s="11"/>
      <c r="P86" s="182"/>
    </row>
    <row r="87" spans="1:16" s="52" customFormat="1" ht="47.25" hidden="1" customHeight="1" x14ac:dyDescent="0.3">
      <c r="A87" s="14" t="s">
        <v>36</v>
      </c>
      <c r="B87" s="54"/>
      <c r="C87" s="54"/>
      <c r="D87" s="5"/>
      <c r="E87" s="5"/>
      <c r="F87" s="5"/>
      <c r="G87" s="5"/>
      <c r="H87" s="5">
        <f t="shared" si="5"/>
        <v>0</v>
      </c>
      <c r="I87" s="5"/>
      <c r="J87" s="5"/>
      <c r="K87" s="5"/>
      <c r="L87" s="5"/>
      <c r="M87" s="5"/>
      <c r="N87" s="11"/>
      <c r="P87" s="182"/>
    </row>
    <row r="88" spans="1:16" s="52" customFormat="1" ht="72" customHeight="1" x14ac:dyDescent="0.3">
      <c r="A88" s="181" t="s">
        <v>194</v>
      </c>
      <c r="B88" s="54"/>
      <c r="C88" s="54"/>
      <c r="D88" s="5"/>
      <c r="E88" s="5"/>
      <c r="F88" s="5"/>
      <c r="G88" s="5">
        <f>-170000-80000-290000</f>
        <v>-540000</v>
      </c>
      <c r="H88" s="5">
        <f t="shared" si="5"/>
        <v>-540000</v>
      </c>
      <c r="I88" s="5"/>
      <c r="J88" s="5"/>
      <c r="K88" s="5"/>
      <c r="L88" s="5"/>
      <c r="M88" s="5"/>
      <c r="N88" s="11" t="s">
        <v>195</v>
      </c>
      <c r="P88" s="182"/>
    </row>
    <row r="89" spans="1:16" s="52" customFormat="1" ht="47.25" customHeight="1" x14ac:dyDescent="0.3">
      <c r="A89" s="176"/>
      <c r="B89" s="54"/>
      <c r="C89" s="54"/>
      <c r="D89" s="5"/>
      <c r="E89" s="5"/>
      <c r="F89" s="5"/>
      <c r="G89" s="5">
        <f>-20000</f>
        <v>-20000</v>
      </c>
      <c r="H89" s="5">
        <f t="shared" si="5"/>
        <v>-20000</v>
      </c>
      <c r="I89" s="5"/>
      <c r="J89" s="5"/>
      <c r="K89" s="5"/>
      <c r="L89" s="5"/>
      <c r="M89" s="5"/>
      <c r="N89" s="11" t="s">
        <v>196</v>
      </c>
      <c r="P89" s="182"/>
    </row>
    <row r="90" spans="1:16" s="52" customFormat="1" ht="67.5" customHeight="1" x14ac:dyDescent="0.3">
      <c r="A90" s="176"/>
      <c r="B90" s="54"/>
      <c r="C90" s="54"/>
      <c r="D90" s="5"/>
      <c r="E90" s="5"/>
      <c r="F90" s="5"/>
      <c r="G90" s="5">
        <v>-550000</v>
      </c>
      <c r="H90" s="5">
        <f t="shared" si="5"/>
        <v>-550000</v>
      </c>
      <c r="I90" s="5"/>
      <c r="J90" s="5"/>
      <c r="K90" s="5"/>
      <c r="L90" s="5"/>
      <c r="M90" s="5"/>
      <c r="N90" s="11" t="s">
        <v>186</v>
      </c>
      <c r="P90" s="182"/>
    </row>
    <row r="91" spans="1:16" s="52" customFormat="1" ht="47.25" hidden="1" customHeight="1" x14ac:dyDescent="0.3">
      <c r="A91" s="14" t="s">
        <v>34</v>
      </c>
      <c r="B91" s="54"/>
      <c r="C91" s="54"/>
      <c r="D91" s="5"/>
      <c r="E91" s="5"/>
      <c r="F91" s="5"/>
      <c r="G91" s="5"/>
      <c r="H91" s="5">
        <f t="shared" si="5"/>
        <v>0</v>
      </c>
      <c r="I91" s="5"/>
      <c r="J91" s="5"/>
      <c r="K91" s="5"/>
      <c r="L91" s="5"/>
      <c r="M91" s="5"/>
      <c r="N91" s="11"/>
      <c r="P91" s="182"/>
    </row>
    <row r="92" spans="1:16" s="52" customFormat="1" ht="47.25" hidden="1" customHeight="1" x14ac:dyDescent="0.3">
      <c r="A92" s="14" t="s">
        <v>35</v>
      </c>
      <c r="B92" s="54"/>
      <c r="C92" s="54"/>
      <c r="D92" s="5"/>
      <c r="E92" s="5"/>
      <c r="F92" s="5"/>
      <c r="G92" s="5"/>
      <c r="H92" s="5">
        <f t="shared" si="5"/>
        <v>0</v>
      </c>
      <c r="I92" s="5"/>
      <c r="J92" s="5"/>
      <c r="K92" s="5"/>
      <c r="L92" s="5"/>
      <c r="M92" s="5"/>
      <c r="N92" s="11"/>
      <c r="P92" s="182"/>
    </row>
    <row r="93" spans="1:16" s="52" customFormat="1" ht="126.75" hidden="1" customHeight="1" x14ac:dyDescent="0.3">
      <c r="A93" s="14" t="s">
        <v>71</v>
      </c>
      <c r="B93" s="54"/>
      <c r="C93" s="54"/>
      <c r="D93" s="5"/>
      <c r="E93" s="5"/>
      <c r="F93" s="5"/>
      <c r="G93" s="5"/>
      <c r="H93" s="5">
        <f t="shared" si="5"/>
        <v>0</v>
      </c>
      <c r="I93" s="5"/>
      <c r="J93" s="5"/>
      <c r="K93" s="5"/>
      <c r="L93" s="5"/>
      <c r="M93" s="5"/>
      <c r="N93" s="11"/>
      <c r="P93" s="182"/>
    </row>
    <row r="94" spans="1:16" s="52" customFormat="1" ht="72.75" customHeight="1" x14ac:dyDescent="0.3">
      <c r="A94" s="181" t="s">
        <v>197</v>
      </c>
      <c r="B94" s="54"/>
      <c r="C94" s="54"/>
      <c r="D94" s="5"/>
      <c r="E94" s="5"/>
      <c r="F94" s="5"/>
      <c r="G94" s="5">
        <v>-132350</v>
      </c>
      <c r="H94" s="5">
        <f t="shared" si="5"/>
        <v>-132350</v>
      </c>
      <c r="I94" s="5"/>
      <c r="J94" s="5"/>
      <c r="K94" s="5"/>
      <c r="L94" s="5"/>
      <c r="M94" s="56"/>
      <c r="N94" s="97" t="s">
        <v>199</v>
      </c>
      <c r="P94" s="182"/>
    </row>
    <row r="95" spans="1:16" s="52" customFormat="1" ht="64.5" customHeight="1" x14ac:dyDescent="0.3">
      <c r="A95" s="166"/>
      <c r="B95" s="54"/>
      <c r="C95" s="54"/>
      <c r="D95" s="5"/>
      <c r="E95" s="5"/>
      <c r="F95" s="5"/>
      <c r="G95" s="5">
        <v>-227384</v>
      </c>
      <c r="H95" s="5">
        <f t="shared" si="5"/>
        <v>-227384</v>
      </c>
      <c r="I95" s="5"/>
      <c r="J95" s="5"/>
      <c r="K95" s="5"/>
      <c r="L95" s="5"/>
      <c r="M95" s="56"/>
      <c r="N95" s="101" t="s">
        <v>198</v>
      </c>
      <c r="P95" s="182"/>
    </row>
    <row r="96" spans="1:16" s="52" customFormat="1" ht="83.25" customHeight="1" x14ac:dyDescent="0.3">
      <c r="A96" s="100" t="s">
        <v>202</v>
      </c>
      <c r="B96" s="54"/>
      <c r="C96" s="54"/>
      <c r="D96" s="5"/>
      <c r="E96" s="5"/>
      <c r="F96" s="5"/>
      <c r="G96" s="5">
        <f>-1014</f>
        <v>-1014</v>
      </c>
      <c r="H96" s="5">
        <f t="shared" si="5"/>
        <v>-1014</v>
      </c>
      <c r="I96" s="5"/>
      <c r="J96" s="5"/>
      <c r="K96" s="5"/>
      <c r="L96" s="5"/>
      <c r="M96" s="56"/>
      <c r="N96" s="101" t="s">
        <v>203</v>
      </c>
      <c r="P96" s="182"/>
    </row>
    <row r="97" spans="1:16" s="52" customFormat="1" ht="95.25" customHeight="1" x14ac:dyDescent="0.3">
      <c r="A97" s="100" t="s">
        <v>201</v>
      </c>
      <c r="B97" s="54"/>
      <c r="C97" s="54"/>
      <c r="D97" s="5"/>
      <c r="E97" s="5"/>
      <c r="F97" s="5"/>
      <c r="G97" s="5">
        <f>-132913-12384</f>
        <v>-145297</v>
      </c>
      <c r="H97" s="5">
        <f t="shared" si="5"/>
        <v>-145297</v>
      </c>
      <c r="I97" s="5"/>
      <c r="J97" s="5"/>
      <c r="K97" s="5"/>
      <c r="L97" s="5"/>
      <c r="M97" s="56"/>
      <c r="N97" s="101" t="s">
        <v>200</v>
      </c>
      <c r="P97" s="182"/>
    </row>
    <row r="98" spans="1:16" s="52" customFormat="1" ht="79.5" customHeight="1" x14ac:dyDescent="0.3">
      <c r="A98" s="100" t="s">
        <v>205</v>
      </c>
      <c r="B98" s="54"/>
      <c r="C98" s="54"/>
      <c r="D98" s="5"/>
      <c r="E98" s="5"/>
      <c r="F98" s="5"/>
      <c r="G98" s="5">
        <v>736781</v>
      </c>
      <c r="H98" s="5">
        <f t="shared" si="5"/>
        <v>736781</v>
      </c>
      <c r="I98" s="5"/>
      <c r="J98" s="5"/>
      <c r="K98" s="5"/>
      <c r="L98" s="5"/>
      <c r="M98" s="56"/>
      <c r="N98" s="101" t="s">
        <v>244</v>
      </c>
      <c r="P98" s="182"/>
    </row>
    <row r="99" spans="1:16" s="52" customFormat="1" ht="79.5" customHeight="1" x14ac:dyDescent="0.3">
      <c r="A99" s="100" t="s">
        <v>68</v>
      </c>
      <c r="B99" s="54"/>
      <c r="C99" s="54"/>
      <c r="D99" s="5"/>
      <c r="E99" s="5"/>
      <c r="F99" s="5"/>
      <c r="G99" s="5">
        <v>-60000</v>
      </c>
      <c r="H99" s="5">
        <f t="shared" si="5"/>
        <v>-60000</v>
      </c>
      <c r="I99" s="5"/>
      <c r="J99" s="5"/>
      <c r="K99" s="5"/>
      <c r="L99" s="5"/>
      <c r="M99" s="56"/>
      <c r="N99" s="101" t="s">
        <v>214</v>
      </c>
      <c r="P99" s="182"/>
    </row>
    <row r="100" spans="1:16" s="52" customFormat="1" ht="66" hidden="1" customHeight="1" x14ac:dyDescent="0.3">
      <c r="A100" s="14" t="s">
        <v>73</v>
      </c>
      <c r="B100" s="54"/>
      <c r="C100" s="54"/>
      <c r="D100" s="5"/>
      <c r="E100" s="5"/>
      <c r="F100" s="5"/>
      <c r="G100" s="5"/>
      <c r="H100" s="5">
        <f t="shared" si="5"/>
        <v>0</v>
      </c>
      <c r="I100" s="5"/>
      <c r="J100" s="5"/>
      <c r="K100" s="5"/>
      <c r="L100" s="5"/>
      <c r="M100" s="56"/>
      <c r="N100" s="11"/>
      <c r="P100" s="182"/>
    </row>
    <row r="101" spans="1:16" s="52" customFormat="1" ht="57.75" hidden="1" customHeight="1" x14ac:dyDescent="0.3">
      <c r="A101" s="14" t="s">
        <v>72</v>
      </c>
      <c r="B101" s="54"/>
      <c r="C101" s="54"/>
      <c r="D101" s="5"/>
      <c r="E101" s="5"/>
      <c r="F101" s="5"/>
      <c r="G101" s="5"/>
      <c r="H101" s="5">
        <f t="shared" si="5"/>
        <v>0</v>
      </c>
      <c r="I101" s="5"/>
      <c r="J101" s="5"/>
      <c r="K101" s="5"/>
      <c r="L101" s="5"/>
      <c r="M101" s="59"/>
      <c r="N101" s="11"/>
      <c r="P101" s="182"/>
    </row>
    <row r="102" spans="1:16" s="52" customFormat="1" ht="177.75" hidden="1" customHeight="1" x14ac:dyDescent="0.3">
      <c r="A102" s="186" t="s">
        <v>115</v>
      </c>
      <c r="B102" s="54"/>
      <c r="C102" s="54"/>
      <c r="D102" s="5"/>
      <c r="E102" s="5"/>
      <c r="F102" s="5"/>
      <c r="G102" s="5"/>
      <c r="H102" s="5">
        <f t="shared" si="5"/>
        <v>0</v>
      </c>
      <c r="I102" s="5"/>
      <c r="J102" s="5"/>
      <c r="K102" s="5"/>
      <c r="L102" s="5"/>
      <c r="M102" s="59"/>
      <c r="N102" s="11"/>
      <c r="P102" s="182"/>
    </row>
    <row r="103" spans="1:16" s="52" customFormat="1" ht="136.5" hidden="1" customHeight="1" x14ac:dyDescent="0.3">
      <c r="A103" s="187"/>
      <c r="B103" s="54"/>
      <c r="C103" s="54"/>
      <c r="D103" s="5"/>
      <c r="E103" s="5"/>
      <c r="F103" s="5"/>
      <c r="G103" s="5"/>
      <c r="H103" s="5">
        <f t="shared" si="5"/>
        <v>0</v>
      </c>
      <c r="I103" s="5"/>
      <c r="J103" s="5"/>
      <c r="K103" s="5"/>
      <c r="L103" s="5"/>
      <c r="M103" s="5"/>
      <c r="N103" s="11"/>
      <c r="P103" s="182"/>
    </row>
    <row r="104" spans="1:16" s="52" customFormat="1" ht="78.75" customHeight="1" x14ac:dyDescent="0.3">
      <c r="A104" s="189" t="s">
        <v>208</v>
      </c>
      <c r="B104" s="54"/>
      <c r="C104" s="54"/>
      <c r="D104" s="5"/>
      <c r="E104" s="5"/>
      <c r="F104" s="5"/>
      <c r="G104" s="5">
        <v>669118</v>
      </c>
      <c r="H104" s="5">
        <f t="shared" si="5"/>
        <v>669118</v>
      </c>
      <c r="I104" s="5"/>
      <c r="J104" s="5"/>
      <c r="K104" s="5"/>
      <c r="L104" s="5"/>
      <c r="M104" s="5"/>
      <c r="N104" s="11" t="s">
        <v>243</v>
      </c>
      <c r="P104" s="107"/>
    </row>
    <row r="105" spans="1:16" s="52" customFormat="1" ht="60" customHeight="1" x14ac:dyDescent="0.3">
      <c r="A105" s="190"/>
      <c r="B105" s="54"/>
      <c r="C105" s="54"/>
      <c r="D105" s="5"/>
      <c r="E105" s="5"/>
      <c r="F105" s="5"/>
      <c r="G105" s="5">
        <v>-556675</v>
      </c>
      <c r="H105" s="5">
        <f t="shared" si="5"/>
        <v>-556675</v>
      </c>
      <c r="I105" s="5"/>
      <c r="J105" s="5"/>
      <c r="K105" s="5"/>
      <c r="L105" s="5"/>
      <c r="M105" s="5"/>
      <c r="N105" s="11" t="s">
        <v>209</v>
      </c>
      <c r="P105" s="107"/>
    </row>
    <row r="106" spans="1:16" s="52" customFormat="1" ht="67.5" customHeight="1" x14ac:dyDescent="0.3">
      <c r="A106" s="191"/>
      <c r="B106" s="54"/>
      <c r="C106" s="54"/>
      <c r="D106" s="5"/>
      <c r="E106" s="5"/>
      <c r="F106" s="5"/>
      <c r="G106" s="5">
        <v>-112443</v>
      </c>
      <c r="H106" s="5">
        <f t="shared" si="5"/>
        <v>-112443</v>
      </c>
      <c r="I106" s="5"/>
      <c r="J106" s="5"/>
      <c r="K106" s="5"/>
      <c r="L106" s="5"/>
      <c r="M106" s="5"/>
      <c r="N106" s="11" t="s">
        <v>215</v>
      </c>
      <c r="P106" s="107"/>
    </row>
    <row r="107" spans="1:16" s="52" customFormat="1" ht="37.5" hidden="1" x14ac:dyDescent="0.3">
      <c r="A107" s="31" t="s">
        <v>25</v>
      </c>
      <c r="B107" s="32">
        <f t="shared" ref="B107:F107" si="8">SUM(B108:B113)</f>
        <v>0</v>
      </c>
      <c r="C107" s="32">
        <f t="shared" si="8"/>
        <v>0</v>
      </c>
      <c r="D107" s="32">
        <f t="shared" si="8"/>
        <v>0</v>
      </c>
      <c r="E107" s="105">
        <f>SUM(E108:E115)</f>
        <v>0</v>
      </c>
      <c r="F107" s="105">
        <f t="shared" si="8"/>
        <v>0</v>
      </c>
      <c r="G107" s="105">
        <f>SUM(G108:G115)</f>
        <v>0</v>
      </c>
      <c r="H107" s="32">
        <f>SUM(H108:H115)</f>
        <v>0</v>
      </c>
      <c r="I107" s="63"/>
      <c r="J107" s="63"/>
      <c r="K107" s="63"/>
      <c r="L107" s="63"/>
      <c r="M107" s="63"/>
      <c r="N107" s="64" t="s">
        <v>159</v>
      </c>
    </row>
    <row r="108" spans="1:16" s="52" customFormat="1" ht="110.25" hidden="1" customHeight="1" x14ac:dyDescent="0.3">
      <c r="A108" s="14" t="s">
        <v>129</v>
      </c>
      <c r="B108" s="6"/>
      <c r="C108" s="6"/>
      <c r="D108" s="23"/>
      <c r="E108" s="23"/>
      <c r="F108" s="23"/>
      <c r="G108" s="23"/>
      <c r="H108" s="5">
        <f t="shared" si="5"/>
        <v>0</v>
      </c>
      <c r="I108" s="23"/>
      <c r="J108" s="23"/>
      <c r="K108" s="23"/>
      <c r="L108" s="23"/>
      <c r="M108" s="23"/>
      <c r="N108" s="11" t="s">
        <v>128</v>
      </c>
    </row>
    <row r="109" spans="1:16" s="52" customFormat="1" ht="114" hidden="1" customHeight="1" x14ac:dyDescent="0.3">
      <c r="A109" s="161" t="s">
        <v>78</v>
      </c>
      <c r="B109" s="6"/>
      <c r="C109" s="6"/>
      <c r="D109" s="23"/>
      <c r="E109" s="23"/>
      <c r="F109" s="23"/>
      <c r="G109" s="23">
        <v>0</v>
      </c>
      <c r="H109" s="5">
        <f t="shared" si="5"/>
        <v>0</v>
      </c>
      <c r="I109" s="23"/>
      <c r="J109" s="23"/>
      <c r="K109" s="23"/>
      <c r="L109" s="23"/>
      <c r="M109" s="23"/>
      <c r="N109" s="11" t="s">
        <v>93</v>
      </c>
    </row>
    <row r="110" spans="1:16" s="52" customFormat="1" ht="113.25" hidden="1" customHeight="1" x14ac:dyDescent="0.3">
      <c r="A110" s="162"/>
      <c r="B110" s="6"/>
      <c r="C110" s="6"/>
      <c r="D110" s="23"/>
      <c r="E110" s="23"/>
      <c r="F110" s="23"/>
      <c r="G110" s="23"/>
      <c r="H110" s="5">
        <f t="shared" si="5"/>
        <v>0</v>
      </c>
      <c r="I110" s="23"/>
      <c r="J110" s="23"/>
      <c r="K110" s="23"/>
      <c r="L110" s="23"/>
      <c r="M110" s="23"/>
      <c r="N110" s="11" t="s">
        <v>117</v>
      </c>
    </row>
    <row r="111" spans="1:16" s="52" customFormat="1" ht="183.75" hidden="1" customHeight="1" x14ac:dyDescent="0.3">
      <c r="A111" s="14" t="s">
        <v>94</v>
      </c>
      <c r="B111" s="6"/>
      <c r="C111" s="7"/>
      <c r="D111" s="23"/>
      <c r="E111" s="23"/>
      <c r="F111" s="23"/>
      <c r="G111" s="23">
        <v>0</v>
      </c>
      <c r="H111" s="5">
        <f t="shared" si="5"/>
        <v>0</v>
      </c>
      <c r="I111" s="23"/>
      <c r="J111" s="23"/>
      <c r="K111" s="23"/>
      <c r="L111" s="23"/>
      <c r="M111" s="23"/>
      <c r="N111" s="11" t="s">
        <v>95</v>
      </c>
    </row>
    <row r="112" spans="1:16" s="52" customFormat="1" ht="131.25" hidden="1" x14ac:dyDescent="0.3">
      <c r="A112" s="14" t="s">
        <v>96</v>
      </c>
      <c r="B112" s="6"/>
      <c r="C112" s="6"/>
      <c r="D112" s="23"/>
      <c r="E112" s="23"/>
      <c r="F112" s="23"/>
      <c r="G112" s="30"/>
      <c r="H112" s="5">
        <f t="shared" si="5"/>
        <v>0</v>
      </c>
      <c r="I112" s="23"/>
      <c r="J112" s="23"/>
      <c r="K112" s="23"/>
      <c r="L112" s="23"/>
      <c r="M112" s="23"/>
      <c r="N112" s="65" t="s">
        <v>79</v>
      </c>
    </row>
    <row r="113" spans="1:15" s="52" customFormat="1" ht="152.25" hidden="1" customHeight="1" x14ac:dyDescent="0.3">
      <c r="A113" s="21" t="s">
        <v>122</v>
      </c>
      <c r="B113" s="6"/>
      <c r="C113" s="6"/>
      <c r="D113" s="23"/>
      <c r="E113" s="23"/>
      <c r="F113" s="23"/>
      <c r="G113" s="66"/>
      <c r="H113" s="5">
        <f t="shared" si="5"/>
        <v>0</v>
      </c>
      <c r="I113" s="23"/>
      <c r="J113" s="23"/>
      <c r="K113" s="23"/>
      <c r="L113" s="23"/>
      <c r="M113" s="23"/>
      <c r="N113" s="65" t="s">
        <v>119</v>
      </c>
    </row>
    <row r="114" spans="1:15" s="52" customFormat="1" ht="136.5" hidden="1" customHeight="1" x14ac:dyDescent="0.3">
      <c r="A114" s="161" t="s">
        <v>118</v>
      </c>
      <c r="B114" s="6"/>
      <c r="C114" s="6"/>
      <c r="D114" s="23"/>
      <c r="E114" s="23"/>
      <c r="F114" s="23"/>
      <c r="G114" s="85"/>
      <c r="H114" s="85">
        <f t="shared" si="5"/>
        <v>0</v>
      </c>
      <c r="I114" s="23"/>
      <c r="J114" s="23"/>
      <c r="K114" s="23"/>
      <c r="L114" s="23"/>
      <c r="M114" s="23"/>
      <c r="N114" s="67" t="s">
        <v>121</v>
      </c>
    </row>
    <row r="115" spans="1:15" s="52" customFormat="1" ht="67.5" hidden="1" customHeight="1" x14ac:dyDescent="0.3">
      <c r="A115" s="162"/>
      <c r="B115" s="6"/>
      <c r="C115" s="6"/>
      <c r="D115" s="23"/>
      <c r="E115" s="23"/>
      <c r="F115" s="23"/>
      <c r="G115" s="85"/>
      <c r="H115" s="85">
        <f t="shared" si="5"/>
        <v>0</v>
      </c>
      <c r="I115" s="23"/>
      <c r="J115" s="23"/>
      <c r="K115" s="23"/>
      <c r="L115" s="23"/>
      <c r="M115" s="23"/>
      <c r="N115" s="67" t="s">
        <v>120</v>
      </c>
    </row>
    <row r="116" spans="1:15" s="52" customFormat="1" ht="75" hidden="1" x14ac:dyDescent="0.3">
      <c r="A116" s="14" t="s">
        <v>43</v>
      </c>
      <c r="B116" s="6"/>
      <c r="C116" s="6"/>
      <c r="D116" s="23"/>
      <c r="E116" s="23"/>
      <c r="F116" s="23"/>
      <c r="G116" s="23"/>
      <c r="H116" s="5">
        <f t="shared" si="5"/>
        <v>0</v>
      </c>
      <c r="I116" s="23"/>
      <c r="J116" s="23"/>
      <c r="K116" s="23"/>
      <c r="L116" s="23"/>
      <c r="M116" s="23"/>
      <c r="N116" s="67" t="s">
        <v>44</v>
      </c>
    </row>
    <row r="117" spans="1:15" s="52" customFormat="1" ht="37.5" hidden="1" x14ac:dyDescent="0.3">
      <c r="A117" s="14" t="s">
        <v>42</v>
      </c>
      <c r="B117" s="6"/>
      <c r="C117" s="6"/>
      <c r="D117" s="23"/>
      <c r="E117" s="23"/>
      <c r="F117" s="23"/>
      <c r="G117" s="23"/>
      <c r="H117" s="5">
        <f t="shared" si="5"/>
        <v>0</v>
      </c>
      <c r="I117" s="23"/>
      <c r="J117" s="23"/>
      <c r="K117" s="23"/>
      <c r="L117" s="23"/>
      <c r="M117" s="23"/>
      <c r="N117" s="67" t="s">
        <v>41</v>
      </c>
    </row>
    <row r="118" spans="1:15" s="52" customFormat="1" ht="0.75" customHeight="1" x14ac:dyDescent="0.3">
      <c r="A118" s="18" t="s">
        <v>97</v>
      </c>
      <c r="B118" s="6"/>
      <c r="C118" s="6"/>
      <c r="D118" s="23"/>
      <c r="E118" s="23"/>
      <c r="F118" s="23"/>
      <c r="G118" s="23"/>
      <c r="H118" s="5">
        <f t="shared" si="5"/>
        <v>0</v>
      </c>
      <c r="I118" s="23"/>
      <c r="J118" s="23"/>
      <c r="K118" s="23"/>
      <c r="L118" s="23"/>
      <c r="M118" s="23"/>
      <c r="N118" s="67" t="s">
        <v>98</v>
      </c>
    </row>
    <row r="119" spans="1:15" s="52" customFormat="1" ht="0.75" customHeight="1" x14ac:dyDescent="0.3">
      <c r="A119" s="18"/>
      <c r="B119" s="6"/>
      <c r="C119" s="6"/>
      <c r="D119" s="23"/>
      <c r="E119" s="23"/>
      <c r="F119" s="23"/>
      <c r="G119" s="23"/>
      <c r="H119" s="5"/>
      <c r="I119" s="23"/>
      <c r="J119" s="23"/>
      <c r="K119" s="23"/>
      <c r="L119" s="23"/>
      <c r="M119" s="23"/>
      <c r="N119" s="67"/>
    </row>
    <row r="120" spans="1:15" ht="63.75" customHeight="1" x14ac:dyDescent="0.3">
      <c r="A120" s="31" t="s">
        <v>260</v>
      </c>
      <c r="B120" s="86">
        <f>B121+B126+B128</f>
        <v>0</v>
      </c>
      <c r="C120" s="86">
        <f>C121+C126+C128</f>
        <v>0</v>
      </c>
      <c r="D120" s="86">
        <f>D121+D126+D128</f>
        <v>0</v>
      </c>
      <c r="E120" s="86">
        <f>SUM(E121:E139)</f>
        <v>-7324774</v>
      </c>
      <c r="F120" s="86">
        <f>SUM(F121:F139)</f>
        <v>0</v>
      </c>
      <c r="G120" s="86">
        <f>SUM(G121:G139)</f>
        <v>-2606165</v>
      </c>
      <c r="H120" s="86">
        <f>SUM(H121:H139)</f>
        <v>-9742995</v>
      </c>
      <c r="I120" s="86"/>
      <c r="J120" s="86"/>
      <c r="K120" s="86"/>
      <c r="L120" s="86"/>
      <c r="M120" s="86"/>
      <c r="N120" s="64" t="s">
        <v>270</v>
      </c>
      <c r="O120" s="42" t="e">
        <f>#REF!+#REF!+#REF!+#REF!+#REF!</f>
        <v>#REF!</v>
      </c>
    </row>
    <row r="121" spans="1:15" s="52" customFormat="1" ht="92.25" customHeight="1" x14ac:dyDescent="0.3">
      <c r="A121" s="169" t="s">
        <v>135</v>
      </c>
      <c r="B121" s="167"/>
      <c r="C121" s="116"/>
      <c r="D121" s="117"/>
      <c r="E121" s="192"/>
      <c r="F121" s="117"/>
      <c r="G121" s="163">
        <f>1555007-1083266-2233246</f>
        <v>-1761505</v>
      </c>
      <c r="H121" s="163">
        <f t="shared" ref="H121:H128" si="9">SUM(C121:G121)</f>
        <v>-1761505</v>
      </c>
      <c r="I121" s="117"/>
      <c r="J121" s="117"/>
      <c r="K121" s="117"/>
      <c r="L121" s="117"/>
      <c r="M121" s="117"/>
      <c r="N121" s="179" t="s">
        <v>259</v>
      </c>
      <c r="O121" s="51"/>
    </row>
    <row r="122" spans="1:15" s="52" customFormat="1" ht="289.5" customHeight="1" x14ac:dyDescent="0.3">
      <c r="A122" s="170"/>
      <c r="B122" s="168"/>
      <c r="C122" s="116"/>
      <c r="D122" s="117"/>
      <c r="E122" s="193"/>
      <c r="F122" s="117"/>
      <c r="G122" s="164"/>
      <c r="H122" s="164"/>
      <c r="I122" s="117"/>
      <c r="J122" s="117"/>
      <c r="K122" s="117"/>
      <c r="L122" s="117"/>
      <c r="M122" s="118"/>
      <c r="N122" s="180"/>
      <c r="O122" s="51"/>
    </row>
    <row r="123" spans="1:15" s="52" customFormat="1" ht="295.5" customHeight="1" x14ac:dyDescent="0.3">
      <c r="A123" s="115" t="s">
        <v>226</v>
      </c>
      <c r="B123" s="119"/>
      <c r="C123" s="116"/>
      <c r="D123" s="117"/>
      <c r="E123" s="120"/>
      <c r="F123" s="117"/>
      <c r="G123" s="111">
        <f>-175919+-50000</f>
        <v>-225919</v>
      </c>
      <c r="H123" s="111">
        <f>G123</f>
        <v>-225919</v>
      </c>
      <c r="I123" s="117"/>
      <c r="J123" s="117"/>
      <c r="K123" s="117"/>
      <c r="L123" s="117"/>
      <c r="M123" s="118"/>
      <c r="N123" s="112" t="s">
        <v>227</v>
      </c>
      <c r="O123" s="51"/>
    </row>
    <row r="124" spans="1:15" s="52" customFormat="1" ht="228.75" customHeight="1" x14ac:dyDescent="0.3">
      <c r="A124" s="115" t="s">
        <v>219</v>
      </c>
      <c r="B124" s="109"/>
      <c r="C124" s="7"/>
      <c r="D124" s="23"/>
      <c r="E124" s="111"/>
      <c r="F124" s="23"/>
      <c r="G124" s="111">
        <f>-41070+-30000</f>
        <v>-71070</v>
      </c>
      <c r="H124" s="111">
        <f>G124</f>
        <v>-71070</v>
      </c>
      <c r="I124" s="117"/>
      <c r="J124" s="117"/>
      <c r="K124" s="117"/>
      <c r="L124" s="117"/>
      <c r="M124" s="118"/>
      <c r="N124" s="112" t="s">
        <v>220</v>
      </c>
      <c r="O124" s="51"/>
    </row>
    <row r="125" spans="1:15" s="52" customFormat="1" ht="97.5" customHeight="1" x14ac:dyDescent="0.3">
      <c r="A125" s="115" t="s">
        <v>222</v>
      </c>
      <c r="B125" s="109"/>
      <c r="C125" s="7"/>
      <c r="D125" s="23"/>
      <c r="E125" s="111"/>
      <c r="F125" s="23"/>
      <c r="G125" s="111">
        <v>-91657</v>
      </c>
      <c r="H125" s="23">
        <f t="shared" si="9"/>
        <v>-91657</v>
      </c>
      <c r="I125" s="117"/>
      <c r="J125" s="117"/>
      <c r="K125" s="117"/>
      <c r="L125" s="117"/>
      <c r="M125" s="118"/>
      <c r="N125" s="112" t="s">
        <v>221</v>
      </c>
      <c r="O125" s="51"/>
    </row>
    <row r="126" spans="1:15" ht="112.5" hidden="1" x14ac:dyDescent="0.3">
      <c r="A126" s="124" t="s">
        <v>80</v>
      </c>
      <c r="B126" s="116"/>
      <c r="C126" s="116"/>
      <c r="D126" s="117"/>
      <c r="E126" s="117"/>
      <c r="F126" s="117"/>
      <c r="G126" s="122"/>
      <c r="H126" s="117">
        <f t="shared" si="9"/>
        <v>0</v>
      </c>
      <c r="I126" s="117"/>
      <c r="J126" s="117"/>
      <c r="K126" s="117"/>
      <c r="L126" s="117"/>
      <c r="M126" s="118"/>
      <c r="N126" s="125" t="s">
        <v>81</v>
      </c>
      <c r="O126" s="42"/>
    </row>
    <row r="127" spans="1:15" ht="159.75" hidden="1" customHeight="1" x14ac:dyDescent="0.3">
      <c r="A127" s="124" t="s">
        <v>80</v>
      </c>
      <c r="B127" s="116"/>
      <c r="C127" s="116"/>
      <c r="D127" s="117"/>
      <c r="E127" s="117"/>
      <c r="F127" s="117"/>
      <c r="G127" s="122"/>
      <c r="H127" s="117">
        <f t="shared" si="9"/>
        <v>0</v>
      </c>
      <c r="I127" s="117"/>
      <c r="J127" s="117"/>
      <c r="K127" s="117"/>
      <c r="L127" s="117"/>
      <c r="M127" s="118"/>
      <c r="N127" s="125" t="s">
        <v>99</v>
      </c>
      <c r="O127" s="42"/>
    </row>
    <row r="128" spans="1:15" ht="408.75" hidden="1" customHeight="1" x14ac:dyDescent="0.3">
      <c r="A128" s="126" t="s">
        <v>86</v>
      </c>
      <c r="B128" s="116"/>
      <c r="C128" s="116"/>
      <c r="D128" s="117"/>
      <c r="E128" s="117"/>
      <c r="F128" s="117"/>
      <c r="G128" s="122"/>
      <c r="H128" s="117">
        <f t="shared" si="9"/>
        <v>0</v>
      </c>
      <c r="I128" s="117"/>
      <c r="J128" s="117"/>
      <c r="K128" s="117"/>
      <c r="L128" s="117"/>
      <c r="M128" s="117"/>
      <c r="N128" s="127" t="s">
        <v>139</v>
      </c>
      <c r="O128" s="42"/>
    </row>
    <row r="129" spans="1:14" ht="272.25" hidden="1" customHeight="1" x14ac:dyDescent="0.3">
      <c r="A129" s="126" t="s">
        <v>74</v>
      </c>
      <c r="B129" s="116"/>
      <c r="C129" s="116"/>
      <c r="D129" s="117"/>
      <c r="E129" s="117"/>
      <c r="F129" s="117"/>
      <c r="G129" s="122"/>
      <c r="H129" s="117">
        <f t="shared" ref="H129:H148" si="10">SUM(C129:G129)</f>
        <v>0</v>
      </c>
      <c r="I129" s="117"/>
      <c r="J129" s="117"/>
      <c r="K129" s="117"/>
      <c r="L129" s="117"/>
      <c r="M129" s="128"/>
      <c r="N129" s="123" t="s">
        <v>134</v>
      </c>
    </row>
    <row r="130" spans="1:14" ht="201.75" hidden="1" customHeight="1" x14ac:dyDescent="0.3">
      <c r="A130" s="126" t="s">
        <v>74</v>
      </c>
      <c r="B130" s="116"/>
      <c r="C130" s="116"/>
      <c r="D130" s="117"/>
      <c r="E130" s="117"/>
      <c r="F130" s="117"/>
      <c r="G130" s="122"/>
      <c r="H130" s="117">
        <f t="shared" si="10"/>
        <v>0</v>
      </c>
      <c r="I130" s="117"/>
      <c r="J130" s="117"/>
      <c r="K130" s="117"/>
      <c r="L130" s="117"/>
      <c r="M130" s="128"/>
      <c r="N130" s="123" t="s">
        <v>100</v>
      </c>
    </row>
    <row r="131" spans="1:14" ht="124.5" customHeight="1" x14ac:dyDescent="0.3">
      <c r="A131" s="8" t="s">
        <v>74</v>
      </c>
      <c r="B131" s="116"/>
      <c r="C131" s="116"/>
      <c r="D131" s="117"/>
      <c r="E131" s="117"/>
      <c r="F131" s="117"/>
      <c r="G131" s="85">
        <v>-1507180</v>
      </c>
      <c r="H131" s="23">
        <f t="shared" si="10"/>
        <v>-1507180</v>
      </c>
      <c r="I131" s="117"/>
      <c r="J131" s="117"/>
      <c r="K131" s="117"/>
      <c r="L131" s="117"/>
      <c r="M131" s="128"/>
      <c r="N131" s="110" t="s">
        <v>217</v>
      </c>
    </row>
    <row r="132" spans="1:14" ht="246" customHeight="1" x14ac:dyDescent="0.3">
      <c r="A132" s="33" t="s">
        <v>216</v>
      </c>
      <c r="B132" s="116"/>
      <c r="C132" s="116"/>
      <c r="D132" s="117"/>
      <c r="E132" s="117"/>
      <c r="F132" s="117"/>
      <c r="G132" s="85">
        <v>7764337</v>
      </c>
      <c r="H132" s="23">
        <f t="shared" si="10"/>
        <v>7764337</v>
      </c>
      <c r="I132" s="117"/>
      <c r="J132" s="117"/>
      <c r="K132" s="117"/>
      <c r="L132" s="117"/>
      <c r="M132" s="128"/>
      <c r="N132" s="110" t="s">
        <v>218</v>
      </c>
    </row>
    <row r="133" spans="1:14" ht="199.5" customHeight="1" x14ac:dyDescent="0.3">
      <c r="A133" s="33" t="s">
        <v>141</v>
      </c>
      <c r="B133" s="116"/>
      <c r="C133" s="116"/>
      <c r="D133" s="117"/>
      <c r="E133" s="117"/>
      <c r="F133" s="117"/>
      <c r="G133" s="23">
        <v>-549000</v>
      </c>
      <c r="H133" s="23">
        <f t="shared" si="10"/>
        <v>-549000</v>
      </c>
      <c r="I133" s="117"/>
      <c r="J133" s="117"/>
      <c r="K133" s="117"/>
      <c r="L133" s="117"/>
      <c r="M133" s="128"/>
      <c r="N133" s="110" t="s">
        <v>223</v>
      </c>
    </row>
    <row r="134" spans="1:14" ht="218.25" hidden="1" customHeight="1" x14ac:dyDescent="0.3">
      <c r="A134" s="121" t="s">
        <v>141</v>
      </c>
      <c r="B134" s="116"/>
      <c r="C134" s="116"/>
      <c r="D134" s="117"/>
      <c r="E134" s="117"/>
      <c r="F134" s="117"/>
      <c r="G134" s="117"/>
      <c r="H134" s="23">
        <f t="shared" si="10"/>
        <v>0</v>
      </c>
      <c r="I134" s="117"/>
      <c r="J134" s="117"/>
      <c r="K134" s="117"/>
      <c r="L134" s="117"/>
      <c r="M134" s="128"/>
      <c r="N134" s="123" t="s">
        <v>143</v>
      </c>
    </row>
    <row r="135" spans="1:14" ht="162" customHeight="1" x14ac:dyDescent="0.3">
      <c r="A135" s="33" t="s">
        <v>224</v>
      </c>
      <c r="B135" s="116"/>
      <c r="C135" s="116"/>
      <c r="D135" s="117"/>
      <c r="E135" s="117"/>
      <c r="F135" s="117"/>
      <c r="G135" s="23">
        <v>-147000</v>
      </c>
      <c r="H135" s="23">
        <f t="shared" si="10"/>
        <v>-147000</v>
      </c>
      <c r="I135" s="117"/>
      <c r="J135" s="117"/>
      <c r="K135" s="117"/>
      <c r="L135" s="117"/>
      <c r="M135" s="128"/>
      <c r="N135" s="110" t="s">
        <v>225</v>
      </c>
    </row>
    <row r="136" spans="1:14" ht="298.5" hidden="1" customHeight="1" x14ac:dyDescent="0.3">
      <c r="A136" s="121" t="s">
        <v>136</v>
      </c>
      <c r="B136" s="116"/>
      <c r="C136" s="116"/>
      <c r="D136" s="117"/>
      <c r="E136" s="117"/>
      <c r="F136" s="117"/>
      <c r="G136" s="117"/>
      <c r="H136" s="117">
        <f t="shared" si="10"/>
        <v>0</v>
      </c>
      <c r="I136" s="117"/>
      <c r="J136" s="117"/>
      <c r="K136" s="117"/>
      <c r="L136" s="117"/>
      <c r="M136" s="128"/>
      <c r="N136" s="123" t="s">
        <v>138</v>
      </c>
    </row>
    <row r="137" spans="1:14" ht="209.25" hidden="1" customHeight="1" x14ac:dyDescent="0.3">
      <c r="A137" s="121" t="s">
        <v>144</v>
      </c>
      <c r="B137" s="116"/>
      <c r="C137" s="116"/>
      <c r="D137" s="117"/>
      <c r="E137" s="117"/>
      <c r="F137" s="117"/>
      <c r="G137" s="117"/>
      <c r="H137" s="117">
        <f t="shared" si="10"/>
        <v>0</v>
      </c>
      <c r="I137" s="117"/>
      <c r="J137" s="117"/>
      <c r="K137" s="117"/>
      <c r="L137" s="117"/>
      <c r="M137" s="128"/>
      <c r="N137" s="123" t="s">
        <v>145</v>
      </c>
    </row>
    <row r="138" spans="1:14" ht="189.75" hidden="1" customHeight="1" x14ac:dyDescent="0.3">
      <c r="A138" s="121" t="s">
        <v>137</v>
      </c>
      <c r="B138" s="116"/>
      <c r="C138" s="116"/>
      <c r="D138" s="117"/>
      <c r="E138" s="117"/>
      <c r="F138" s="117"/>
      <c r="G138" s="117"/>
      <c r="H138" s="117">
        <f t="shared" si="10"/>
        <v>0</v>
      </c>
      <c r="I138" s="117"/>
      <c r="J138" s="117"/>
      <c r="K138" s="117"/>
      <c r="L138" s="117"/>
      <c r="M138" s="128"/>
      <c r="N138" s="123" t="s">
        <v>140</v>
      </c>
    </row>
    <row r="139" spans="1:14" ht="45" customHeight="1" x14ac:dyDescent="0.3">
      <c r="A139" s="148" t="s">
        <v>102</v>
      </c>
      <c r="B139" s="149"/>
      <c r="C139" s="209"/>
      <c r="D139" s="209"/>
      <c r="E139" s="68">
        <f t="shared" ref="E139:F139" si="11">SUM(E140:E148)</f>
        <v>-7324774</v>
      </c>
      <c r="F139" s="68">
        <f t="shared" si="11"/>
        <v>0</v>
      </c>
      <c r="G139" s="68">
        <f>SUM(G140:G148)</f>
        <v>-6017171</v>
      </c>
      <c r="H139" s="68">
        <f>SUM(H140:H148)</f>
        <v>-13154001</v>
      </c>
      <c r="I139" s="23"/>
      <c r="J139" s="23"/>
      <c r="K139" s="23"/>
      <c r="L139" s="23"/>
      <c r="M139" s="24"/>
      <c r="N139" s="142"/>
    </row>
    <row r="140" spans="1:14" ht="93.75" x14ac:dyDescent="0.3">
      <c r="A140" s="8" t="s">
        <v>74</v>
      </c>
      <c r="B140" s="145" t="s">
        <v>257</v>
      </c>
      <c r="C140" s="7"/>
      <c r="D140" s="23"/>
      <c r="E140" s="23"/>
      <c r="F140" s="23"/>
      <c r="G140" s="23">
        <v>-30000</v>
      </c>
      <c r="H140" s="23">
        <f t="shared" si="10"/>
        <v>-30000</v>
      </c>
      <c r="I140" s="23"/>
      <c r="J140" s="23"/>
      <c r="K140" s="23"/>
      <c r="L140" s="23"/>
      <c r="M140" s="24"/>
      <c r="N140" s="142" t="s">
        <v>167</v>
      </c>
    </row>
    <row r="141" spans="1:14" s="52" customFormat="1" ht="75" x14ac:dyDescent="0.3">
      <c r="A141" s="8" t="s">
        <v>254</v>
      </c>
      <c r="B141" s="146"/>
      <c r="C141" s="7"/>
      <c r="D141" s="23"/>
      <c r="E141" s="23">
        <v>-7324774</v>
      </c>
      <c r="F141" s="23"/>
      <c r="G141" s="23"/>
      <c r="H141" s="23">
        <f t="shared" ref="H141" si="12">SUM(C141:G141)</f>
        <v>-7324774</v>
      </c>
      <c r="I141" s="23"/>
      <c r="J141" s="23"/>
      <c r="K141" s="23"/>
      <c r="L141" s="23"/>
      <c r="M141" s="24"/>
      <c r="N141" s="142" t="s">
        <v>255</v>
      </c>
    </row>
    <row r="142" spans="1:14" ht="56.25" hidden="1" customHeight="1" x14ac:dyDescent="0.3">
      <c r="A142" s="8" t="s">
        <v>125</v>
      </c>
      <c r="B142" s="146"/>
      <c r="C142" s="7"/>
      <c r="D142" s="23"/>
      <c r="E142" s="23"/>
      <c r="F142" s="23"/>
      <c r="G142" s="23"/>
      <c r="H142" s="23">
        <f t="shared" si="10"/>
        <v>0</v>
      </c>
      <c r="I142" s="23"/>
      <c r="J142" s="23"/>
      <c r="K142" s="23"/>
      <c r="L142" s="23"/>
      <c r="M142" s="24"/>
      <c r="N142" s="142" t="s">
        <v>126</v>
      </c>
    </row>
    <row r="143" spans="1:14" ht="21.75" customHeight="1" x14ac:dyDescent="0.3">
      <c r="A143" s="143" t="s">
        <v>87</v>
      </c>
      <c r="B143" s="146"/>
      <c r="C143" s="7"/>
      <c r="D143" s="23"/>
      <c r="E143" s="23"/>
      <c r="F143" s="23"/>
      <c r="G143" s="23">
        <v>-187944</v>
      </c>
      <c r="H143" s="23"/>
      <c r="I143" s="23"/>
      <c r="J143" s="23"/>
      <c r="K143" s="23"/>
      <c r="L143" s="23"/>
      <c r="M143" s="24"/>
      <c r="N143" s="142" t="s">
        <v>265</v>
      </c>
    </row>
    <row r="144" spans="1:14" ht="56.25" x14ac:dyDescent="0.3">
      <c r="A144" s="144"/>
      <c r="B144" s="146"/>
      <c r="C144" s="7"/>
      <c r="D144" s="23"/>
      <c r="E144" s="23"/>
      <c r="F144" s="23"/>
      <c r="G144" s="23">
        <v>-2707889</v>
      </c>
      <c r="H144" s="23">
        <f t="shared" si="10"/>
        <v>-2707889</v>
      </c>
      <c r="I144" s="23"/>
      <c r="J144" s="23"/>
      <c r="K144" s="23"/>
      <c r="L144" s="23"/>
      <c r="M144" s="24"/>
      <c r="N144" s="142" t="s">
        <v>124</v>
      </c>
    </row>
    <row r="145" spans="1:16" ht="56.25" hidden="1" customHeight="1" x14ac:dyDescent="0.3">
      <c r="A145" s="126" t="s">
        <v>87</v>
      </c>
      <c r="B145" s="146"/>
      <c r="C145" s="116"/>
      <c r="D145" s="117"/>
      <c r="E145" s="117"/>
      <c r="F145" s="117"/>
      <c r="G145" s="117"/>
      <c r="H145" s="117">
        <f t="shared" si="10"/>
        <v>0</v>
      </c>
      <c r="I145" s="117"/>
      <c r="J145" s="117"/>
      <c r="K145" s="117"/>
      <c r="L145" s="117"/>
      <c r="M145" s="128"/>
      <c r="N145" s="123" t="s">
        <v>123</v>
      </c>
    </row>
    <row r="146" spans="1:16" ht="37.5" x14ac:dyDescent="0.3">
      <c r="A146" s="33" t="s">
        <v>258</v>
      </c>
      <c r="B146" s="146"/>
      <c r="C146" s="7"/>
      <c r="D146" s="23"/>
      <c r="E146" s="23"/>
      <c r="F146" s="23"/>
      <c r="G146" s="23">
        <v>14632</v>
      </c>
      <c r="H146" s="23">
        <f t="shared" si="10"/>
        <v>14632</v>
      </c>
      <c r="I146" s="23"/>
      <c r="J146" s="23"/>
      <c r="K146" s="23"/>
      <c r="L146" s="23"/>
      <c r="M146" s="24"/>
      <c r="N146" s="11" t="s">
        <v>150</v>
      </c>
    </row>
    <row r="147" spans="1:16" x14ac:dyDescent="0.3">
      <c r="A147" s="169" t="s">
        <v>207</v>
      </c>
      <c r="B147" s="146"/>
      <c r="C147" s="7"/>
      <c r="D147" s="23"/>
      <c r="E147" s="23"/>
      <c r="F147" s="23"/>
      <c r="G147" s="23">
        <v>-20260</v>
      </c>
      <c r="H147" s="23">
        <f t="shared" si="10"/>
        <v>-20260</v>
      </c>
      <c r="I147" s="23"/>
      <c r="J147" s="23"/>
      <c r="K147" s="23"/>
      <c r="L147" s="23"/>
      <c r="M147" s="24"/>
      <c r="N147" s="142" t="s">
        <v>148</v>
      </c>
    </row>
    <row r="148" spans="1:16" ht="72.75" customHeight="1" x14ac:dyDescent="0.3">
      <c r="A148" s="170"/>
      <c r="B148" s="147"/>
      <c r="C148" s="7"/>
      <c r="D148" s="23"/>
      <c r="E148" s="23"/>
      <c r="F148" s="23"/>
      <c r="G148" s="23">
        <v>-3085710</v>
      </c>
      <c r="H148" s="23">
        <f t="shared" si="10"/>
        <v>-3085710</v>
      </c>
      <c r="I148" s="23"/>
      <c r="J148" s="23"/>
      <c r="K148" s="23"/>
      <c r="L148" s="23"/>
      <c r="M148" s="24"/>
      <c r="N148" s="11" t="s">
        <v>267</v>
      </c>
    </row>
    <row r="149" spans="1:16" ht="74.25" hidden="1" customHeight="1" x14ac:dyDescent="0.3">
      <c r="A149" s="148" t="s">
        <v>102</v>
      </c>
      <c r="B149" s="149"/>
      <c r="C149" s="149"/>
      <c r="D149" s="149"/>
      <c r="E149" s="150"/>
      <c r="F149" s="23"/>
      <c r="G149" s="23">
        <v>0</v>
      </c>
      <c r="H149" s="23">
        <v>0</v>
      </c>
      <c r="I149" s="23"/>
      <c r="J149" s="23"/>
      <c r="K149" s="23"/>
      <c r="L149" s="23"/>
      <c r="M149" s="24"/>
      <c r="N149" s="10"/>
    </row>
    <row r="150" spans="1:16" s="70" customFormat="1" x14ac:dyDescent="0.3">
      <c r="A150" s="87" t="s">
        <v>22</v>
      </c>
      <c r="B150" s="86">
        <f>SUM(B159:B159)</f>
        <v>0</v>
      </c>
      <c r="C150" s="86">
        <f>SUM(C151:C159)</f>
        <v>0</v>
      </c>
      <c r="D150" s="86" t="e">
        <f>SUM(D153:D159)+D152+#REF!</f>
        <v>#REF!</v>
      </c>
      <c r="E150" s="86">
        <f>E151+E152</f>
        <v>-9763551</v>
      </c>
      <c r="F150" s="86">
        <f>SUM(F153:F159)</f>
        <v>0</v>
      </c>
      <c r="G150" s="86">
        <f>G152</f>
        <v>-3085780</v>
      </c>
      <c r="H150" s="86">
        <f>H152</f>
        <v>-12849331</v>
      </c>
      <c r="I150" s="86">
        <f>SUM(I153:I159)</f>
        <v>0</v>
      </c>
      <c r="J150" s="86"/>
      <c r="K150" s="86"/>
      <c r="L150" s="86"/>
      <c r="M150" s="86"/>
      <c r="N150" s="64" t="s">
        <v>253</v>
      </c>
    </row>
    <row r="151" spans="1:16" s="71" customFormat="1" ht="8.25" hidden="1" customHeight="1" x14ac:dyDescent="0.3">
      <c r="A151" s="8" t="s">
        <v>88</v>
      </c>
      <c r="B151" s="68"/>
      <c r="C151" s="9"/>
      <c r="D151" s="23"/>
      <c r="E151" s="23"/>
      <c r="F151" s="23"/>
      <c r="G151" s="9"/>
      <c r="H151" s="23">
        <f t="shared" ref="H151" si="13">SUM(C151:G151)</f>
        <v>0</v>
      </c>
      <c r="I151" s="23"/>
      <c r="J151" s="23"/>
      <c r="K151" s="23"/>
      <c r="L151" s="23"/>
      <c r="M151" s="23"/>
      <c r="N151" s="10"/>
    </row>
    <row r="152" spans="1:16" s="71" customFormat="1" ht="66" customHeight="1" x14ac:dyDescent="0.3">
      <c r="A152" s="148" t="s">
        <v>102</v>
      </c>
      <c r="B152" s="149"/>
      <c r="C152" s="209"/>
      <c r="D152" s="209"/>
      <c r="E152" s="68">
        <f t="shared" ref="E152:F152" si="14">SUM(E153:E163)</f>
        <v>-9763551</v>
      </c>
      <c r="F152" s="68">
        <f t="shared" si="14"/>
        <v>0</v>
      </c>
      <c r="G152" s="68">
        <f>SUM(G153:G163)</f>
        <v>-3085780</v>
      </c>
      <c r="H152" s="68">
        <f>E152+G152</f>
        <v>-12849331</v>
      </c>
      <c r="I152" s="23"/>
      <c r="J152" s="23"/>
      <c r="K152" s="23"/>
      <c r="L152" s="23"/>
      <c r="M152" s="24"/>
      <c r="N152" s="19"/>
    </row>
    <row r="153" spans="1:16" s="52" customFormat="1" ht="131.25" x14ac:dyDescent="0.3">
      <c r="A153" s="8" t="s">
        <v>263</v>
      </c>
      <c r="B153" s="145" t="s">
        <v>257</v>
      </c>
      <c r="C153" s="7"/>
      <c r="D153" s="23"/>
      <c r="E153" s="23">
        <v>-9763551</v>
      </c>
      <c r="F153" s="23"/>
      <c r="G153" s="23"/>
      <c r="H153" s="23">
        <f t="shared" ref="H153:H164" si="15">SUM(C153:G153)</f>
        <v>-9763551</v>
      </c>
      <c r="I153" s="23"/>
      <c r="J153" s="23"/>
      <c r="K153" s="23"/>
      <c r="L153" s="23"/>
      <c r="M153" s="24"/>
      <c r="N153" s="19" t="s">
        <v>255</v>
      </c>
    </row>
    <row r="154" spans="1:16" s="52" customFormat="1" x14ac:dyDescent="0.3">
      <c r="A154" s="151" t="s">
        <v>156</v>
      </c>
      <c r="B154" s="146"/>
      <c r="C154" s="7"/>
      <c r="D154" s="23"/>
      <c r="E154" s="23"/>
      <c r="F154" s="23"/>
      <c r="G154" s="23">
        <v>-1390000</v>
      </c>
      <c r="H154" s="23">
        <f t="shared" si="15"/>
        <v>-1390000</v>
      </c>
      <c r="I154" s="23"/>
      <c r="J154" s="23"/>
      <c r="K154" s="23"/>
      <c r="L154" s="23"/>
      <c r="M154" s="24"/>
      <c r="N154" s="19" t="s">
        <v>149</v>
      </c>
    </row>
    <row r="155" spans="1:16" s="52" customFormat="1" ht="56.25" customHeight="1" x14ac:dyDescent="0.3">
      <c r="A155" s="152"/>
      <c r="B155" s="146"/>
      <c r="C155" s="7"/>
      <c r="D155" s="23"/>
      <c r="E155" s="23"/>
      <c r="F155" s="23"/>
      <c r="G155" s="23">
        <v>-36267</v>
      </c>
      <c r="H155" s="23">
        <f t="shared" si="15"/>
        <v>-36267</v>
      </c>
      <c r="I155" s="23"/>
      <c r="J155" s="23"/>
      <c r="K155" s="23"/>
      <c r="L155" s="23"/>
      <c r="M155" s="24"/>
      <c r="N155" s="19" t="s">
        <v>148</v>
      </c>
      <c r="P155" s="19" t="s">
        <v>124</v>
      </c>
    </row>
    <row r="156" spans="1:16" s="52" customFormat="1" ht="52.5" hidden="1" customHeight="1" x14ac:dyDescent="0.3">
      <c r="A156" s="8" t="s">
        <v>155</v>
      </c>
      <c r="B156" s="146"/>
      <c r="C156" s="7"/>
      <c r="D156" s="23"/>
      <c r="E156" s="23"/>
      <c r="F156" s="23"/>
      <c r="G156" s="23"/>
      <c r="H156" s="23">
        <f t="shared" si="15"/>
        <v>0</v>
      </c>
      <c r="I156" s="23"/>
      <c r="J156" s="23"/>
      <c r="K156" s="23"/>
      <c r="L156" s="23"/>
      <c r="M156" s="24"/>
      <c r="N156" s="19" t="s">
        <v>148</v>
      </c>
    </row>
    <row r="157" spans="1:16" s="52" customFormat="1" ht="52.5" customHeight="1" x14ac:dyDescent="0.3">
      <c r="A157" s="89" t="s">
        <v>262</v>
      </c>
      <c r="B157" s="146"/>
      <c r="C157" s="7"/>
      <c r="D157" s="23"/>
      <c r="E157" s="23"/>
      <c r="F157" s="23"/>
      <c r="G157" s="23">
        <v>1380000</v>
      </c>
      <c r="H157" s="23">
        <f t="shared" si="15"/>
        <v>1380000</v>
      </c>
      <c r="I157" s="23"/>
      <c r="J157" s="23"/>
      <c r="K157" s="23"/>
      <c r="L157" s="23"/>
      <c r="M157" s="24"/>
      <c r="N157" s="142" t="s">
        <v>149</v>
      </c>
    </row>
    <row r="158" spans="1:16" s="52" customFormat="1" ht="47.25" customHeight="1" x14ac:dyDescent="0.3">
      <c r="A158" s="143" t="s">
        <v>154</v>
      </c>
      <c r="B158" s="146"/>
      <c r="C158" s="7"/>
      <c r="D158" s="23"/>
      <c r="E158" s="23"/>
      <c r="F158" s="23"/>
      <c r="G158" s="23">
        <v>10000</v>
      </c>
      <c r="H158" s="23">
        <f t="shared" si="15"/>
        <v>10000</v>
      </c>
      <c r="I158" s="23"/>
      <c r="J158" s="23"/>
      <c r="K158" s="23"/>
      <c r="L158" s="23"/>
      <c r="M158" s="24"/>
      <c r="N158" s="19" t="s">
        <v>150</v>
      </c>
    </row>
    <row r="159" spans="1:16" s="71" customFormat="1" ht="51" customHeight="1" x14ac:dyDescent="0.3">
      <c r="A159" s="144"/>
      <c r="B159" s="146"/>
      <c r="C159" s="7"/>
      <c r="D159" s="23"/>
      <c r="E159" s="23"/>
      <c r="F159" s="23"/>
      <c r="G159" s="23">
        <v>-1857564.4</v>
      </c>
      <c r="H159" s="23">
        <f t="shared" si="15"/>
        <v>-1857564.4</v>
      </c>
      <c r="I159" s="23"/>
      <c r="J159" s="23"/>
      <c r="K159" s="23"/>
      <c r="L159" s="23"/>
      <c r="M159" s="24"/>
      <c r="N159" s="19" t="s">
        <v>151</v>
      </c>
    </row>
    <row r="160" spans="1:16" s="71" customFormat="1" ht="51" customHeight="1" x14ac:dyDescent="0.3">
      <c r="A160" s="90">
        <v>1517340</v>
      </c>
      <c r="B160" s="146"/>
      <c r="C160" s="7"/>
      <c r="D160" s="23"/>
      <c r="E160" s="23"/>
      <c r="F160" s="23"/>
      <c r="G160" s="23">
        <v>-739513</v>
      </c>
      <c r="H160" s="23">
        <f t="shared" si="15"/>
        <v>-739513</v>
      </c>
      <c r="I160" s="23"/>
      <c r="J160" s="23"/>
      <c r="K160" s="23"/>
      <c r="L160" s="23"/>
      <c r="M160" s="24"/>
      <c r="N160" s="94" t="s">
        <v>264</v>
      </c>
    </row>
    <row r="161" spans="1:16" s="71" customFormat="1" ht="59.25" hidden="1" customHeight="1" x14ac:dyDescent="0.3">
      <c r="A161" s="29" t="s">
        <v>153</v>
      </c>
      <c r="B161" s="146"/>
      <c r="C161" s="7"/>
      <c r="D161" s="23"/>
      <c r="E161" s="23"/>
      <c r="F161" s="23"/>
      <c r="G161" s="23"/>
      <c r="H161" s="23">
        <f t="shared" si="15"/>
        <v>0</v>
      </c>
      <c r="I161" s="23"/>
      <c r="J161" s="23"/>
      <c r="K161" s="23"/>
      <c r="L161" s="23"/>
      <c r="M161" s="24"/>
      <c r="N161" s="19" t="s">
        <v>149</v>
      </c>
    </row>
    <row r="162" spans="1:16" s="71" customFormat="1" ht="59.25" customHeight="1" x14ac:dyDescent="0.3">
      <c r="A162" s="169" t="s">
        <v>152</v>
      </c>
      <c r="B162" s="146"/>
      <c r="C162" s="7"/>
      <c r="D162" s="23"/>
      <c r="E162" s="23"/>
      <c r="F162" s="23"/>
      <c r="G162" s="23">
        <v>-152435.6</v>
      </c>
      <c r="H162" s="23">
        <f t="shared" si="15"/>
        <v>-152435.6</v>
      </c>
      <c r="I162" s="23"/>
      <c r="J162" s="23"/>
      <c r="K162" s="23"/>
      <c r="L162" s="23"/>
      <c r="M162" s="24"/>
      <c r="N162" s="142" t="s">
        <v>149</v>
      </c>
    </row>
    <row r="163" spans="1:16" s="71" customFormat="1" ht="62.25" customHeight="1" x14ac:dyDescent="0.3">
      <c r="A163" s="208"/>
      <c r="B163" s="146"/>
      <c r="C163" s="7"/>
      <c r="D163" s="23"/>
      <c r="E163" s="23"/>
      <c r="F163" s="23"/>
      <c r="G163" s="23">
        <v>-300000</v>
      </c>
      <c r="H163" s="23">
        <f t="shared" si="15"/>
        <v>-300000</v>
      </c>
      <c r="I163" s="23"/>
      <c r="J163" s="23"/>
      <c r="K163" s="23"/>
      <c r="L163" s="23"/>
      <c r="M163" s="24"/>
      <c r="N163" s="19" t="s">
        <v>148</v>
      </c>
    </row>
    <row r="164" spans="1:16" s="71" customFormat="1" ht="76.5" hidden="1" customHeight="1" x14ac:dyDescent="0.3">
      <c r="A164" s="170"/>
      <c r="B164" s="146"/>
      <c r="C164" s="7"/>
      <c r="D164" s="23"/>
      <c r="E164" s="23"/>
      <c r="F164" s="23"/>
      <c r="G164" s="23"/>
      <c r="H164" s="23">
        <f t="shared" si="15"/>
        <v>0</v>
      </c>
      <c r="I164" s="23"/>
      <c r="J164" s="23"/>
      <c r="K164" s="23"/>
      <c r="L164" s="23"/>
      <c r="M164" s="24"/>
      <c r="N164" s="19" t="s">
        <v>149</v>
      </c>
    </row>
    <row r="165" spans="1:16" s="70" customFormat="1" ht="51" hidden="1" customHeight="1" x14ac:dyDescent="0.3">
      <c r="A165" s="8" t="s">
        <v>88</v>
      </c>
      <c r="B165" s="147"/>
      <c r="C165" s="23"/>
      <c r="D165" s="23"/>
      <c r="E165" s="23"/>
      <c r="F165" s="23"/>
      <c r="G165" s="54"/>
      <c r="H165" s="23">
        <f t="shared" ref="H165:H168" si="16">SUM(C165:G165)</f>
        <v>0</v>
      </c>
      <c r="I165" s="23"/>
      <c r="J165" s="23"/>
      <c r="K165" s="23"/>
      <c r="L165" s="23"/>
      <c r="M165" s="23"/>
      <c r="N165" s="26"/>
    </row>
    <row r="166" spans="1:16" ht="27" hidden="1" customHeight="1" x14ac:dyDescent="0.3">
      <c r="A166" s="87" t="s">
        <v>5</v>
      </c>
      <c r="B166" s="63">
        <f>SUM(B168)</f>
        <v>0</v>
      </c>
      <c r="C166" s="63">
        <f>SUM(C168)</f>
        <v>0</v>
      </c>
      <c r="D166" s="63">
        <f>SUM(D168)</f>
        <v>0</v>
      </c>
      <c r="E166" s="63">
        <f>E168</f>
        <v>0</v>
      </c>
      <c r="F166" s="63">
        <f>SUM(F168)</f>
        <v>0</v>
      </c>
      <c r="G166" s="86">
        <f>SUM(G167:G168)</f>
        <v>0</v>
      </c>
      <c r="H166" s="86">
        <f>SUM(H167:H168)</f>
        <v>0</v>
      </c>
      <c r="I166" s="63"/>
      <c r="J166" s="63"/>
      <c r="K166" s="63"/>
      <c r="L166" s="63"/>
      <c r="M166" s="63"/>
      <c r="N166" s="88" t="s">
        <v>161</v>
      </c>
    </row>
    <row r="167" spans="1:16" ht="4.5" hidden="1" customHeight="1" x14ac:dyDescent="0.3">
      <c r="A167" s="18" t="s">
        <v>82</v>
      </c>
      <c r="B167" s="23"/>
      <c r="C167" s="23"/>
      <c r="D167" s="23"/>
      <c r="E167" s="23"/>
      <c r="F167" s="23"/>
      <c r="G167" s="23"/>
      <c r="H167" s="23">
        <f t="shared" si="16"/>
        <v>0</v>
      </c>
      <c r="I167" s="23"/>
      <c r="J167" s="23"/>
      <c r="K167" s="23"/>
      <c r="L167" s="23"/>
      <c r="M167" s="23"/>
      <c r="N167" s="73" t="s">
        <v>83</v>
      </c>
    </row>
    <row r="168" spans="1:16" ht="95.25" hidden="1" customHeight="1" x14ac:dyDescent="0.3">
      <c r="A168" s="17" t="s">
        <v>132</v>
      </c>
      <c r="B168" s="23"/>
      <c r="C168" s="13"/>
      <c r="D168" s="23"/>
      <c r="E168" s="23"/>
      <c r="F168" s="23"/>
      <c r="G168" s="74"/>
      <c r="H168" s="23">
        <f t="shared" si="16"/>
        <v>0</v>
      </c>
      <c r="I168" s="23"/>
      <c r="J168" s="23"/>
      <c r="K168" s="23"/>
      <c r="L168" s="23"/>
      <c r="M168" s="23"/>
      <c r="N168" s="73" t="s">
        <v>131</v>
      </c>
    </row>
    <row r="169" spans="1:16" s="52" customFormat="1" ht="42.75" hidden="1" customHeight="1" x14ac:dyDescent="0.3">
      <c r="A169" s="22" t="s">
        <v>2</v>
      </c>
      <c r="B169" s="23">
        <f t="shared" ref="B169" si="17">SUM(B170)</f>
        <v>0</v>
      </c>
      <c r="C169" s="23">
        <f>SUM(C170)</f>
        <v>0</v>
      </c>
      <c r="D169" s="23">
        <f t="shared" ref="D169:H169" si="18">SUM(D170)</f>
        <v>0</v>
      </c>
      <c r="E169" s="23"/>
      <c r="F169" s="23">
        <f t="shared" si="18"/>
        <v>0</v>
      </c>
      <c r="G169" s="23">
        <f t="shared" si="18"/>
        <v>0</v>
      </c>
      <c r="H169" s="23">
        <f t="shared" si="18"/>
        <v>0</v>
      </c>
      <c r="I169" s="23"/>
      <c r="J169" s="23"/>
      <c r="K169" s="23"/>
      <c r="L169" s="23"/>
      <c r="M169" s="23"/>
      <c r="N169" s="72"/>
    </row>
    <row r="170" spans="1:16" s="52" customFormat="1" ht="79.5" hidden="1" customHeight="1" x14ac:dyDescent="0.3">
      <c r="A170" s="8" t="s">
        <v>21</v>
      </c>
      <c r="B170" s="23"/>
      <c r="C170" s="13"/>
      <c r="D170" s="23"/>
      <c r="E170" s="23"/>
      <c r="F170" s="23"/>
      <c r="G170" s="23"/>
      <c r="H170" s="23">
        <f>SUM(C170:G170)</f>
        <v>0</v>
      </c>
      <c r="I170" s="23"/>
      <c r="J170" s="23"/>
      <c r="K170" s="23"/>
      <c r="L170" s="23"/>
      <c r="M170" s="23"/>
      <c r="N170" s="14" t="s">
        <v>20</v>
      </c>
    </row>
    <row r="171" spans="1:16" s="52" customFormat="1" ht="0.75" customHeight="1" x14ac:dyDescent="0.3">
      <c r="A171" s="75"/>
      <c r="B171" s="23"/>
      <c r="C171" s="13"/>
      <c r="D171" s="23"/>
      <c r="E171" s="23"/>
      <c r="F171" s="23"/>
      <c r="G171" s="23"/>
      <c r="H171" s="23">
        <f>B171+C171+G171</f>
        <v>0</v>
      </c>
      <c r="I171" s="23"/>
      <c r="J171" s="23"/>
      <c r="K171" s="23"/>
      <c r="L171" s="23"/>
      <c r="M171" s="23"/>
      <c r="N171" s="72"/>
    </row>
    <row r="172" spans="1:16" s="70" customFormat="1" ht="33" customHeight="1" x14ac:dyDescent="0.3">
      <c r="A172" s="76" t="s">
        <v>1</v>
      </c>
      <c r="B172" s="77">
        <f>B169+B150+B120+B107+B39+B15</f>
        <v>5444203</v>
      </c>
      <c r="C172" s="77">
        <f>C169+C150+C120+C107+C39+C15</f>
        <v>0</v>
      </c>
      <c r="D172" s="77" t="e">
        <f>D169+D150+D120+D107+D39+D15</f>
        <v>#REF!</v>
      </c>
      <c r="E172" s="77">
        <f>E169+E150+E120+E107+E39+E15+E166</f>
        <v>-17088325</v>
      </c>
      <c r="F172" s="77">
        <f>F169+F150+F120+F107+F39+F15+F166</f>
        <v>0</v>
      </c>
      <c r="G172" s="77">
        <f>G169+G150+G120+G107+G39+G15+G166</f>
        <v>0</v>
      </c>
      <c r="H172" s="77">
        <f>H169+H150+H120+H107+H39+H15+H166</f>
        <v>-11177178</v>
      </c>
      <c r="I172" s="77"/>
      <c r="J172" s="77"/>
      <c r="K172" s="77"/>
      <c r="L172" s="77"/>
      <c r="M172" s="77"/>
      <c r="N172" s="78"/>
      <c r="O172" s="79"/>
      <c r="P172" s="79"/>
    </row>
    <row r="173" spans="1:16" s="70" customFormat="1" x14ac:dyDescent="0.3">
      <c r="A173" s="1"/>
      <c r="B173" s="2"/>
      <c r="C173" s="2"/>
      <c r="D173" s="2"/>
      <c r="E173" s="4"/>
      <c r="F173" s="4"/>
      <c r="G173" s="2"/>
      <c r="H173" s="2"/>
      <c r="I173" s="2"/>
      <c r="J173" s="2"/>
      <c r="K173" s="2"/>
      <c r="L173" s="2"/>
      <c r="M173" s="2"/>
      <c r="N173" s="3"/>
      <c r="O173" s="79"/>
    </row>
    <row r="174" spans="1:16" ht="51" customHeight="1" x14ac:dyDescent="0.3">
      <c r="B174" s="42"/>
      <c r="G174" s="52"/>
    </row>
    <row r="175" spans="1:16" x14ac:dyDescent="0.3">
      <c r="D175" s="42"/>
      <c r="E175" s="42"/>
      <c r="G175" s="51"/>
      <c r="P175" s="42"/>
    </row>
    <row r="176" spans="1:16" x14ac:dyDescent="0.3">
      <c r="G176" s="51"/>
      <c r="H176" s="42"/>
      <c r="I176" s="42"/>
      <c r="J176" s="42"/>
      <c r="K176" s="42"/>
      <c r="L176" s="42"/>
      <c r="M176" s="42"/>
    </row>
    <row r="177" spans="7:7" x14ac:dyDescent="0.3">
      <c r="G177" s="51"/>
    </row>
    <row r="178" spans="7:7" x14ac:dyDescent="0.3">
      <c r="G178" s="51"/>
    </row>
    <row r="179" spans="7:7" x14ac:dyDescent="0.3">
      <c r="G179" s="51"/>
    </row>
    <row r="180" spans="7:7" x14ac:dyDescent="0.3">
      <c r="G180" s="51"/>
    </row>
    <row r="181" spans="7:7" x14ac:dyDescent="0.3">
      <c r="G181" s="51"/>
    </row>
    <row r="182" spans="7:7" x14ac:dyDescent="0.3">
      <c r="G182" s="51"/>
    </row>
    <row r="183" spans="7:7" x14ac:dyDescent="0.3">
      <c r="G183" s="51"/>
    </row>
    <row r="184" spans="7:7" x14ac:dyDescent="0.3">
      <c r="G184" s="51"/>
    </row>
    <row r="185" spans="7:7" x14ac:dyDescent="0.3">
      <c r="G185" s="51"/>
    </row>
  </sheetData>
  <mergeCells count="47">
    <mergeCell ref="A143:A144"/>
    <mergeCell ref="A147:A148"/>
    <mergeCell ref="B140:B148"/>
    <mergeCell ref="A139:B139"/>
    <mergeCell ref="H121:H122"/>
    <mergeCell ref="N121:N122"/>
    <mergeCell ref="A88:A90"/>
    <mergeCell ref="A94:A95"/>
    <mergeCell ref="P55:P103"/>
    <mergeCell ref="A58:A64"/>
    <mergeCell ref="A72:A75"/>
    <mergeCell ref="A76:A77"/>
    <mergeCell ref="A78:A79"/>
    <mergeCell ref="A81:A82"/>
    <mergeCell ref="A102:A103"/>
    <mergeCell ref="A55:A57"/>
    <mergeCell ref="A104:A106"/>
    <mergeCell ref="E121:E122"/>
    <mergeCell ref="I1:J1"/>
    <mergeCell ref="A2:H2"/>
    <mergeCell ref="A3:G3"/>
    <mergeCell ref="A4:G4"/>
    <mergeCell ref="A5:G5"/>
    <mergeCell ref="A149:E149"/>
    <mergeCell ref="A7:G7"/>
    <mergeCell ref="A13:G13"/>
    <mergeCell ref="A12:G12"/>
    <mergeCell ref="A30:A31"/>
    <mergeCell ref="A109:A110"/>
    <mergeCell ref="A114:A115"/>
    <mergeCell ref="G121:G122"/>
    <mergeCell ref="A44:A45"/>
    <mergeCell ref="A121:A122"/>
    <mergeCell ref="B121:B122"/>
    <mergeCell ref="A46:A47"/>
    <mergeCell ref="A48:A52"/>
    <mergeCell ref="A65:A71"/>
    <mergeCell ref="A6:G6"/>
    <mergeCell ref="A10:G10"/>
    <mergeCell ref="A11:G11"/>
    <mergeCell ref="A8:G8"/>
    <mergeCell ref="A9:G9"/>
    <mergeCell ref="B153:B165"/>
    <mergeCell ref="A154:A155"/>
    <mergeCell ref="A158:A159"/>
    <mergeCell ref="A162:A164"/>
    <mergeCell ref="A152:B152"/>
  </mergeCells>
  <pageMargins left="0.31496062992125984" right="0.31496062992125984" top="0.35433070866141736" bottom="0.39370078740157483" header="0" footer="0"/>
  <pageSetup paperSize="9" scale="42" fitToHeight="5" orientation="portrait" r:id="rId1"/>
  <colBreaks count="1" manualBreakCount="1">
    <brk id="7" max="17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6"/>
  <sheetViews>
    <sheetView topLeftCell="A106" zoomScale="70" zoomScaleNormal="70" workbookViewId="0">
      <selection activeCell="G91" sqref="G91"/>
    </sheetView>
  </sheetViews>
  <sheetFormatPr defaultColWidth="24.140625" defaultRowHeight="18.75" x14ac:dyDescent="0.3"/>
  <cols>
    <col min="1" max="1" width="63.85546875" style="28" customWidth="1"/>
    <col min="2" max="2" width="30.5703125" style="28" customWidth="1"/>
    <col min="3" max="4" width="23.5703125" style="28" hidden="1" customWidth="1"/>
    <col min="5" max="5" width="23.5703125" style="28" customWidth="1"/>
    <col min="6" max="6" width="23.5703125" style="28" hidden="1" customWidth="1"/>
    <col min="7" max="7" width="27.42578125" style="34" customWidth="1"/>
    <col min="8" max="8" width="21.7109375" style="28" customWidth="1"/>
    <col min="9" max="13" width="24.140625" style="28" hidden="1" customWidth="1"/>
    <col min="14" max="14" width="82" style="28" customWidth="1"/>
    <col min="15" max="15" width="21.28515625" style="28" customWidth="1"/>
    <col min="16" max="16" width="52.28515625" style="28" customWidth="1"/>
    <col min="17" max="16384" width="24.140625" style="28"/>
  </cols>
  <sheetData>
    <row r="1" spans="1:17" ht="68.25" customHeight="1" x14ac:dyDescent="0.3">
      <c r="G1" s="52"/>
      <c r="I1" s="177" t="s">
        <v>7</v>
      </c>
      <c r="J1" s="177"/>
      <c r="K1" s="96"/>
      <c r="L1" s="96"/>
      <c r="M1" s="96"/>
      <c r="N1" s="36" t="s">
        <v>170</v>
      </c>
    </row>
    <row r="2" spans="1:17" ht="50.25" customHeight="1" x14ac:dyDescent="0.3">
      <c r="A2" s="178" t="s">
        <v>165</v>
      </c>
      <c r="B2" s="178"/>
      <c r="C2" s="178"/>
      <c r="D2" s="178"/>
      <c r="E2" s="178"/>
      <c r="F2" s="178"/>
      <c r="G2" s="178"/>
      <c r="H2" s="178"/>
      <c r="I2" s="37" t="s">
        <v>24</v>
      </c>
      <c r="J2" s="37" t="s">
        <v>27</v>
      </c>
      <c r="K2" s="37" t="s">
        <v>50</v>
      </c>
      <c r="L2" s="37" t="s">
        <v>49</v>
      </c>
      <c r="M2" s="37" t="s">
        <v>55</v>
      </c>
      <c r="N2" s="38" t="s">
        <v>8</v>
      </c>
    </row>
    <row r="3" spans="1:17" ht="37.5" customHeight="1" x14ac:dyDescent="0.3">
      <c r="A3" s="153" t="s">
        <v>10</v>
      </c>
      <c r="B3" s="153"/>
      <c r="C3" s="153"/>
      <c r="D3" s="153"/>
      <c r="E3" s="153"/>
      <c r="F3" s="153"/>
      <c r="G3" s="153"/>
      <c r="H3" s="39">
        <f>6922277.44-200000</f>
        <v>6722277.4400000004</v>
      </c>
      <c r="I3" s="40">
        <v>2700000</v>
      </c>
      <c r="J3" s="40">
        <v>3500000</v>
      </c>
      <c r="K3" s="41"/>
      <c r="L3" s="41"/>
      <c r="M3" s="41">
        <v>200000</v>
      </c>
      <c r="N3" s="40">
        <f>H3-I3-J3-K3-L3-M3</f>
        <v>322277.44000000041</v>
      </c>
      <c r="O3" s="42">
        <f>H3-N3</f>
        <v>6400000</v>
      </c>
    </row>
    <row r="4" spans="1:17" ht="42.75" customHeight="1" x14ac:dyDescent="0.3">
      <c r="A4" s="153" t="s">
        <v>11</v>
      </c>
      <c r="B4" s="153"/>
      <c r="C4" s="153"/>
      <c r="D4" s="153"/>
      <c r="E4" s="153"/>
      <c r="F4" s="153"/>
      <c r="G4" s="153"/>
      <c r="H4" s="39">
        <f>1190459.41+309498.45+2924414.47+34600</f>
        <v>4458972.33</v>
      </c>
      <c r="I4" s="40">
        <v>1936922.01</v>
      </c>
      <c r="J4" s="40"/>
      <c r="K4" s="43"/>
      <c r="L4" s="43">
        <v>2429414</v>
      </c>
      <c r="M4" s="43"/>
      <c r="N4" s="40">
        <f t="shared" ref="N4:N12" si="0">H4-I4-J4-K4-L4</f>
        <v>92636.320000000298</v>
      </c>
      <c r="O4" s="42">
        <f t="shared" ref="O4:O12" si="1">H4-N4</f>
        <v>4366336.01</v>
      </c>
      <c r="Q4" s="42"/>
    </row>
    <row r="5" spans="1:17" s="44" customFormat="1" ht="43.5" hidden="1" customHeight="1" x14ac:dyDescent="0.3">
      <c r="A5" s="153" t="s">
        <v>12</v>
      </c>
      <c r="B5" s="153"/>
      <c r="C5" s="153"/>
      <c r="D5" s="153"/>
      <c r="E5" s="153"/>
      <c r="F5" s="153"/>
      <c r="G5" s="153"/>
      <c r="H5" s="39"/>
      <c r="I5" s="40"/>
      <c r="J5" s="40"/>
      <c r="K5" s="43"/>
      <c r="L5" s="43"/>
      <c r="M5" s="43"/>
      <c r="N5" s="40">
        <f t="shared" si="0"/>
        <v>0</v>
      </c>
      <c r="O5" s="42">
        <f t="shared" si="1"/>
        <v>0</v>
      </c>
      <c r="Q5" s="45"/>
    </row>
    <row r="6" spans="1:17" s="44" customFormat="1" ht="57" customHeight="1" x14ac:dyDescent="0.3">
      <c r="A6" s="153" t="s">
        <v>13</v>
      </c>
      <c r="B6" s="153"/>
      <c r="C6" s="153"/>
      <c r="D6" s="153"/>
      <c r="E6" s="153"/>
      <c r="F6" s="153"/>
      <c r="G6" s="153"/>
      <c r="H6" s="39">
        <f>2337447.39+23402.77+181417.62</f>
        <v>2542267.7800000003</v>
      </c>
      <c r="I6" s="40"/>
      <c r="J6" s="40"/>
      <c r="K6" s="43"/>
      <c r="L6" s="43"/>
      <c r="M6" s="43"/>
      <c r="N6" s="40">
        <f t="shared" si="0"/>
        <v>2542267.7800000003</v>
      </c>
      <c r="O6" s="42">
        <f t="shared" si="1"/>
        <v>0</v>
      </c>
      <c r="Q6" s="45"/>
    </row>
    <row r="7" spans="1:17" ht="42.75" customHeight="1" x14ac:dyDescent="0.3">
      <c r="A7" s="153" t="s">
        <v>14</v>
      </c>
      <c r="B7" s="153"/>
      <c r="C7" s="153"/>
      <c r="D7" s="153"/>
      <c r="E7" s="153"/>
      <c r="F7" s="153"/>
      <c r="G7" s="153"/>
      <c r="H7" s="39">
        <v>2195226.08</v>
      </c>
      <c r="I7" s="40"/>
      <c r="J7" s="40">
        <v>2100000</v>
      </c>
      <c r="K7" s="43"/>
      <c r="L7" s="43"/>
      <c r="M7" s="43"/>
      <c r="N7" s="40">
        <f t="shared" si="0"/>
        <v>95226.080000000075</v>
      </c>
      <c r="O7" s="42">
        <f t="shared" si="1"/>
        <v>2100000</v>
      </c>
      <c r="Q7" s="42"/>
    </row>
    <row r="8" spans="1:17" ht="47.25" customHeight="1" x14ac:dyDescent="0.3">
      <c r="A8" s="153" t="s">
        <v>15</v>
      </c>
      <c r="B8" s="153"/>
      <c r="C8" s="153"/>
      <c r="D8" s="153"/>
      <c r="E8" s="153"/>
      <c r="F8" s="153"/>
      <c r="G8" s="153"/>
      <c r="H8" s="39">
        <v>227142.63</v>
      </c>
      <c r="I8" s="40"/>
      <c r="J8" s="40"/>
      <c r="K8" s="43"/>
      <c r="L8" s="43"/>
      <c r="M8" s="43"/>
      <c r="N8" s="40">
        <f t="shared" si="0"/>
        <v>227142.63</v>
      </c>
      <c r="O8" s="42">
        <f t="shared" si="1"/>
        <v>0</v>
      </c>
      <c r="Q8" s="42"/>
    </row>
    <row r="9" spans="1:17" ht="27" customHeight="1" x14ac:dyDescent="0.3">
      <c r="A9" s="153" t="s">
        <v>16</v>
      </c>
      <c r="B9" s="153"/>
      <c r="C9" s="153"/>
      <c r="D9" s="153"/>
      <c r="E9" s="153"/>
      <c r="F9" s="153"/>
      <c r="G9" s="153"/>
      <c r="H9" s="39">
        <v>537743.03</v>
      </c>
      <c r="I9" s="40"/>
      <c r="J9" s="40"/>
      <c r="K9" s="43">
        <v>537740</v>
      </c>
      <c r="L9" s="43"/>
      <c r="M9" s="43"/>
      <c r="N9" s="40">
        <f t="shared" si="0"/>
        <v>3.0300000000279397</v>
      </c>
      <c r="O9" s="42">
        <f t="shared" si="1"/>
        <v>537740</v>
      </c>
    </row>
    <row r="10" spans="1:17" ht="46.5" customHeight="1" x14ac:dyDescent="0.3">
      <c r="A10" s="154" t="s">
        <v>17</v>
      </c>
      <c r="B10" s="155"/>
      <c r="C10" s="155"/>
      <c r="D10" s="155"/>
      <c r="E10" s="155"/>
      <c r="F10" s="155"/>
      <c r="G10" s="156"/>
      <c r="H10" s="39">
        <v>217675.7</v>
      </c>
      <c r="I10" s="40"/>
      <c r="J10" s="40"/>
      <c r="K10" s="43"/>
      <c r="L10" s="43"/>
      <c r="M10" s="43"/>
      <c r="N10" s="40">
        <f t="shared" si="0"/>
        <v>217675.7</v>
      </c>
      <c r="O10" s="42">
        <f t="shared" si="1"/>
        <v>0</v>
      </c>
    </row>
    <row r="11" spans="1:17" ht="46.5" customHeight="1" x14ac:dyDescent="0.3">
      <c r="A11" s="154" t="s">
        <v>18</v>
      </c>
      <c r="B11" s="155"/>
      <c r="C11" s="155"/>
      <c r="D11" s="155"/>
      <c r="E11" s="155"/>
      <c r="F11" s="155"/>
      <c r="G11" s="156"/>
      <c r="H11" s="39">
        <v>227465</v>
      </c>
      <c r="I11" s="40"/>
      <c r="J11" s="40"/>
      <c r="K11" s="43"/>
      <c r="L11" s="43"/>
      <c r="M11" s="43"/>
      <c r="N11" s="40">
        <f t="shared" si="0"/>
        <v>227465</v>
      </c>
      <c r="O11" s="42">
        <f t="shared" si="1"/>
        <v>0</v>
      </c>
    </row>
    <row r="12" spans="1:17" ht="44.25" customHeight="1" x14ac:dyDescent="0.3">
      <c r="A12" s="158" t="s">
        <v>19</v>
      </c>
      <c r="B12" s="158"/>
      <c r="C12" s="158"/>
      <c r="D12" s="158"/>
      <c r="E12" s="158"/>
      <c r="F12" s="158"/>
      <c r="G12" s="158"/>
      <c r="H12" s="39">
        <v>709814.85</v>
      </c>
      <c r="I12" s="40"/>
      <c r="J12" s="40">
        <v>651214</v>
      </c>
      <c r="K12" s="43"/>
      <c r="L12" s="43"/>
      <c r="M12" s="43"/>
      <c r="N12" s="40">
        <f t="shared" si="0"/>
        <v>58600.849999999977</v>
      </c>
      <c r="O12" s="42">
        <f t="shared" si="1"/>
        <v>651214</v>
      </c>
    </row>
    <row r="13" spans="1:17" ht="19.5" customHeight="1" x14ac:dyDescent="0.3">
      <c r="A13" s="157"/>
      <c r="B13" s="157"/>
      <c r="C13" s="157"/>
      <c r="D13" s="157"/>
      <c r="E13" s="157"/>
      <c r="F13" s="157"/>
      <c r="G13" s="157"/>
      <c r="H13" s="40"/>
      <c r="I13" s="40">
        <f>SUM(I3:I12)</f>
        <v>4636922.01</v>
      </c>
      <c r="J13" s="40"/>
      <c r="K13" s="43"/>
      <c r="L13" s="43"/>
      <c r="M13" s="43"/>
      <c r="N13" s="40">
        <f>N3+N7</f>
        <v>417503.52000000048</v>
      </c>
    </row>
    <row r="14" spans="1:17" s="48" customFormat="1" ht="131.25" customHeight="1" x14ac:dyDescent="0.2">
      <c r="A14" s="46" t="s">
        <v>57</v>
      </c>
      <c r="B14" s="46" t="s">
        <v>56</v>
      </c>
      <c r="C14" s="46" t="s">
        <v>23</v>
      </c>
      <c r="D14" s="46" t="s">
        <v>51</v>
      </c>
      <c r="E14" s="46" t="s">
        <v>31</v>
      </c>
      <c r="F14" s="46" t="s">
        <v>29</v>
      </c>
      <c r="G14" s="12" t="s">
        <v>4</v>
      </c>
      <c r="H14" s="46" t="s">
        <v>0</v>
      </c>
      <c r="I14" s="46"/>
      <c r="J14" s="46"/>
      <c r="K14" s="46"/>
      <c r="L14" s="46"/>
      <c r="M14" s="46"/>
      <c r="N14" s="47" t="s">
        <v>75</v>
      </c>
    </row>
    <row r="15" spans="1:17" s="52" customFormat="1" ht="41.25" hidden="1" customHeight="1" x14ac:dyDescent="0.3">
      <c r="A15" s="31" t="s">
        <v>6</v>
      </c>
      <c r="B15" s="49">
        <f t="shared" ref="B15:H15" si="2">SUM(B16:B31)</f>
        <v>0</v>
      </c>
      <c r="C15" s="49">
        <f t="shared" si="2"/>
        <v>0</v>
      </c>
      <c r="D15" s="49">
        <f t="shared" si="2"/>
        <v>0</v>
      </c>
      <c r="E15" s="49">
        <f t="shared" si="2"/>
        <v>0</v>
      </c>
      <c r="F15" s="49">
        <f t="shared" si="2"/>
        <v>0</v>
      </c>
      <c r="G15" s="49">
        <f t="shared" si="2"/>
        <v>0</v>
      </c>
      <c r="H15" s="49">
        <f t="shared" si="2"/>
        <v>0</v>
      </c>
      <c r="I15" s="49"/>
      <c r="J15" s="49"/>
      <c r="K15" s="49"/>
      <c r="L15" s="49"/>
      <c r="M15" s="49"/>
      <c r="N15" s="50" t="s">
        <v>157</v>
      </c>
      <c r="O15" s="51"/>
    </row>
    <row r="16" spans="1:17" s="52" customFormat="1" ht="37.5" hidden="1" x14ac:dyDescent="0.3">
      <c r="A16" s="53" t="s">
        <v>58</v>
      </c>
      <c r="B16" s="54"/>
      <c r="C16" s="54"/>
      <c r="D16" s="5"/>
      <c r="E16" s="5"/>
      <c r="F16" s="5"/>
      <c r="G16" s="55"/>
      <c r="H16" s="5">
        <f>SUM(C16:G16)</f>
        <v>0</v>
      </c>
      <c r="I16" s="5"/>
      <c r="J16" s="5"/>
      <c r="K16" s="5"/>
      <c r="L16" s="5"/>
      <c r="M16" s="56"/>
      <c r="N16" s="11"/>
    </row>
    <row r="17" spans="1:14" s="52" customFormat="1" hidden="1" x14ac:dyDescent="0.3">
      <c r="A17" s="93"/>
      <c r="B17" s="54"/>
      <c r="C17" s="54"/>
      <c r="D17" s="5"/>
      <c r="E17" s="5"/>
      <c r="F17" s="5"/>
      <c r="G17" s="55"/>
      <c r="H17" s="5"/>
      <c r="I17" s="5"/>
      <c r="J17" s="5"/>
      <c r="K17" s="5"/>
      <c r="L17" s="5"/>
      <c r="M17" s="58"/>
      <c r="N17" s="11"/>
    </row>
    <row r="18" spans="1:14" s="52" customFormat="1" hidden="1" x14ac:dyDescent="0.3">
      <c r="A18" s="159" t="s">
        <v>59</v>
      </c>
      <c r="B18" s="54"/>
      <c r="C18" s="54"/>
      <c r="D18" s="5"/>
      <c r="E18" s="5"/>
      <c r="F18" s="5"/>
      <c r="G18" s="55"/>
      <c r="H18" s="5">
        <f t="shared" ref="H18:H29" si="3">SUM(C18:G18)</f>
        <v>0</v>
      </c>
      <c r="I18" s="5"/>
      <c r="J18" s="5"/>
      <c r="K18" s="5"/>
      <c r="L18" s="5"/>
      <c r="M18" s="59"/>
      <c r="N18" s="161" t="s">
        <v>89</v>
      </c>
    </row>
    <row r="19" spans="1:14" s="52" customFormat="1" hidden="1" x14ac:dyDescent="0.3">
      <c r="A19" s="202"/>
      <c r="B19" s="54"/>
      <c r="C19" s="54"/>
      <c r="D19" s="5"/>
      <c r="E19" s="5"/>
      <c r="F19" s="5"/>
      <c r="G19" s="55"/>
      <c r="H19" s="5">
        <f t="shared" si="3"/>
        <v>0</v>
      </c>
      <c r="I19" s="5"/>
      <c r="J19" s="5"/>
      <c r="K19" s="5"/>
      <c r="L19" s="5"/>
      <c r="M19" s="59"/>
      <c r="N19" s="198"/>
    </row>
    <row r="20" spans="1:14" s="52" customFormat="1" hidden="1" x14ac:dyDescent="0.3">
      <c r="A20" s="202"/>
      <c r="B20" s="54"/>
      <c r="C20" s="54"/>
      <c r="D20" s="5"/>
      <c r="E20" s="5"/>
      <c r="F20" s="5"/>
      <c r="G20" s="55"/>
      <c r="H20" s="5">
        <f t="shared" si="3"/>
        <v>0</v>
      </c>
      <c r="I20" s="5"/>
      <c r="J20" s="5"/>
      <c r="K20" s="5"/>
      <c r="L20" s="5"/>
      <c r="M20" s="59"/>
      <c r="N20" s="198"/>
    </row>
    <row r="21" spans="1:14" s="52" customFormat="1" hidden="1" x14ac:dyDescent="0.3">
      <c r="A21" s="160"/>
      <c r="B21" s="54"/>
      <c r="C21" s="54"/>
      <c r="D21" s="5"/>
      <c r="E21" s="5"/>
      <c r="F21" s="5"/>
      <c r="G21" s="55"/>
      <c r="H21" s="5">
        <f t="shared" si="3"/>
        <v>0</v>
      </c>
      <c r="I21" s="5"/>
      <c r="J21" s="5"/>
      <c r="K21" s="5"/>
      <c r="L21" s="5"/>
      <c r="M21" s="59"/>
      <c r="N21" s="162"/>
    </row>
    <row r="22" spans="1:14" s="52" customFormat="1" ht="131.25" hidden="1" x14ac:dyDescent="0.3">
      <c r="A22" s="53" t="s">
        <v>61</v>
      </c>
      <c r="B22" s="54"/>
      <c r="C22" s="54"/>
      <c r="D22" s="5"/>
      <c r="E22" s="5"/>
      <c r="F22" s="5"/>
      <c r="G22" s="55"/>
      <c r="H22" s="5">
        <f>SUM(B22:G22)</f>
        <v>0</v>
      </c>
      <c r="I22" s="5"/>
      <c r="J22" s="5"/>
      <c r="K22" s="5"/>
      <c r="L22" s="5"/>
      <c r="M22" s="59"/>
      <c r="N22" s="92" t="s">
        <v>60</v>
      </c>
    </row>
    <row r="23" spans="1:14" s="52" customFormat="1" ht="93.75" hidden="1" x14ac:dyDescent="0.3">
      <c r="A23" s="53" t="s">
        <v>76</v>
      </c>
      <c r="B23" s="54"/>
      <c r="C23" s="54"/>
      <c r="D23" s="5"/>
      <c r="E23" s="5"/>
      <c r="F23" s="5"/>
      <c r="G23" s="55"/>
      <c r="H23" s="5">
        <f>SUM(B23:G23)</f>
        <v>0</v>
      </c>
      <c r="I23" s="5"/>
      <c r="J23" s="5"/>
      <c r="K23" s="5"/>
      <c r="L23" s="5"/>
      <c r="M23" s="59"/>
      <c r="N23" s="91" t="s">
        <v>91</v>
      </c>
    </row>
    <row r="24" spans="1:14" s="52" customFormat="1" ht="56.25" hidden="1" x14ac:dyDescent="0.3">
      <c r="A24" s="53" t="s">
        <v>77</v>
      </c>
      <c r="B24" s="54"/>
      <c r="C24" s="54"/>
      <c r="D24" s="5"/>
      <c r="E24" s="5"/>
      <c r="F24" s="5"/>
      <c r="G24" s="55"/>
      <c r="H24" s="5">
        <f>SUM(B24:G24)</f>
        <v>0</v>
      </c>
      <c r="I24" s="5"/>
      <c r="J24" s="5"/>
      <c r="K24" s="5"/>
      <c r="L24" s="5"/>
      <c r="M24" s="59"/>
      <c r="N24" s="12" t="s">
        <v>90</v>
      </c>
    </row>
    <row r="25" spans="1:14" s="52" customFormat="1" ht="37.5" hidden="1" x14ac:dyDescent="0.3">
      <c r="A25" s="53" t="s">
        <v>62</v>
      </c>
      <c r="B25" s="54"/>
      <c r="C25" s="54"/>
      <c r="D25" s="5"/>
      <c r="E25" s="5"/>
      <c r="F25" s="5"/>
      <c r="G25" s="55"/>
      <c r="H25" s="5"/>
      <c r="I25" s="5"/>
      <c r="J25" s="5"/>
      <c r="K25" s="5"/>
      <c r="L25" s="5"/>
      <c r="M25" s="59"/>
      <c r="N25" s="11"/>
    </row>
    <row r="26" spans="1:14" s="52" customFormat="1" hidden="1" x14ac:dyDescent="0.3">
      <c r="A26" s="199" t="s">
        <v>63</v>
      </c>
      <c r="B26" s="54"/>
      <c r="C26" s="54"/>
      <c r="D26" s="5"/>
      <c r="E26" s="5"/>
      <c r="F26" s="5"/>
      <c r="G26" s="5">
        <v>0</v>
      </c>
      <c r="H26" s="5">
        <f t="shared" si="3"/>
        <v>0</v>
      </c>
      <c r="I26" s="5"/>
      <c r="J26" s="5"/>
      <c r="K26" s="5"/>
      <c r="L26" s="5"/>
      <c r="M26" s="59"/>
      <c r="N26" s="181" t="s">
        <v>146</v>
      </c>
    </row>
    <row r="27" spans="1:14" s="52" customFormat="1" hidden="1" x14ac:dyDescent="0.3">
      <c r="A27" s="200"/>
      <c r="B27" s="54"/>
      <c r="C27" s="54"/>
      <c r="D27" s="5"/>
      <c r="E27" s="5"/>
      <c r="F27" s="5"/>
      <c r="G27" s="5"/>
      <c r="H27" s="5">
        <f t="shared" si="3"/>
        <v>0</v>
      </c>
      <c r="I27" s="5"/>
      <c r="J27" s="5"/>
      <c r="K27" s="5"/>
      <c r="L27" s="5"/>
      <c r="M27" s="59"/>
      <c r="N27" s="201"/>
    </row>
    <row r="28" spans="1:14" s="52" customFormat="1" ht="56.25" hidden="1" x14ac:dyDescent="0.3">
      <c r="A28" s="159" t="s">
        <v>26</v>
      </c>
      <c r="B28" s="54"/>
      <c r="C28" s="54"/>
      <c r="D28" s="5"/>
      <c r="E28" s="5"/>
      <c r="F28" s="5"/>
      <c r="G28" s="5"/>
      <c r="H28" s="5">
        <f t="shared" si="3"/>
        <v>0</v>
      </c>
      <c r="I28" s="5"/>
      <c r="J28" s="5"/>
      <c r="K28" s="5"/>
      <c r="L28" s="5"/>
      <c r="M28" s="59"/>
      <c r="N28" s="12" t="s">
        <v>64</v>
      </c>
    </row>
    <row r="29" spans="1:14" s="52" customFormat="1" ht="56.25" hidden="1" x14ac:dyDescent="0.3">
      <c r="A29" s="160"/>
      <c r="B29" s="54"/>
      <c r="C29" s="54"/>
      <c r="D29" s="5"/>
      <c r="E29" s="5"/>
      <c r="F29" s="5"/>
      <c r="G29" s="5"/>
      <c r="H29" s="5">
        <f t="shared" si="3"/>
        <v>0</v>
      </c>
      <c r="I29" s="5"/>
      <c r="J29" s="5"/>
      <c r="K29" s="5"/>
      <c r="L29" s="5"/>
      <c r="M29" s="59"/>
      <c r="N29" s="92" t="s">
        <v>65</v>
      </c>
    </row>
    <row r="30" spans="1:14" s="52" customFormat="1" ht="56.25" hidden="1" x14ac:dyDescent="0.3">
      <c r="A30" s="11" t="s">
        <v>47</v>
      </c>
      <c r="B30" s="54"/>
      <c r="C30" s="54"/>
      <c r="D30" s="5"/>
      <c r="E30" s="5"/>
      <c r="F30" s="23"/>
      <c r="G30" s="23"/>
      <c r="H30" s="5">
        <f>SUM(C30:G30)</f>
        <v>0</v>
      </c>
      <c r="I30" s="5"/>
      <c r="J30" s="5"/>
      <c r="K30" s="5"/>
      <c r="L30" s="5"/>
      <c r="M30" s="5"/>
      <c r="N30" s="11" t="s">
        <v>48</v>
      </c>
    </row>
    <row r="31" spans="1:14" s="52" customFormat="1" ht="112.5" hidden="1" x14ac:dyDescent="0.3">
      <c r="A31" s="53" t="s">
        <v>53</v>
      </c>
      <c r="B31" s="54"/>
      <c r="C31" s="54"/>
      <c r="D31" s="5"/>
      <c r="E31" s="5"/>
      <c r="F31" s="5"/>
      <c r="G31" s="5"/>
      <c r="H31" s="5">
        <f>SUM(B31:G31)</f>
        <v>0</v>
      </c>
      <c r="I31" s="5"/>
      <c r="J31" s="5"/>
      <c r="K31" s="5"/>
      <c r="L31" s="5"/>
      <c r="M31" s="59"/>
      <c r="N31" s="92" t="s">
        <v>54</v>
      </c>
    </row>
    <row r="32" spans="1:14" s="52" customFormat="1" ht="56.25" hidden="1" x14ac:dyDescent="0.3">
      <c r="A32" s="53" t="s">
        <v>37</v>
      </c>
      <c r="B32" s="54"/>
      <c r="C32" s="54"/>
      <c r="D32" s="5"/>
      <c r="E32" s="5"/>
      <c r="F32" s="5"/>
      <c r="G32" s="5"/>
      <c r="H32" s="5">
        <f t="shared" ref="H32:H36" si="4">SUM(C32:G32)</f>
        <v>0</v>
      </c>
      <c r="I32" s="5"/>
      <c r="J32" s="5"/>
      <c r="K32" s="5"/>
      <c r="L32" s="5"/>
      <c r="M32" s="5"/>
      <c r="N32" s="11" t="s">
        <v>38</v>
      </c>
    </row>
    <row r="33" spans="1:15" s="52" customFormat="1" ht="75" hidden="1" x14ac:dyDescent="0.3">
      <c r="A33" s="53" t="s">
        <v>39</v>
      </c>
      <c r="B33" s="54"/>
      <c r="C33" s="54"/>
      <c r="D33" s="5"/>
      <c r="E33" s="5"/>
      <c r="F33" s="5"/>
      <c r="G33" s="5"/>
      <c r="H33" s="5">
        <f t="shared" si="4"/>
        <v>0</v>
      </c>
      <c r="I33" s="5"/>
      <c r="J33" s="5"/>
      <c r="K33" s="5"/>
      <c r="L33" s="5"/>
      <c r="M33" s="5"/>
      <c r="N33" s="11" t="s">
        <v>45</v>
      </c>
    </row>
    <row r="34" spans="1:15" s="52" customFormat="1" ht="168.75" hidden="1" x14ac:dyDescent="0.3">
      <c r="A34" s="11" t="s">
        <v>108</v>
      </c>
      <c r="B34" s="54"/>
      <c r="C34" s="54"/>
      <c r="D34" s="5"/>
      <c r="E34" s="5"/>
      <c r="F34" s="5"/>
      <c r="G34" s="5"/>
      <c r="H34" s="5">
        <f t="shared" si="4"/>
        <v>0</v>
      </c>
      <c r="I34" s="5"/>
      <c r="J34" s="5"/>
      <c r="K34" s="5"/>
      <c r="L34" s="5"/>
      <c r="M34" s="5"/>
      <c r="N34" s="11" t="s">
        <v>106</v>
      </c>
    </row>
    <row r="35" spans="1:15" s="52" customFormat="1" ht="112.5" hidden="1" x14ac:dyDescent="0.3">
      <c r="A35" s="11" t="s">
        <v>109</v>
      </c>
      <c r="B35" s="54"/>
      <c r="C35" s="54"/>
      <c r="D35" s="5"/>
      <c r="E35" s="5"/>
      <c r="F35" s="5"/>
      <c r="G35" s="5"/>
      <c r="H35" s="5">
        <f t="shared" si="4"/>
        <v>0</v>
      </c>
      <c r="I35" s="5"/>
      <c r="J35" s="5"/>
      <c r="K35" s="5"/>
      <c r="L35" s="5"/>
      <c r="M35" s="5"/>
      <c r="N35" s="11" t="s">
        <v>107</v>
      </c>
    </row>
    <row r="36" spans="1:15" s="52" customFormat="1" ht="56.25" hidden="1" x14ac:dyDescent="0.3">
      <c r="A36" s="11" t="s">
        <v>105</v>
      </c>
      <c r="B36" s="54"/>
      <c r="C36" s="54"/>
      <c r="D36" s="5"/>
      <c r="E36" s="5"/>
      <c r="F36" s="5"/>
      <c r="G36" s="5"/>
      <c r="H36" s="5">
        <f t="shared" si="4"/>
        <v>0</v>
      </c>
      <c r="I36" s="5"/>
      <c r="J36" s="5"/>
      <c r="K36" s="5"/>
      <c r="L36" s="5"/>
      <c r="M36" s="5"/>
      <c r="N36" s="11" t="s">
        <v>40</v>
      </c>
    </row>
    <row r="37" spans="1:15" s="52" customFormat="1" x14ac:dyDescent="0.3">
      <c r="A37" s="81" t="s">
        <v>158</v>
      </c>
      <c r="B37" s="50"/>
      <c r="C37" s="82">
        <f>SUM(C38:C107)</f>
        <v>0</v>
      </c>
      <c r="D37" s="82">
        <f>SUM(D38:D96)</f>
        <v>0</v>
      </c>
      <c r="E37" s="82">
        <f>SUM(E38:E96)</f>
        <v>0</v>
      </c>
      <c r="F37" s="82">
        <f>SUM(F38:F96)</f>
        <v>0</v>
      </c>
      <c r="G37" s="82">
        <f>SUM(G38:G96)</f>
        <v>368224</v>
      </c>
      <c r="H37" s="82">
        <f>SUM(D37:G37)</f>
        <v>368224</v>
      </c>
      <c r="I37" s="83"/>
      <c r="J37" s="83"/>
      <c r="K37" s="83"/>
      <c r="L37" s="83"/>
      <c r="M37" s="83"/>
      <c r="N37" s="84" t="s">
        <v>169</v>
      </c>
    </row>
    <row r="38" spans="1:15" s="52" customFormat="1" ht="93.75" hidden="1" x14ac:dyDescent="0.3">
      <c r="A38" s="14" t="s">
        <v>30</v>
      </c>
      <c r="B38" s="54"/>
      <c r="C38" s="54"/>
      <c r="D38" s="5"/>
      <c r="E38" s="5"/>
      <c r="F38" s="5"/>
      <c r="G38" s="5"/>
      <c r="H38" s="5">
        <f>C38+D38+E38+F38+G38</f>
        <v>0</v>
      </c>
      <c r="I38" s="5"/>
      <c r="J38" s="5"/>
      <c r="K38" s="5"/>
      <c r="L38" s="5"/>
      <c r="M38" s="5"/>
      <c r="N38" s="11" t="s">
        <v>32</v>
      </c>
    </row>
    <row r="39" spans="1:15" s="52" customFormat="1" ht="93.75" hidden="1" x14ac:dyDescent="0.3">
      <c r="A39" s="14" t="s">
        <v>30</v>
      </c>
      <c r="B39" s="54"/>
      <c r="C39" s="54"/>
      <c r="D39" s="5"/>
      <c r="E39" s="5"/>
      <c r="F39" s="5"/>
      <c r="G39" s="5"/>
      <c r="H39" s="5">
        <f t="shared" ref="H39:H108" si="5">C39+D39+E39+F39+G39</f>
        <v>0</v>
      </c>
      <c r="I39" s="5"/>
      <c r="J39" s="5"/>
      <c r="K39" s="5"/>
      <c r="L39" s="5"/>
      <c r="M39" s="56"/>
      <c r="N39" s="97"/>
    </row>
    <row r="40" spans="1:15" s="52" customFormat="1" ht="93.75" hidden="1" x14ac:dyDescent="0.3">
      <c r="A40" s="14" t="s">
        <v>30</v>
      </c>
      <c r="B40" s="54"/>
      <c r="C40" s="54"/>
      <c r="D40" s="5"/>
      <c r="E40" s="5"/>
      <c r="F40" s="5"/>
      <c r="G40" s="5"/>
      <c r="H40" s="5">
        <f t="shared" si="5"/>
        <v>0</v>
      </c>
      <c r="I40" s="5"/>
      <c r="J40" s="5"/>
      <c r="K40" s="5"/>
      <c r="L40" s="5"/>
      <c r="M40" s="56"/>
      <c r="N40" s="97"/>
    </row>
    <row r="41" spans="1:15" s="52" customFormat="1" ht="56.25" x14ac:dyDescent="0.3">
      <c r="A41" s="14" t="s">
        <v>127</v>
      </c>
      <c r="B41" s="54"/>
      <c r="C41" s="54"/>
      <c r="D41" s="5"/>
      <c r="E41" s="5"/>
      <c r="F41" s="5"/>
      <c r="G41" s="102">
        <f>-20000</f>
        <v>-20000</v>
      </c>
      <c r="H41" s="5">
        <f t="shared" ref="H41" si="6">SUM(C41:G41)</f>
        <v>-20000</v>
      </c>
      <c r="I41" s="5"/>
      <c r="J41" s="5"/>
      <c r="K41" s="5"/>
      <c r="L41" s="5"/>
      <c r="M41" s="59"/>
      <c r="N41" s="11" t="s">
        <v>172</v>
      </c>
      <c r="O41" s="52">
        <v>19525232</v>
      </c>
    </row>
    <row r="42" spans="1:15" s="52" customFormat="1" ht="56.25" x14ac:dyDescent="0.3">
      <c r="A42" s="61" t="s">
        <v>113</v>
      </c>
      <c r="B42" s="54"/>
      <c r="C42" s="54"/>
      <c r="D42" s="5"/>
      <c r="E42" s="5"/>
      <c r="F42" s="5"/>
      <c r="G42" s="103">
        <f>570035+131384</f>
        <v>701419</v>
      </c>
      <c r="H42" s="5">
        <f t="shared" si="5"/>
        <v>701419</v>
      </c>
      <c r="I42" s="5"/>
      <c r="J42" s="5"/>
      <c r="K42" s="5"/>
      <c r="L42" s="5"/>
      <c r="M42" s="56"/>
      <c r="N42" s="98" t="s">
        <v>174</v>
      </c>
    </row>
    <row r="43" spans="1:15" s="52" customFormat="1" ht="56.25" x14ac:dyDescent="0.3">
      <c r="A43" s="171" t="s">
        <v>114</v>
      </c>
      <c r="B43" s="54"/>
      <c r="C43" s="54"/>
      <c r="D43" s="5"/>
      <c r="E43" s="5"/>
      <c r="F43" s="5"/>
      <c r="G43" s="103">
        <f>23762+67340</f>
        <v>91102</v>
      </c>
      <c r="H43" s="5">
        <f t="shared" si="5"/>
        <v>91102</v>
      </c>
      <c r="I43" s="5"/>
      <c r="J43" s="5"/>
      <c r="K43" s="5"/>
      <c r="L43" s="5"/>
      <c r="M43" s="5"/>
      <c r="N43" s="99" t="s">
        <v>175</v>
      </c>
    </row>
    <row r="44" spans="1:15" s="52" customFormat="1" ht="37.5" x14ac:dyDescent="0.3">
      <c r="A44" s="172"/>
      <c r="B44" s="54"/>
      <c r="C44" s="54"/>
      <c r="D44" s="5"/>
      <c r="E44" s="5"/>
      <c r="F44" s="5"/>
      <c r="G44" s="102">
        <f>-15000</f>
        <v>-15000</v>
      </c>
      <c r="H44" s="5">
        <f t="shared" si="5"/>
        <v>-15000</v>
      </c>
      <c r="I44" s="5"/>
      <c r="J44" s="5"/>
      <c r="K44" s="5"/>
      <c r="L44" s="5"/>
      <c r="M44" s="5"/>
      <c r="N44" s="99" t="s">
        <v>191</v>
      </c>
    </row>
    <row r="45" spans="1:15" s="52" customFormat="1" ht="75" x14ac:dyDescent="0.3">
      <c r="A45" s="173" t="s">
        <v>115</v>
      </c>
      <c r="B45" s="54"/>
      <c r="C45" s="54"/>
      <c r="D45" s="5"/>
      <c r="E45" s="5"/>
      <c r="F45" s="5"/>
      <c r="G45" s="103">
        <f>497303+110665</f>
        <v>607968</v>
      </c>
      <c r="H45" s="5">
        <f t="shared" si="5"/>
        <v>607968</v>
      </c>
      <c r="I45" s="5"/>
      <c r="J45" s="5"/>
      <c r="K45" s="5"/>
      <c r="L45" s="5"/>
      <c r="M45" s="5"/>
      <c r="N45" s="99" t="s">
        <v>177</v>
      </c>
      <c r="O45" s="51"/>
    </row>
    <row r="46" spans="1:15" s="52" customFormat="1" ht="56.25" x14ac:dyDescent="0.3">
      <c r="A46" s="174"/>
      <c r="B46" s="54"/>
      <c r="C46" s="54"/>
      <c r="D46" s="5"/>
      <c r="E46" s="5"/>
      <c r="F46" s="5"/>
      <c r="G46" s="102">
        <v>-130000</v>
      </c>
      <c r="H46" s="5">
        <f t="shared" si="5"/>
        <v>-130000</v>
      </c>
      <c r="I46" s="5"/>
      <c r="J46" s="5"/>
      <c r="K46" s="5"/>
      <c r="L46" s="5"/>
      <c r="M46" s="5"/>
      <c r="N46" s="99" t="s">
        <v>192</v>
      </c>
    </row>
    <row r="47" spans="1:15" s="52" customFormat="1" ht="56.25" x14ac:dyDescent="0.3">
      <c r="A47" s="174"/>
      <c r="B47" s="54"/>
      <c r="C47" s="54"/>
      <c r="D47" s="5"/>
      <c r="E47" s="5"/>
      <c r="F47" s="5"/>
      <c r="G47" s="102">
        <v>-24120</v>
      </c>
      <c r="H47" s="5">
        <f t="shared" si="5"/>
        <v>-24120</v>
      </c>
      <c r="I47" s="5"/>
      <c r="J47" s="5"/>
      <c r="K47" s="5"/>
      <c r="L47" s="5"/>
      <c r="M47" s="5"/>
      <c r="N47" s="99" t="s">
        <v>181</v>
      </c>
    </row>
    <row r="48" spans="1:15" s="52" customFormat="1" ht="37.5" x14ac:dyDescent="0.3">
      <c r="A48" s="174"/>
      <c r="B48" s="54"/>
      <c r="C48" s="54"/>
      <c r="D48" s="5"/>
      <c r="E48" s="5"/>
      <c r="F48" s="5"/>
      <c r="G48" s="102">
        <v>-90000</v>
      </c>
      <c r="H48" s="5">
        <f t="shared" si="5"/>
        <v>-90000</v>
      </c>
      <c r="I48" s="5"/>
      <c r="J48" s="5"/>
      <c r="K48" s="5"/>
      <c r="L48" s="5"/>
      <c r="M48" s="5"/>
      <c r="N48" s="99" t="s">
        <v>193</v>
      </c>
    </row>
    <row r="49" spans="1:16" s="52" customFormat="1" ht="37.5" x14ac:dyDescent="0.3">
      <c r="A49" s="166"/>
      <c r="B49" s="54"/>
      <c r="C49" s="54"/>
      <c r="D49" s="5"/>
      <c r="E49" s="5"/>
      <c r="F49" s="5"/>
      <c r="G49" s="102">
        <f>-64891</f>
        <v>-64891</v>
      </c>
      <c r="H49" s="5">
        <f t="shared" si="5"/>
        <v>-64891</v>
      </c>
      <c r="I49" s="5"/>
      <c r="J49" s="5"/>
      <c r="K49" s="5"/>
      <c r="L49" s="5"/>
      <c r="M49" s="5"/>
      <c r="N49" s="99" t="s">
        <v>171</v>
      </c>
    </row>
    <row r="50" spans="1:16" s="52" customFormat="1" hidden="1" x14ac:dyDescent="0.3">
      <c r="A50" s="14" t="s">
        <v>68</v>
      </c>
      <c r="B50" s="54"/>
      <c r="C50" s="54"/>
      <c r="D50" s="5"/>
      <c r="E50" s="5"/>
      <c r="F50" s="5"/>
      <c r="G50" s="5"/>
      <c r="H50" s="5">
        <f t="shared" si="5"/>
        <v>0</v>
      </c>
      <c r="I50" s="5"/>
      <c r="J50" s="5"/>
      <c r="K50" s="5"/>
      <c r="L50" s="5"/>
      <c r="M50" s="5"/>
      <c r="N50" s="11"/>
    </row>
    <row r="51" spans="1:16" s="52" customFormat="1" ht="56.25" hidden="1" x14ac:dyDescent="0.3">
      <c r="A51" s="15" t="s">
        <v>70</v>
      </c>
      <c r="B51" s="54"/>
      <c r="C51" s="54"/>
      <c r="D51" s="5"/>
      <c r="E51" s="5"/>
      <c r="F51" s="5"/>
      <c r="G51" s="5"/>
      <c r="H51" s="5">
        <f t="shared" si="5"/>
        <v>0</v>
      </c>
      <c r="I51" s="5"/>
      <c r="J51" s="5"/>
      <c r="K51" s="5"/>
      <c r="L51" s="5"/>
      <c r="M51" s="59"/>
      <c r="N51" s="98" t="s">
        <v>69</v>
      </c>
    </row>
    <row r="52" spans="1:16" s="52" customFormat="1" ht="93.75" x14ac:dyDescent="0.3">
      <c r="A52" s="15" t="s">
        <v>66</v>
      </c>
      <c r="B52" s="54"/>
      <c r="C52" s="54"/>
      <c r="D52" s="5"/>
      <c r="E52" s="5"/>
      <c r="F52" s="5"/>
      <c r="G52" s="103">
        <f>1263306+270143</f>
        <v>1533449</v>
      </c>
      <c r="H52" s="5">
        <f>C52+D52+E52+F52+G52</f>
        <v>1533449</v>
      </c>
      <c r="I52" s="5"/>
      <c r="J52" s="5"/>
      <c r="K52" s="5"/>
      <c r="L52" s="5"/>
      <c r="M52" s="59"/>
      <c r="N52" s="11" t="s">
        <v>178</v>
      </c>
      <c r="P52" s="182" t="s">
        <v>116</v>
      </c>
    </row>
    <row r="53" spans="1:16" s="52" customFormat="1" ht="112.5" x14ac:dyDescent="0.3">
      <c r="A53" s="165" t="s">
        <v>92</v>
      </c>
      <c r="B53" s="54"/>
      <c r="C53" s="54"/>
      <c r="D53" s="5"/>
      <c r="E53" s="5"/>
      <c r="F53" s="5"/>
      <c r="G53" s="103">
        <v>0</v>
      </c>
      <c r="H53" s="5">
        <f t="shared" ref="H53:H58" si="7">C53+D53+E53+F53+G53</f>
        <v>0</v>
      </c>
      <c r="I53" s="5"/>
      <c r="J53" s="5"/>
      <c r="K53" s="5"/>
      <c r="L53" s="5"/>
      <c r="M53" s="59"/>
      <c r="N53" s="11" t="s">
        <v>179</v>
      </c>
      <c r="P53" s="182"/>
    </row>
    <row r="54" spans="1:16" s="52" customFormat="1" ht="56.25" x14ac:dyDescent="0.3">
      <c r="A54" s="175"/>
      <c r="B54" s="54"/>
      <c r="C54" s="54"/>
      <c r="D54" s="5"/>
      <c r="E54" s="5"/>
      <c r="F54" s="5"/>
      <c r="G54" s="102">
        <v>-150000</v>
      </c>
      <c r="H54" s="5">
        <f t="shared" si="7"/>
        <v>-150000</v>
      </c>
      <c r="I54" s="5"/>
      <c r="J54" s="5"/>
      <c r="K54" s="5"/>
      <c r="L54" s="5"/>
      <c r="M54" s="59"/>
      <c r="N54" s="11" t="s">
        <v>180</v>
      </c>
      <c r="P54" s="182"/>
    </row>
    <row r="55" spans="1:16" s="52" customFormat="1" ht="56.25" x14ac:dyDescent="0.3">
      <c r="A55" s="175"/>
      <c r="B55" s="54"/>
      <c r="C55" s="54"/>
      <c r="D55" s="5"/>
      <c r="E55" s="5"/>
      <c r="F55" s="5"/>
      <c r="G55" s="102">
        <v>-20095</v>
      </c>
      <c r="H55" s="5">
        <f t="shared" si="7"/>
        <v>-20095</v>
      </c>
      <c r="I55" s="5"/>
      <c r="J55" s="5"/>
      <c r="K55" s="5"/>
      <c r="L55" s="5"/>
      <c r="M55" s="59"/>
      <c r="N55" s="11" t="s">
        <v>181</v>
      </c>
      <c r="P55" s="182"/>
    </row>
    <row r="56" spans="1:16" s="52" customFormat="1" ht="75" x14ac:dyDescent="0.3">
      <c r="A56" s="175"/>
      <c r="B56" s="54"/>
      <c r="C56" s="54"/>
      <c r="D56" s="5"/>
      <c r="E56" s="5"/>
      <c r="F56" s="5"/>
      <c r="G56" s="102">
        <v>-1200000</v>
      </c>
      <c r="H56" s="5">
        <f t="shared" si="7"/>
        <v>-1200000</v>
      </c>
      <c r="I56" s="5"/>
      <c r="J56" s="5"/>
      <c r="K56" s="5"/>
      <c r="L56" s="5"/>
      <c r="M56" s="59"/>
      <c r="N56" s="11" t="s">
        <v>185</v>
      </c>
      <c r="P56" s="182"/>
    </row>
    <row r="57" spans="1:16" s="52" customFormat="1" ht="37.5" x14ac:dyDescent="0.3">
      <c r="A57" s="175"/>
      <c r="B57" s="54"/>
      <c r="C57" s="54"/>
      <c r="D57" s="5"/>
      <c r="E57" s="5"/>
      <c r="F57" s="5"/>
      <c r="G57" s="102">
        <v>-100000</v>
      </c>
      <c r="H57" s="5">
        <f t="shared" si="7"/>
        <v>-100000</v>
      </c>
      <c r="I57" s="5"/>
      <c r="J57" s="5"/>
      <c r="K57" s="5"/>
      <c r="L57" s="5"/>
      <c r="M57" s="59"/>
      <c r="N57" s="11" t="s">
        <v>183</v>
      </c>
      <c r="P57" s="182"/>
    </row>
    <row r="58" spans="1:16" s="52" customFormat="1" ht="56.25" x14ac:dyDescent="0.3">
      <c r="A58" s="175"/>
      <c r="B58" s="54"/>
      <c r="C58" s="54"/>
      <c r="D58" s="5"/>
      <c r="E58" s="5"/>
      <c r="F58" s="5"/>
      <c r="G58" s="102">
        <v>-6142</v>
      </c>
      <c r="H58" s="5">
        <f t="shared" si="7"/>
        <v>-6142</v>
      </c>
      <c r="I58" s="5"/>
      <c r="J58" s="5"/>
      <c r="K58" s="5"/>
      <c r="L58" s="5"/>
      <c r="M58" s="59"/>
      <c r="N58" s="11" t="s">
        <v>182</v>
      </c>
      <c r="P58" s="182"/>
    </row>
    <row r="59" spans="1:16" s="52" customFormat="1" ht="37.5" x14ac:dyDescent="0.3">
      <c r="A59" s="183"/>
      <c r="B59" s="54"/>
      <c r="C59" s="54"/>
      <c r="D59" s="5"/>
      <c r="E59" s="5"/>
      <c r="F59" s="5"/>
      <c r="G59" s="102">
        <v>-550000</v>
      </c>
      <c r="H59" s="5">
        <f t="shared" si="5"/>
        <v>-550000</v>
      </c>
      <c r="I59" s="5"/>
      <c r="J59" s="5"/>
      <c r="K59" s="5"/>
      <c r="L59" s="5"/>
      <c r="M59" s="59"/>
      <c r="N59" s="11" t="s">
        <v>173</v>
      </c>
      <c r="P59" s="182"/>
    </row>
    <row r="60" spans="1:16" s="52" customFormat="1" ht="112.5" x14ac:dyDescent="0.3">
      <c r="A60" s="165" t="s">
        <v>110</v>
      </c>
      <c r="B60" s="54"/>
      <c r="C60" s="54"/>
      <c r="D60" s="5"/>
      <c r="E60" s="5"/>
      <c r="F60" s="5"/>
      <c r="G60" s="103">
        <f>1479095+325420</f>
        <v>1804515</v>
      </c>
      <c r="H60" s="5">
        <f t="shared" si="5"/>
        <v>1804515</v>
      </c>
      <c r="I60" s="5"/>
      <c r="J60" s="5"/>
      <c r="K60" s="5"/>
      <c r="L60" s="5"/>
      <c r="M60" s="59"/>
      <c r="N60" s="11" t="s">
        <v>184</v>
      </c>
      <c r="P60" s="182"/>
    </row>
    <row r="61" spans="1:16" s="52" customFormat="1" ht="56.25" x14ac:dyDescent="0.3">
      <c r="A61" s="176"/>
      <c r="B61" s="54"/>
      <c r="C61" s="54"/>
      <c r="D61" s="5"/>
      <c r="E61" s="5"/>
      <c r="F61" s="5"/>
      <c r="G61" s="102">
        <v>-100000</v>
      </c>
      <c r="H61" s="5">
        <f t="shared" si="5"/>
        <v>-100000</v>
      </c>
      <c r="I61" s="5"/>
      <c r="J61" s="5"/>
      <c r="K61" s="5"/>
      <c r="L61" s="5"/>
      <c r="M61" s="59"/>
      <c r="N61" s="11" t="s">
        <v>181</v>
      </c>
      <c r="P61" s="182"/>
    </row>
    <row r="62" spans="1:16" s="52" customFormat="1" ht="75" x14ac:dyDescent="0.3">
      <c r="A62" s="176"/>
      <c r="B62" s="54"/>
      <c r="C62" s="54"/>
      <c r="D62" s="5"/>
      <c r="E62" s="5"/>
      <c r="F62" s="5"/>
      <c r="G62" s="102">
        <v>-200000</v>
      </c>
      <c r="H62" s="5">
        <f t="shared" si="5"/>
        <v>-200000</v>
      </c>
      <c r="I62" s="5"/>
      <c r="J62" s="5"/>
      <c r="K62" s="5"/>
      <c r="L62" s="5"/>
      <c r="M62" s="59"/>
      <c r="N62" s="11" t="s">
        <v>186</v>
      </c>
      <c r="P62" s="182"/>
    </row>
    <row r="63" spans="1:16" s="52" customFormat="1" ht="37.5" x14ac:dyDescent="0.3">
      <c r="A63" s="176"/>
      <c r="B63" s="54"/>
      <c r="C63" s="54"/>
      <c r="D63" s="5"/>
      <c r="E63" s="5"/>
      <c r="F63" s="5"/>
      <c r="G63" s="102">
        <v>-1150000</v>
      </c>
      <c r="H63" s="5">
        <f t="shared" si="5"/>
        <v>-1150000</v>
      </c>
      <c r="I63" s="5"/>
      <c r="J63" s="5"/>
      <c r="K63" s="5"/>
      <c r="L63" s="5"/>
      <c r="M63" s="59"/>
      <c r="N63" s="11" t="s">
        <v>187</v>
      </c>
      <c r="P63" s="182"/>
    </row>
    <row r="64" spans="1:16" s="52" customFormat="1" ht="56.25" x14ac:dyDescent="0.3">
      <c r="A64" s="176"/>
      <c r="B64" s="54"/>
      <c r="C64" s="54"/>
      <c r="D64" s="5"/>
      <c r="E64" s="5"/>
      <c r="F64" s="5"/>
      <c r="G64" s="102">
        <v>-14905</v>
      </c>
      <c r="H64" s="5">
        <f t="shared" si="5"/>
        <v>-14905</v>
      </c>
      <c r="I64" s="5"/>
      <c r="J64" s="5"/>
      <c r="K64" s="5"/>
      <c r="L64" s="5"/>
      <c r="M64" s="59"/>
      <c r="N64" s="11" t="s">
        <v>188</v>
      </c>
      <c r="P64" s="182"/>
    </row>
    <row r="65" spans="1:16" s="52" customFormat="1" ht="37.5" x14ac:dyDescent="0.3">
      <c r="A65" s="166"/>
      <c r="B65" s="54"/>
      <c r="C65" s="54"/>
      <c r="D65" s="5"/>
      <c r="E65" s="5"/>
      <c r="F65" s="5"/>
      <c r="G65" s="102">
        <f>-100000</f>
        <v>-100000</v>
      </c>
      <c r="H65" s="5">
        <f t="shared" si="5"/>
        <v>-100000</v>
      </c>
      <c r="I65" s="5"/>
      <c r="J65" s="5"/>
      <c r="K65" s="5"/>
      <c r="L65" s="5"/>
      <c r="M65" s="59"/>
      <c r="N65" s="11" t="s">
        <v>173</v>
      </c>
      <c r="P65" s="182"/>
    </row>
    <row r="66" spans="1:16" s="52" customFormat="1" ht="75" x14ac:dyDescent="0.3">
      <c r="A66" s="165" t="s">
        <v>111</v>
      </c>
      <c r="B66" s="54"/>
      <c r="C66" s="54"/>
      <c r="D66" s="5"/>
      <c r="E66" s="5"/>
      <c r="F66" s="5"/>
      <c r="G66" s="103">
        <f>77940+31132</f>
        <v>109072</v>
      </c>
      <c r="H66" s="5">
        <f t="shared" si="5"/>
        <v>109072</v>
      </c>
      <c r="I66" s="5"/>
      <c r="J66" s="5"/>
      <c r="K66" s="5"/>
      <c r="L66" s="5"/>
      <c r="M66" s="59"/>
      <c r="N66" s="11" t="s">
        <v>189</v>
      </c>
      <c r="P66" s="182"/>
    </row>
    <row r="67" spans="1:16" s="52" customFormat="1" ht="56.25" x14ac:dyDescent="0.3">
      <c r="A67" s="175"/>
      <c r="B67" s="54"/>
      <c r="C67" s="54"/>
      <c r="D67" s="5"/>
      <c r="E67" s="5"/>
      <c r="F67" s="5"/>
      <c r="G67" s="102">
        <v>-21650</v>
      </c>
      <c r="H67" s="5">
        <f t="shared" si="5"/>
        <v>-21650</v>
      </c>
      <c r="I67" s="5"/>
      <c r="J67" s="5"/>
      <c r="K67" s="5"/>
      <c r="L67" s="5"/>
      <c r="M67" s="59"/>
      <c r="N67" s="11" t="s">
        <v>181</v>
      </c>
      <c r="P67" s="182"/>
    </row>
    <row r="68" spans="1:16" s="52" customFormat="1" ht="56.25" x14ac:dyDescent="0.3">
      <c r="A68" s="175"/>
      <c r="B68" s="54"/>
      <c r="C68" s="54"/>
      <c r="D68" s="5"/>
      <c r="E68" s="5"/>
      <c r="F68" s="5"/>
      <c r="G68" s="102">
        <v>-15000</v>
      </c>
      <c r="H68" s="5">
        <f t="shared" si="5"/>
        <v>-15000</v>
      </c>
      <c r="I68" s="5"/>
      <c r="J68" s="5"/>
      <c r="K68" s="5"/>
      <c r="L68" s="5"/>
      <c r="M68" s="59"/>
      <c r="N68" s="11" t="s">
        <v>188</v>
      </c>
      <c r="P68" s="182"/>
    </row>
    <row r="69" spans="1:16" s="52" customFormat="1" ht="56.25" x14ac:dyDescent="0.3">
      <c r="A69" s="175"/>
      <c r="B69" s="54"/>
      <c r="C69" s="54"/>
      <c r="D69" s="5"/>
      <c r="E69" s="5"/>
      <c r="F69" s="5"/>
      <c r="G69" s="102">
        <v>-7675</v>
      </c>
      <c r="H69" s="5">
        <f t="shared" si="5"/>
        <v>-7675</v>
      </c>
      <c r="I69" s="5"/>
      <c r="J69" s="5"/>
      <c r="K69" s="5"/>
      <c r="L69" s="5"/>
      <c r="M69" s="59"/>
      <c r="N69" s="11" t="s">
        <v>182</v>
      </c>
      <c r="P69" s="182"/>
    </row>
    <row r="70" spans="1:16" s="52" customFormat="1" ht="56.25" x14ac:dyDescent="0.3">
      <c r="A70" s="184" t="s">
        <v>112</v>
      </c>
      <c r="B70" s="54"/>
      <c r="C70" s="54"/>
      <c r="D70" s="5"/>
      <c r="E70" s="5"/>
      <c r="F70" s="5"/>
      <c r="G70" s="102"/>
      <c r="H70" s="5">
        <f t="shared" si="5"/>
        <v>0</v>
      </c>
      <c r="I70" s="5"/>
      <c r="J70" s="5"/>
      <c r="K70" s="5"/>
      <c r="L70" s="5"/>
      <c r="M70" s="59"/>
      <c r="N70" s="11" t="s">
        <v>190</v>
      </c>
      <c r="P70" s="182"/>
    </row>
    <row r="71" spans="1:16" s="52" customFormat="1" hidden="1" x14ac:dyDescent="0.3">
      <c r="A71" s="185"/>
      <c r="B71" s="54"/>
      <c r="C71" s="54"/>
      <c r="D71" s="5"/>
      <c r="E71" s="5"/>
      <c r="F71" s="5"/>
      <c r="G71" s="5"/>
      <c r="H71" s="5">
        <f t="shared" si="5"/>
        <v>0</v>
      </c>
      <c r="I71" s="5"/>
      <c r="J71" s="5"/>
      <c r="K71" s="5"/>
      <c r="L71" s="5"/>
      <c r="M71" s="59"/>
      <c r="N71" s="11"/>
      <c r="P71" s="182"/>
    </row>
    <row r="72" spans="1:16" s="52" customFormat="1" hidden="1" x14ac:dyDescent="0.3">
      <c r="A72" s="165" t="s">
        <v>113</v>
      </c>
      <c r="B72" s="54"/>
      <c r="C72" s="54"/>
      <c r="D72" s="5"/>
      <c r="E72" s="5"/>
      <c r="F72" s="5"/>
      <c r="G72" s="5"/>
      <c r="H72" s="5">
        <f t="shared" si="5"/>
        <v>0</v>
      </c>
      <c r="I72" s="5"/>
      <c r="J72" s="5"/>
      <c r="K72" s="5"/>
      <c r="L72" s="5"/>
      <c r="M72" s="59"/>
      <c r="N72" s="11"/>
      <c r="P72" s="182"/>
    </row>
    <row r="73" spans="1:16" s="52" customFormat="1" hidden="1" x14ac:dyDescent="0.3">
      <c r="A73" s="183"/>
      <c r="B73" s="54"/>
      <c r="C73" s="54"/>
      <c r="D73" s="5"/>
      <c r="E73" s="5"/>
      <c r="F73" s="5"/>
      <c r="G73" s="5"/>
      <c r="H73" s="5">
        <f t="shared" si="5"/>
        <v>0</v>
      </c>
      <c r="I73" s="5"/>
      <c r="J73" s="5"/>
      <c r="K73" s="5"/>
      <c r="L73" s="5"/>
      <c r="M73" s="59"/>
      <c r="N73" s="11"/>
      <c r="P73" s="182"/>
    </row>
    <row r="74" spans="1:16" s="52" customFormat="1" hidden="1" x14ac:dyDescent="0.3">
      <c r="A74" s="15" t="s">
        <v>114</v>
      </c>
      <c r="B74" s="54"/>
      <c r="C74" s="54"/>
      <c r="D74" s="5"/>
      <c r="E74" s="5"/>
      <c r="F74" s="5"/>
      <c r="G74" s="5"/>
      <c r="H74" s="5">
        <f t="shared" si="5"/>
        <v>0</v>
      </c>
      <c r="I74" s="5"/>
      <c r="J74" s="5"/>
      <c r="K74" s="5"/>
      <c r="L74" s="5"/>
      <c r="M74" s="59"/>
      <c r="N74" s="11"/>
      <c r="P74" s="182"/>
    </row>
    <row r="75" spans="1:16" s="52" customFormat="1" ht="56.25" x14ac:dyDescent="0.3">
      <c r="A75" s="165" t="s">
        <v>67</v>
      </c>
      <c r="B75" s="54"/>
      <c r="C75" s="54"/>
      <c r="D75" s="5"/>
      <c r="E75" s="5"/>
      <c r="F75" s="5"/>
      <c r="G75" s="103">
        <f>323061+71380</f>
        <v>394441</v>
      </c>
      <c r="H75" s="5">
        <f t="shared" si="5"/>
        <v>394441</v>
      </c>
      <c r="I75" s="5"/>
      <c r="J75" s="5"/>
      <c r="K75" s="5"/>
      <c r="L75" s="5"/>
      <c r="M75" s="59"/>
      <c r="N75" s="11" t="s">
        <v>176</v>
      </c>
      <c r="P75" s="182"/>
    </row>
    <row r="76" spans="1:16" s="52" customFormat="1" ht="37.5" x14ac:dyDescent="0.3">
      <c r="A76" s="183"/>
      <c r="B76" s="54"/>
      <c r="C76" s="54"/>
      <c r="D76" s="5"/>
      <c r="E76" s="5"/>
      <c r="F76" s="5"/>
      <c r="G76" s="102">
        <v>-15000</v>
      </c>
      <c r="H76" s="5">
        <f t="shared" si="5"/>
        <v>-15000</v>
      </c>
      <c r="I76" s="5"/>
      <c r="J76" s="5"/>
      <c r="K76" s="5"/>
      <c r="L76" s="5"/>
      <c r="M76" s="59"/>
      <c r="N76" s="11" t="s">
        <v>204</v>
      </c>
      <c r="P76" s="182"/>
    </row>
    <row r="77" spans="1:16" s="52" customFormat="1" ht="56.25" hidden="1" x14ac:dyDescent="0.3">
      <c r="A77" s="14" t="s">
        <v>46</v>
      </c>
      <c r="B77" s="54"/>
      <c r="C77" s="54"/>
      <c r="D77" s="5"/>
      <c r="E77" s="5"/>
      <c r="F77" s="5"/>
      <c r="G77" s="5"/>
      <c r="H77" s="5">
        <f t="shared" si="5"/>
        <v>0</v>
      </c>
      <c r="I77" s="5"/>
      <c r="J77" s="5"/>
      <c r="K77" s="5"/>
      <c r="L77" s="5"/>
      <c r="M77" s="59"/>
      <c r="N77" s="11"/>
      <c r="P77" s="182"/>
    </row>
    <row r="78" spans="1:16" s="52" customFormat="1" hidden="1" x14ac:dyDescent="0.3">
      <c r="A78" s="14" t="s">
        <v>33</v>
      </c>
      <c r="B78" s="54"/>
      <c r="C78" s="54"/>
      <c r="D78" s="5"/>
      <c r="E78" s="5"/>
      <c r="F78" s="5"/>
      <c r="G78" s="5"/>
      <c r="H78" s="5">
        <f t="shared" si="5"/>
        <v>0</v>
      </c>
      <c r="I78" s="5"/>
      <c r="J78" s="5"/>
      <c r="K78" s="5"/>
      <c r="L78" s="5"/>
      <c r="M78" s="5"/>
      <c r="N78" s="11"/>
      <c r="P78" s="182"/>
    </row>
    <row r="79" spans="1:16" s="52" customFormat="1" hidden="1" x14ac:dyDescent="0.3">
      <c r="A79" s="14" t="s">
        <v>28</v>
      </c>
      <c r="B79" s="54"/>
      <c r="C79" s="54"/>
      <c r="D79" s="5"/>
      <c r="E79" s="5"/>
      <c r="F79" s="5"/>
      <c r="G79" s="5"/>
      <c r="H79" s="5">
        <f t="shared" si="5"/>
        <v>0</v>
      </c>
      <c r="I79" s="5"/>
      <c r="J79" s="5"/>
      <c r="K79" s="5"/>
      <c r="L79" s="5"/>
      <c r="M79" s="5"/>
      <c r="N79" s="11"/>
      <c r="P79" s="182"/>
    </row>
    <row r="80" spans="1:16" s="52" customFormat="1" ht="112.5" hidden="1" x14ac:dyDescent="0.3">
      <c r="A80" s="14" t="s">
        <v>52</v>
      </c>
      <c r="B80" s="54"/>
      <c r="C80" s="54"/>
      <c r="D80" s="5"/>
      <c r="E80" s="5"/>
      <c r="F80" s="5"/>
      <c r="G80" s="5"/>
      <c r="H80" s="5">
        <f t="shared" si="5"/>
        <v>0</v>
      </c>
      <c r="I80" s="5"/>
      <c r="J80" s="5"/>
      <c r="K80" s="5"/>
      <c r="L80" s="5"/>
      <c r="M80" s="5"/>
      <c r="N80" s="11"/>
      <c r="P80" s="182"/>
    </row>
    <row r="81" spans="1:16" s="52" customFormat="1" hidden="1" x14ac:dyDescent="0.3">
      <c r="A81" s="14" t="s">
        <v>36</v>
      </c>
      <c r="B81" s="54"/>
      <c r="C81" s="54"/>
      <c r="D81" s="5"/>
      <c r="E81" s="5"/>
      <c r="F81" s="5"/>
      <c r="G81" s="5"/>
      <c r="H81" s="5">
        <f t="shared" si="5"/>
        <v>0</v>
      </c>
      <c r="I81" s="5"/>
      <c r="J81" s="5"/>
      <c r="K81" s="5"/>
      <c r="L81" s="5"/>
      <c r="M81" s="5"/>
      <c r="N81" s="11"/>
      <c r="P81" s="182"/>
    </row>
    <row r="82" spans="1:16" s="52" customFormat="1" ht="56.25" x14ac:dyDescent="0.3">
      <c r="A82" s="181" t="s">
        <v>194</v>
      </c>
      <c r="B82" s="54"/>
      <c r="C82" s="54"/>
      <c r="D82" s="5"/>
      <c r="E82" s="5"/>
      <c r="F82" s="5"/>
      <c r="G82" s="102">
        <f>-170000-80000-290000</f>
        <v>-540000</v>
      </c>
      <c r="H82" s="5">
        <f t="shared" si="5"/>
        <v>-540000</v>
      </c>
      <c r="I82" s="5"/>
      <c r="J82" s="5"/>
      <c r="K82" s="5"/>
      <c r="L82" s="5"/>
      <c r="M82" s="5"/>
      <c r="N82" s="11" t="s">
        <v>195</v>
      </c>
      <c r="P82" s="182"/>
    </row>
    <row r="83" spans="1:16" s="52" customFormat="1" ht="37.5" x14ac:dyDescent="0.3">
      <c r="A83" s="176"/>
      <c r="B83" s="54"/>
      <c r="C83" s="54"/>
      <c r="D83" s="5"/>
      <c r="E83" s="5"/>
      <c r="F83" s="5"/>
      <c r="G83" s="102">
        <f>-20000</f>
        <v>-20000</v>
      </c>
      <c r="H83" s="5">
        <f t="shared" si="5"/>
        <v>-20000</v>
      </c>
      <c r="I83" s="5"/>
      <c r="J83" s="5"/>
      <c r="K83" s="5"/>
      <c r="L83" s="5"/>
      <c r="M83" s="5"/>
      <c r="N83" s="11" t="s">
        <v>196</v>
      </c>
      <c r="P83" s="182"/>
    </row>
    <row r="84" spans="1:16" s="52" customFormat="1" ht="75" x14ac:dyDescent="0.3">
      <c r="A84" s="176"/>
      <c r="B84" s="54"/>
      <c r="C84" s="54"/>
      <c r="D84" s="5"/>
      <c r="E84" s="5"/>
      <c r="F84" s="5"/>
      <c r="G84" s="102">
        <v>-550000</v>
      </c>
      <c r="H84" s="5">
        <f t="shared" si="5"/>
        <v>-550000</v>
      </c>
      <c r="I84" s="5"/>
      <c r="J84" s="5"/>
      <c r="K84" s="5"/>
      <c r="L84" s="5"/>
      <c r="M84" s="5"/>
      <c r="N84" s="11" t="s">
        <v>186</v>
      </c>
      <c r="P84" s="182"/>
    </row>
    <row r="85" spans="1:16" s="52" customFormat="1" hidden="1" x14ac:dyDescent="0.3">
      <c r="A85" s="14" t="s">
        <v>34</v>
      </c>
      <c r="B85" s="54"/>
      <c r="C85" s="54"/>
      <c r="D85" s="5"/>
      <c r="E85" s="5"/>
      <c r="F85" s="5"/>
      <c r="G85" s="5"/>
      <c r="H85" s="5">
        <f t="shared" si="5"/>
        <v>0</v>
      </c>
      <c r="I85" s="5"/>
      <c r="J85" s="5"/>
      <c r="K85" s="5"/>
      <c r="L85" s="5"/>
      <c r="M85" s="5"/>
      <c r="N85" s="11"/>
      <c r="P85" s="182"/>
    </row>
    <row r="86" spans="1:16" s="52" customFormat="1" hidden="1" x14ac:dyDescent="0.3">
      <c r="A86" s="14" t="s">
        <v>35</v>
      </c>
      <c r="B86" s="54"/>
      <c r="C86" s="54"/>
      <c r="D86" s="5"/>
      <c r="E86" s="5"/>
      <c r="F86" s="5"/>
      <c r="G86" s="5"/>
      <c r="H86" s="5">
        <f t="shared" si="5"/>
        <v>0</v>
      </c>
      <c r="I86" s="5"/>
      <c r="J86" s="5"/>
      <c r="K86" s="5"/>
      <c r="L86" s="5"/>
      <c r="M86" s="5"/>
      <c r="N86" s="11"/>
      <c r="P86" s="182"/>
    </row>
    <row r="87" spans="1:16" s="52" customFormat="1" ht="93.75" hidden="1" x14ac:dyDescent="0.3">
      <c r="A87" s="14" t="s">
        <v>71</v>
      </c>
      <c r="B87" s="54"/>
      <c r="C87" s="54"/>
      <c r="D87" s="5"/>
      <c r="E87" s="5"/>
      <c r="F87" s="5"/>
      <c r="G87" s="5"/>
      <c r="H87" s="5">
        <f t="shared" si="5"/>
        <v>0</v>
      </c>
      <c r="I87" s="5"/>
      <c r="J87" s="5"/>
      <c r="K87" s="5"/>
      <c r="L87" s="5"/>
      <c r="M87" s="5"/>
      <c r="N87" s="11"/>
      <c r="P87" s="182"/>
    </row>
    <row r="88" spans="1:16" s="52" customFormat="1" ht="56.25" x14ac:dyDescent="0.3">
      <c r="A88" s="181" t="s">
        <v>197</v>
      </c>
      <c r="B88" s="54"/>
      <c r="C88" s="54"/>
      <c r="D88" s="5"/>
      <c r="E88" s="5"/>
      <c r="F88" s="5"/>
      <c r="G88" s="102">
        <v>-132350</v>
      </c>
      <c r="H88" s="5">
        <f t="shared" si="5"/>
        <v>-132350</v>
      </c>
      <c r="I88" s="5"/>
      <c r="J88" s="5"/>
      <c r="K88" s="5"/>
      <c r="L88" s="5"/>
      <c r="M88" s="56"/>
      <c r="N88" s="97" t="s">
        <v>199</v>
      </c>
      <c r="P88" s="182"/>
    </row>
    <row r="89" spans="1:16" s="52" customFormat="1" ht="56.25" x14ac:dyDescent="0.3">
      <c r="A89" s="166"/>
      <c r="B89" s="54"/>
      <c r="C89" s="54"/>
      <c r="D89" s="5"/>
      <c r="E89" s="5"/>
      <c r="F89" s="5"/>
      <c r="G89" s="102">
        <v>-227384</v>
      </c>
      <c r="H89" s="5">
        <f t="shared" si="5"/>
        <v>-227384</v>
      </c>
      <c r="I89" s="5"/>
      <c r="J89" s="5"/>
      <c r="K89" s="5"/>
      <c r="L89" s="5"/>
      <c r="M89" s="56"/>
      <c r="N89" s="101" t="s">
        <v>198</v>
      </c>
      <c r="P89" s="182"/>
    </row>
    <row r="90" spans="1:16" s="52" customFormat="1" ht="93.75" x14ac:dyDescent="0.3">
      <c r="A90" s="100" t="s">
        <v>202</v>
      </c>
      <c r="B90" s="54"/>
      <c r="C90" s="54"/>
      <c r="D90" s="5"/>
      <c r="E90" s="5"/>
      <c r="F90" s="5"/>
      <c r="G90" s="102">
        <f>-1014</f>
        <v>-1014</v>
      </c>
      <c r="H90" s="5">
        <f t="shared" si="5"/>
        <v>-1014</v>
      </c>
      <c r="I90" s="5"/>
      <c r="J90" s="5"/>
      <c r="K90" s="5"/>
      <c r="L90" s="5"/>
      <c r="M90" s="56"/>
      <c r="N90" s="101" t="s">
        <v>203</v>
      </c>
      <c r="P90" s="182"/>
    </row>
    <row r="91" spans="1:16" s="52" customFormat="1" ht="75" x14ac:dyDescent="0.3">
      <c r="A91" s="100" t="s">
        <v>201</v>
      </c>
      <c r="B91" s="54"/>
      <c r="C91" s="54"/>
      <c r="D91" s="5"/>
      <c r="E91" s="5"/>
      <c r="F91" s="5"/>
      <c r="G91" s="102">
        <f>-132913-12384</f>
        <v>-145297</v>
      </c>
      <c r="H91" s="5">
        <f t="shared" si="5"/>
        <v>-145297</v>
      </c>
      <c r="I91" s="5"/>
      <c r="J91" s="5"/>
      <c r="K91" s="5"/>
      <c r="L91" s="5"/>
      <c r="M91" s="56"/>
      <c r="N91" s="101" t="s">
        <v>200</v>
      </c>
      <c r="P91" s="182"/>
    </row>
    <row r="92" spans="1:16" s="52" customFormat="1" ht="56.25" x14ac:dyDescent="0.3">
      <c r="A92" s="100" t="s">
        <v>205</v>
      </c>
      <c r="B92" s="54"/>
      <c r="C92" s="54"/>
      <c r="D92" s="5"/>
      <c r="E92" s="5"/>
      <c r="F92" s="5"/>
      <c r="G92" s="103">
        <f>592126+144655</f>
        <v>736781</v>
      </c>
      <c r="H92" s="5">
        <f t="shared" si="5"/>
        <v>736781</v>
      </c>
      <c r="I92" s="5"/>
      <c r="J92" s="5"/>
      <c r="K92" s="5"/>
      <c r="L92" s="5"/>
      <c r="M92" s="56"/>
      <c r="N92" s="101" t="s">
        <v>206</v>
      </c>
      <c r="P92" s="182"/>
    </row>
    <row r="93" spans="1:16" s="52" customFormat="1" ht="37.5" hidden="1" x14ac:dyDescent="0.3">
      <c r="A93" s="14" t="s">
        <v>73</v>
      </c>
      <c r="B93" s="54"/>
      <c r="C93" s="54"/>
      <c r="D93" s="5"/>
      <c r="E93" s="5"/>
      <c r="F93" s="5"/>
      <c r="G93" s="5"/>
      <c r="H93" s="5">
        <f t="shared" si="5"/>
        <v>0</v>
      </c>
      <c r="I93" s="5"/>
      <c r="J93" s="5"/>
      <c r="K93" s="5"/>
      <c r="L93" s="5"/>
      <c r="M93" s="56"/>
      <c r="N93" s="11"/>
      <c r="P93" s="182"/>
    </row>
    <row r="94" spans="1:16" s="52" customFormat="1" ht="37.5" hidden="1" x14ac:dyDescent="0.3">
      <c r="A94" s="14" t="s">
        <v>72</v>
      </c>
      <c r="B94" s="54"/>
      <c r="C94" s="54"/>
      <c r="D94" s="5"/>
      <c r="E94" s="5"/>
      <c r="F94" s="5"/>
      <c r="G94" s="5"/>
      <c r="H94" s="5">
        <f t="shared" si="5"/>
        <v>0</v>
      </c>
      <c r="I94" s="5"/>
      <c r="J94" s="5"/>
      <c r="K94" s="5"/>
      <c r="L94" s="5"/>
      <c r="M94" s="59"/>
      <c r="N94" s="11"/>
      <c r="P94" s="182"/>
    </row>
    <row r="95" spans="1:16" s="52" customFormat="1" hidden="1" x14ac:dyDescent="0.3">
      <c r="A95" s="186" t="s">
        <v>115</v>
      </c>
      <c r="B95" s="54"/>
      <c r="C95" s="54"/>
      <c r="D95" s="5"/>
      <c r="E95" s="5"/>
      <c r="F95" s="5"/>
      <c r="G95" s="5"/>
      <c r="H95" s="5">
        <f t="shared" si="5"/>
        <v>0</v>
      </c>
      <c r="I95" s="5"/>
      <c r="J95" s="5"/>
      <c r="K95" s="5"/>
      <c r="L95" s="5"/>
      <c r="M95" s="59"/>
      <c r="N95" s="11"/>
      <c r="P95" s="182"/>
    </row>
    <row r="96" spans="1:16" s="52" customFormat="1" hidden="1" x14ac:dyDescent="0.3">
      <c r="A96" s="187"/>
      <c r="B96" s="54"/>
      <c r="C96" s="54"/>
      <c r="D96" s="5"/>
      <c r="E96" s="5"/>
      <c r="F96" s="5"/>
      <c r="G96" s="5"/>
      <c r="H96" s="5">
        <f t="shared" ref="H96" si="8">SUM(C96:G96)</f>
        <v>0</v>
      </c>
      <c r="I96" s="5"/>
      <c r="J96" s="5"/>
      <c r="K96" s="5"/>
      <c r="L96" s="5"/>
      <c r="M96" s="5"/>
      <c r="N96" s="11"/>
      <c r="P96" s="182"/>
    </row>
    <row r="97" spans="1:15" s="52" customFormat="1" ht="37.5" x14ac:dyDescent="0.3">
      <c r="A97" s="31" t="s">
        <v>25</v>
      </c>
      <c r="B97" s="32">
        <f t="shared" ref="B97:F97" si="9">SUM(B98:B103)</f>
        <v>0</v>
      </c>
      <c r="C97" s="32">
        <f t="shared" si="9"/>
        <v>0</v>
      </c>
      <c r="D97" s="32">
        <f t="shared" si="9"/>
        <v>0</v>
      </c>
      <c r="E97" s="32">
        <f>SUM(E98:E105)</f>
        <v>0</v>
      </c>
      <c r="F97" s="32">
        <f t="shared" si="9"/>
        <v>0</v>
      </c>
      <c r="G97" s="32">
        <f>SUM(G98:G105)</f>
        <v>0</v>
      </c>
      <c r="H97" s="32">
        <f>SUM(H98:H105)</f>
        <v>0</v>
      </c>
      <c r="I97" s="63"/>
      <c r="J97" s="63"/>
      <c r="K97" s="63"/>
      <c r="L97" s="63"/>
      <c r="M97" s="63"/>
      <c r="N97" s="64" t="s">
        <v>159</v>
      </c>
    </row>
    <row r="98" spans="1:15" s="52" customFormat="1" ht="56.25" x14ac:dyDescent="0.3">
      <c r="A98" s="14" t="s">
        <v>129</v>
      </c>
      <c r="B98" s="6"/>
      <c r="C98" s="6"/>
      <c r="D98" s="23"/>
      <c r="E98" s="23"/>
      <c r="F98" s="23"/>
      <c r="G98" s="23"/>
      <c r="H98" s="5">
        <f t="shared" si="5"/>
        <v>0</v>
      </c>
      <c r="I98" s="23"/>
      <c r="J98" s="23"/>
      <c r="K98" s="23"/>
      <c r="L98" s="23"/>
      <c r="M98" s="23"/>
      <c r="N98" s="11" t="s">
        <v>128</v>
      </c>
    </row>
    <row r="99" spans="1:15" s="52" customFormat="1" ht="56.25" x14ac:dyDescent="0.3">
      <c r="A99" s="161" t="s">
        <v>78</v>
      </c>
      <c r="B99" s="6"/>
      <c r="C99" s="6"/>
      <c r="D99" s="23"/>
      <c r="E99" s="23"/>
      <c r="F99" s="23"/>
      <c r="G99" s="23">
        <v>0</v>
      </c>
      <c r="H99" s="5">
        <f t="shared" si="5"/>
        <v>0</v>
      </c>
      <c r="I99" s="23"/>
      <c r="J99" s="23"/>
      <c r="K99" s="23"/>
      <c r="L99" s="23"/>
      <c r="M99" s="23"/>
      <c r="N99" s="11" t="s">
        <v>93</v>
      </c>
    </row>
    <row r="100" spans="1:15" s="52" customFormat="1" ht="75" x14ac:dyDescent="0.3">
      <c r="A100" s="162"/>
      <c r="B100" s="6"/>
      <c r="C100" s="6"/>
      <c r="D100" s="23"/>
      <c r="E100" s="23"/>
      <c r="F100" s="23"/>
      <c r="G100" s="23"/>
      <c r="H100" s="5">
        <f t="shared" si="5"/>
        <v>0</v>
      </c>
      <c r="I100" s="23"/>
      <c r="J100" s="23"/>
      <c r="K100" s="23"/>
      <c r="L100" s="23"/>
      <c r="M100" s="23"/>
      <c r="N100" s="11" t="s">
        <v>117</v>
      </c>
    </row>
    <row r="101" spans="1:15" s="52" customFormat="1" ht="112.5" x14ac:dyDescent="0.3">
      <c r="A101" s="14" t="s">
        <v>94</v>
      </c>
      <c r="B101" s="6"/>
      <c r="C101" s="7"/>
      <c r="D101" s="23"/>
      <c r="E101" s="23"/>
      <c r="F101" s="23"/>
      <c r="G101" s="23">
        <v>0</v>
      </c>
      <c r="H101" s="5">
        <f t="shared" si="5"/>
        <v>0</v>
      </c>
      <c r="I101" s="23"/>
      <c r="J101" s="23"/>
      <c r="K101" s="23"/>
      <c r="L101" s="23"/>
      <c r="M101" s="23"/>
      <c r="N101" s="11" t="s">
        <v>95</v>
      </c>
    </row>
    <row r="102" spans="1:15" s="52" customFormat="1" ht="131.25" x14ac:dyDescent="0.3">
      <c r="A102" s="14" t="s">
        <v>96</v>
      </c>
      <c r="B102" s="6"/>
      <c r="C102" s="6"/>
      <c r="D102" s="23"/>
      <c r="E102" s="23"/>
      <c r="F102" s="23"/>
      <c r="G102" s="30"/>
      <c r="H102" s="5">
        <f t="shared" si="5"/>
        <v>0</v>
      </c>
      <c r="I102" s="23"/>
      <c r="J102" s="23"/>
      <c r="K102" s="23"/>
      <c r="L102" s="23"/>
      <c r="M102" s="23"/>
      <c r="N102" s="65" t="s">
        <v>79</v>
      </c>
    </row>
    <row r="103" spans="1:15" s="52" customFormat="1" ht="93.75" x14ac:dyDescent="0.3">
      <c r="A103" s="21" t="s">
        <v>122</v>
      </c>
      <c r="B103" s="6"/>
      <c r="C103" s="6"/>
      <c r="D103" s="23"/>
      <c r="E103" s="23"/>
      <c r="F103" s="23"/>
      <c r="G103" s="66"/>
      <c r="H103" s="5">
        <f t="shared" si="5"/>
        <v>0</v>
      </c>
      <c r="I103" s="23"/>
      <c r="J103" s="23"/>
      <c r="K103" s="23"/>
      <c r="L103" s="23"/>
      <c r="M103" s="23"/>
      <c r="N103" s="65" t="s">
        <v>119</v>
      </c>
    </row>
    <row r="104" spans="1:15" s="52" customFormat="1" ht="93.75" x14ac:dyDescent="0.3">
      <c r="A104" s="161" t="s">
        <v>118</v>
      </c>
      <c r="B104" s="6"/>
      <c r="C104" s="6"/>
      <c r="D104" s="23"/>
      <c r="E104" s="23"/>
      <c r="F104" s="23"/>
      <c r="G104" s="85"/>
      <c r="H104" s="85">
        <f t="shared" si="5"/>
        <v>0</v>
      </c>
      <c r="I104" s="23"/>
      <c r="J104" s="23"/>
      <c r="K104" s="23"/>
      <c r="L104" s="23"/>
      <c r="M104" s="23"/>
      <c r="N104" s="67" t="s">
        <v>121</v>
      </c>
    </row>
    <row r="105" spans="1:15" s="52" customFormat="1" ht="37.5" x14ac:dyDescent="0.3">
      <c r="A105" s="162"/>
      <c r="B105" s="6"/>
      <c r="C105" s="6"/>
      <c r="D105" s="23"/>
      <c r="E105" s="23"/>
      <c r="F105" s="23"/>
      <c r="G105" s="85"/>
      <c r="H105" s="85">
        <f t="shared" si="5"/>
        <v>0</v>
      </c>
      <c r="I105" s="23"/>
      <c r="J105" s="23"/>
      <c r="K105" s="23"/>
      <c r="L105" s="23"/>
      <c r="M105" s="23"/>
      <c r="N105" s="67" t="s">
        <v>120</v>
      </c>
    </row>
    <row r="106" spans="1:15" s="52" customFormat="1" ht="75" x14ac:dyDescent="0.3">
      <c r="A106" s="14" t="s">
        <v>43</v>
      </c>
      <c r="B106" s="6"/>
      <c r="C106" s="6"/>
      <c r="D106" s="23"/>
      <c r="E106" s="23"/>
      <c r="F106" s="23"/>
      <c r="G106" s="23"/>
      <c r="H106" s="5">
        <f t="shared" si="5"/>
        <v>0</v>
      </c>
      <c r="I106" s="23"/>
      <c r="J106" s="23"/>
      <c r="K106" s="23"/>
      <c r="L106" s="23"/>
      <c r="M106" s="23"/>
      <c r="N106" s="67" t="s">
        <v>44</v>
      </c>
    </row>
    <row r="107" spans="1:15" s="52" customFormat="1" ht="37.5" x14ac:dyDescent="0.3">
      <c r="A107" s="14" t="s">
        <v>42</v>
      </c>
      <c r="B107" s="6"/>
      <c r="C107" s="6"/>
      <c r="D107" s="23"/>
      <c r="E107" s="23"/>
      <c r="F107" s="23"/>
      <c r="G107" s="23"/>
      <c r="H107" s="5">
        <f t="shared" si="5"/>
        <v>0</v>
      </c>
      <c r="I107" s="23"/>
      <c r="J107" s="23"/>
      <c r="K107" s="23"/>
      <c r="L107" s="23"/>
      <c r="M107" s="23"/>
      <c r="N107" s="67" t="s">
        <v>41</v>
      </c>
    </row>
    <row r="108" spans="1:15" s="52" customFormat="1" ht="131.25" x14ac:dyDescent="0.3">
      <c r="A108" s="18" t="s">
        <v>97</v>
      </c>
      <c r="B108" s="6"/>
      <c r="C108" s="6"/>
      <c r="D108" s="23"/>
      <c r="E108" s="23"/>
      <c r="F108" s="23"/>
      <c r="G108" s="23"/>
      <c r="H108" s="5">
        <f t="shared" si="5"/>
        <v>0</v>
      </c>
      <c r="I108" s="23"/>
      <c r="J108" s="23"/>
      <c r="K108" s="23"/>
      <c r="L108" s="23"/>
      <c r="M108" s="23"/>
      <c r="N108" s="67" t="s">
        <v>98</v>
      </c>
    </row>
    <row r="109" spans="1:15" ht="37.5" x14ac:dyDescent="0.3">
      <c r="A109" s="31" t="s">
        <v>9</v>
      </c>
      <c r="B109" s="86">
        <f t="shared" ref="B109:F109" si="10">B110+B113+B115</f>
        <v>0</v>
      </c>
      <c r="C109" s="86">
        <f t="shared" si="10"/>
        <v>0</v>
      </c>
      <c r="D109" s="86">
        <f t="shared" si="10"/>
        <v>0</v>
      </c>
      <c r="E109" s="86">
        <f>E110+E113++E116+E115+E112</f>
        <v>0</v>
      </c>
      <c r="F109" s="86">
        <f t="shared" si="10"/>
        <v>0</v>
      </c>
      <c r="G109" s="86">
        <f>SUM(G110:G129)-G124</f>
        <v>0</v>
      </c>
      <c r="H109" s="86">
        <f>SUM(H110:H129)-H124</f>
        <v>0</v>
      </c>
      <c r="I109" s="86"/>
      <c r="J109" s="86"/>
      <c r="K109" s="86"/>
      <c r="L109" s="86"/>
      <c r="M109" s="86"/>
      <c r="N109" s="64" t="s">
        <v>162</v>
      </c>
      <c r="O109" s="42" t="e">
        <f>#REF!+#REF!+#REF!+#REF!+#REF!</f>
        <v>#REF!</v>
      </c>
    </row>
    <row r="110" spans="1:15" s="52" customFormat="1" x14ac:dyDescent="0.3">
      <c r="A110" s="169" t="s">
        <v>135</v>
      </c>
      <c r="B110" s="145"/>
      <c r="C110" s="7"/>
      <c r="D110" s="23"/>
      <c r="E110" s="163"/>
      <c r="F110" s="23"/>
      <c r="G110" s="163"/>
      <c r="H110" s="163">
        <f t="shared" ref="H110:H115" si="11">SUM(C110:G110)</f>
        <v>0</v>
      </c>
      <c r="I110" s="23"/>
      <c r="J110" s="23"/>
      <c r="K110" s="23"/>
      <c r="L110" s="23"/>
      <c r="M110" s="23"/>
      <c r="N110" s="179" t="s">
        <v>160</v>
      </c>
      <c r="O110" s="51"/>
    </row>
    <row r="111" spans="1:15" s="52" customFormat="1" x14ac:dyDescent="0.3">
      <c r="A111" s="170"/>
      <c r="B111" s="147"/>
      <c r="C111" s="7"/>
      <c r="D111" s="23"/>
      <c r="E111" s="164"/>
      <c r="F111" s="23"/>
      <c r="G111" s="164"/>
      <c r="H111" s="164"/>
      <c r="I111" s="23"/>
      <c r="J111" s="23"/>
      <c r="K111" s="23"/>
      <c r="L111" s="23"/>
      <c r="M111" s="69"/>
      <c r="N111" s="197"/>
      <c r="O111" s="51"/>
    </row>
    <row r="112" spans="1:15" s="52" customFormat="1" ht="56.25" x14ac:dyDescent="0.3">
      <c r="A112" s="14" t="s">
        <v>133</v>
      </c>
      <c r="B112" s="7"/>
      <c r="C112" s="7"/>
      <c r="D112" s="23"/>
      <c r="E112" s="23"/>
      <c r="F112" s="23"/>
      <c r="G112" s="23"/>
      <c r="H112" s="23">
        <f t="shared" si="11"/>
        <v>0</v>
      </c>
      <c r="I112" s="23"/>
      <c r="J112" s="23"/>
      <c r="K112" s="23"/>
      <c r="L112" s="23"/>
      <c r="M112" s="69"/>
      <c r="N112" s="14" t="s">
        <v>130</v>
      </c>
      <c r="O112" s="51"/>
    </row>
    <row r="113" spans="1:15" ht="112.5" x14ac:dyDescent="0.3">
      <c r="A113" s="16" t="s">
        <v>80</v>
      </c>
      <c r="B113" s="7"/>
      <c r="C113" s="7"/>
      <c r="D113" s="23"/>
      <c r="E113" s="23"/>
      <c r="F113" s="23"/>
      <c r="G113" s="23"/>
      <c r="H113" s="23">
        <f t="shared" si="11"/>
        <v>0</v>
      </c>
      <c r="I113" s="23"/>
      <c r="J113" s="23"/>
      <c r="K113" s="23"/>
      <c r="L113" s="23"/>
      <c r="M113" s="69"/>
      <c r="N113" s="95" t="s">
        <v>81</v>
      </c>
      <c r="O113" s="42"/>
    </row>
    <row r="114" spans="1:15" ht="93.75" x14ac:dyDescent="0.3">
      <c r="A114" s="16" t="s">
        <v>80</v>
      </c>
      <c r="B114" s="7"/>
      <c r="C114" s="7"/>
      <c r="D114" s="23"/>
      <c r="E114" s="23"/>
      <c r="F114" s="23"/>
      <c r="G114" s="23"/>
      <c r="H114" s="23">
        <f t="shared" si="11"/>
        <v>0</v>
      </c>
      <c r="I114" s="23"/>
      <c r="J114" s="23"/>
      <c r="K114" s="23"/>
      <c r="L114" s="23"/>
      <c r="M114" s="69"/>
      <c r="N114" s="95" t="s">
        <v>99</v>
      </c>
      <c r="O114" s="42"/>
    </row>
    <row r="115" spans="1:15" ht="262.5" x14ac:dyDescent="0.3">
      <c r="A115" s="8" t="s">
        <v>86</v>
      </c>
      <c r="B115" s="7"/>
      <c r="C115" s="7"/>
      <c r="D115" s="23"/>
      <c r="E115" s="23"/>
      <c r="F115" s="23"/>
      <c r="G115" s="23"/>
      <c r="H115" s="23">
        <f t="shared" si="11"/>
        <v>0</v>
      </c>
      <c r="I115" s="23"/>
      <c r="J115" s="23"/>
      <c r="K115" s="23"/>
      <c r="L115" s="23"/>
      <c r="M115" s="23"/>
      <c r="N115" s="14" t="s">
        <v>139</v>
      </c>
      <c r="O115" s="42"/>
    </row>
    <row r="116" spans="1:15" ht="150" x14ac:dyDescent="0.3">
      <c r="A116" s="8" t="s">
        <v>74</v>
      </c>
      <c r="B116" s="7"/>
      <c r="C116" s="7"/>
      <c r="D116" s="23"/>
      <c r="E116" s="23"/>
      <c r="F116" s="23"/>
      <c r="G116" s="23"/>
      <c r="H116" s="23">
        <f t="shared" ref="H116:H129" si="12">SUM(C116:G116)</f>
        <v>0</v>
      </c>
      <c r="I116" s="23"/>
      <c r="J116" s="23"/>
      <c r="K116" s="23"/>
      <c r="L116" s="23"/>
      <c r="M116" s="24"/>
      <c r="N116" s="94" t="s">
        <v>134</v>
      </c>
    </row>
    <row r="117" spans="1:15" ht="112.5" x14ac:dyDescent="0.3">
      <c r="A117" s="8" t="s">
        <v>74</v>
      </c>
      <c r="B117" s="7"/>
      <c r="C117" s="7"/>
      <c r="D117" s="23"/>
      <c r="E117" s="23"/>
      <c r="F117" s="23"/>
      <c r="G117" s="23"/>
      <c r="H117" s="23">
        <f t="shared" si="12"/>
        <v>0</v>
      </c>
      <c r="I117" s="23"/>
      <c r="J117" s="23"/>
      <c r="K117" s="23"/>
      <c r="L117" s="23"/>
      <c r="M117" s="24"/>
      <c r="N117" s="94" t="s">
        <v>100</v>
      </c>
    </row>
    <row r="118" spans="1:15" ht="75" x14ac:dyDescent="0.3">
      <c r="A118" s="8" t="s">
        <v>74</v>
      </c>
      <c r="B118" s="7"/>
      <c r="C118" s="7"/>
      <c r="D118" s="23"/>
      <c r="E118" s="23"/>
      <c r="F118" s="23"/>
      <c r="G118" s="23"/>
      <c r="H118" s="23">
        <f t="shared" si="12"/>
        <v>0</v>
      </c>
      <c r="I118" s="23"/>
      <c r="J118" s="23"/>
      <c r="K118" s="23"/>
      <c r="L118" s="23"/>
      <c r="M118" s="24"/>
      <c r="N118" s="94" t="s">
        <v>101</v>
      </c>
    </row>
    <row r="119" spans="1:15" ht="131.25" x14ac:dyDescent="0.3">
      <c r="A119" s="33" t="s">
        <v>141</v>
      </c>
      <c r="B119" s="7"/>
      <c r="C119" s="7"/>
      <c r="D119" s="23"/>
      <c r="E119" s="23"/>
      <c r="F119" s="23"/>
      <c r="G119" s="23"/>
      <c r="H119" s="23">
        <f t="shared" si="12"/>
        <v>0</v>
      </c>
      <c r="I119" s="23"/>
      <c r="J119" s="23"/>
      <c r="K119" s="23"/>
      <c r="L119" s="23"/>
      <c r="M119" s="24"/>
      <c r="N119" s="94" t="s">
        <v>142</v>
      </c>
    </row>
    <row r="120" spans="1:15" ht="150" x14ac:dyDescent="0.3">
      <c r="A120" s="33" t="s">
        <v>141</v>
      </c>
      <c r="B120" s="7"/>
      <c r="C120" s="7"/>
      <c r="D120" s="23"/>
      <c r="E120" s="23"/>
      <c r="F120" s="23"/>
      <c r="G120" s="23"/>
      <c r="H120" s="23">
        <f t="shared" si="12"/>
        <v>0</v>
      </c>
      <c r="I120" s="23"/>
      <c r="J120" s="23"/>
      <c r="K120" s="23"/>
      <c r="L120" s="23"/>
      <c r="M120" s="24"/>
      <c r="N120" s="94" t="s">
        <v>143</v>
      </c>
    </row>
    <row r="121" spans="1:15" ht="168.75" x14ac:dyDescent="0.3">
      <c r="A121" s="33" t="s">
        <v>136</v>
      </c>
      <c r="B121" s="7"/>
      <c r="C121" s="7"/>
      <c r="D121" s="23"/>
      <c r="E121" s="23"/>
      <c r="F121" s="23"/>
      <c r="G121" s="23"/>
      <c r="H121" s="23">
        <f t="shared" si="12"/>
        <v>0</v>
      </c>
      <c r="I121" s="23"/>
      <c r="J121" s="23"/>
      <c r="K121" s="23"/>
      <c r="L121" s="23"/>
      <c r="M121" s="24"/>
      <c r="N121" s="94" t="s">
        <v>138</v>
      </c>
    </row>
    <row r="122" spans="1:15" ht="131.25" x14ac:dyDescent="0.3">
      <c r="A122" s="33" t="s">
        <v>144</v>
      </c>
      <c r="B122" s="7"/>
      <c r="C122" s="7"/>
      <c r="D122" s="23"/>
      <c r="E122" s="23"/>
      <c r="F122" s="23"/>
      <c r="G122" s="23"/>
      <c r="H122" s="23">
        <f t="shared" si="12"/>
        <v>0</v>
      </c>
      <c r="I122" s="23"/>
      <c r="J122" s="23"/>
      <c r="K122" s="23"/>
      <c r="L122" s="23"/>
      <c r="M122" s="24"/>
      <c r="N122" s="94" t="s">
        <v>145</v>
      </c>
    </row>
    <row r="123" spans="1:15" ht="187.5" x14ac:dyDescent="0.3">
      <c r="A123" s="33" t="s">
        <v>137</v>
      </c>
      <c r="B123" s="7"/>
      <c r="C123" s="7"/>
      <c r="D123" s="23"/>
      <c r="E123" s="23"/>
      <c r="F123" s="23"/>
      <c r="G123" s="23"/>
      <c r="H123" s="23">
        <f t="shared" si="12"/>
        <v>0</v>
      </c>
      <c r="I123" s="23"/>
      <c r="J123" s="23"/>
      <c r="K123" s="23"/>
      <c r="L123" s="23"/>
      <c r="M123" s="24"/>
      <c r="N123" s="94" t="s">
        <v>140</v>
      </c>
    </row>
    <row r="124" spans="1:15" x14ac:dyDescent="0.3">
      <c r="A124" s="148" t="s">
        <v>164</v>
      </c>
      <c r="B124" s="149"/>
      <c r="C124" s="149"/>
      <c r="D124" s="149"/>
      <c r="E124" s="150"/>
      <c r="F124" s="23"/>
      <c r="G124" s="68">
        <f>G125+G126+G127+G128</f>
        <v>0</v>
      </c>
      <c r="H124" s="68">
        <f>H125+H126+H127+H128</f>
        <v>0</v>
      </c>
      <c r="I124" s="23"/>
      <c r="J124" s="23"/>
      <c r="K124" s="23"/>
      <c r="L124" s="23"/>
      <c r="M124" s="24"/>
      <c r="N124" s="94"/>
    </row>
    <row r="125" spans="1:15" ht="93.75" x14ac:dyDescent="0.3">
      <c r="A125" s="8" t="s">
        <v>74</v>
      </c>
      <c r="B125" s="145" t="s">
        <v>163</v>
      </c>
      <c r="C125" s="7"/>
      <c r="D125" s="23"/>
      <c r="E125" s="23"/>
      <c r="F125" s="23"/>
      <c r="G125" s="23"/>
      <c r="H125" s="23">
        <f t="shared" si="12"/>
        <v>0</v>
      </c>
      <c r="I125" s="23"/>
      <c r="J125" s="23"/>
      <c r="K125" s="23"/>
      <c r="L125" s="23"/>
      <c r="M125" s="24"/>
      <c r="N125" s="94" t="s">
        <v>167</v>
      </c>
    </row>
    <row r="126" spans="1:15" ht="56.25" x14ac:dyDescent="0.3">
      <c r="A126" s="8" t="s">
        <v>125</v>
      </c>
      <c r="B126" s="146"/>
      <c r="C126" s="7"/>
      <c r="D126" s="23"/>
      <c r="E126" s="23"/>
      <c r="F126" s="23"/>
      <c r="G126" s="23"/>
      <c r="H126" s="23">
        <f t="shared" si="12"/>
        <v>0</v>
      </c>
      <c r="I126" s="23"/>
      <c r="J126" s="23"/>
      <c r="K126" s="23"/>
      <c r="L126" s="23"/>
      <c r="M126" s="24"/>
      <c r="N126" s="94" t="s">
        <v>126</v>
      </c>
    </row>
    <row r="127" spans="1:15" ht="56.25" x14ac:dyDescent="0.3">
      <c r="A127" s="8" t="s">
        <v>87</v>
      </c>
      <c r="B127" s="146"/>
      <c r="C127" s="7"/>
      <c r="D127" s="23"/>
      <c r="E127" s="23"/>
      <c r="F127" s="23"/>
      <c r="G127" s="23"/>
      <c r="H127" s="23">
        <f t="shared" si="12"/>
        <v>0</v>
      </c>
      <c r="I127" s="23"/>
      <c r="J127" s="23"/>
      <c r="K127" s="23"/>
      <c r="L127" s="23"/>
      <c r="M127" s="24"/>
      <c r="N127" s="94" t="s">
        <v>124</v>
      </c>
    </row>
    <row r="128" spans="1:15" ht="56.25" x14ac:dyDescent="0.3">
      <c r="A128" s="8" t="s">
        <v>87</v>
      </c>
      <c r="B128" s="147"/>
      <c r="C128" s="7"/>
      <c r="D128" s="23"/>
      <c r="E128" s="23"/>
      <c r="F128" s="23"/>
      <c r="G128" s="23"/>
      <c r="H128" s="23">
        <f t="shared" si="12"/>
        <v>0</v>
      </c>
      <c r="I128" s="23"/>
      <c r="J128" s="23"/>
      <c r="K128" s="23"/>
      <c r="L128" s="23"/>
      <c r="M128" s="24"/>
      <c r="N128" s="94" t="s">
        <v>123</v>
      </c>
    </row>
    <row r="129" spans="1:16" ht="131.25" x14ac:dyDescent="0.3">
      <c r="A129" s="8" t="s">
        <v>84</v>
      </c>
      <c r="B129" s="7"/>
      <c r="C129" s="7"/>
      <c r="D129" s="23"/>
      <c r="E129" s="23"/>
      <c r="F129" s="23"/>
      <c r="G129" s="23"/>
      <c r="H129" s="23">
        <f t="shared" si="12"/>
        <v>0</v>
      </c>
      <c r="I129" s="23"/>
      <c r="J129" s="23"/>
      <c r="K129" s="23"/>
      <c r="L129" s="23"/>
      <c r="M129" s="24"/>
      <c r="N129" s="10" t="s">
        <v>85</v>
      </c>
    </row>
    <row r="130" spans="1:16" x14ac:dyDescent="0.3">
      <c r="A130" s="148" t="s">
        <v>102</v>
      </c>
      <c r="B130" s="149"/>
      <c r="C130" s="149"/>
      <c r="D130" s="149"/>
      <c r="E130" s="150"/>
      <c r="F130" s="23"/>
      <c r="G130" s="23">
        <v>0</v>
      </c>
      <c r="H130" s="23">
        <v>0</v>
      </c>
      <c r="I130" s="23"/>
      <c r="J130" s="23"/>
      <c r="K130" s="23"/>
      <c r="L130" s="23"/>
      <c r="M130" s="24"/>
      <c r="N130" s="10"/>
    </row>
    <row r="131" spans="1:16" s="70" customFormat="1" ht="37.5" x14ac:dyDescent="0.3">
      <c r="A131" s="87" t="s">
        <v>22</v>
      </c>
      <c r="B131" s="86">
        <f>SUM(B139:B139)</f>
        <v>0</v>
      </c>
      <c r="C131" s="86">
        <f>SUM(C132:C139)</f>
        <v>0</v>
      </c>
      <c r="D131" s="86" t="e">
        <f>SUM(D134:D139)+D133+#REF!</f>
        <v>#REF!</v>
      </c>
      <c r="E131" s="86">
        <f>E132+E133</f>
        <v>0</v>
      </c>
      <c r="F131" s="86">
        <f>SUM(F134:F139)</f>
        <v>0</v>
      </c>
      <c r="G131" s="86">
        <f>G133</f>
        <v>0</v>
      </c>
      <c r="H131" s="86">
        <f>H133</f>
        <v>0</v>
      </c>
      <c r="I131" s="86">
        <f>SUM(I134:I139)</f>
        <v>0</v>
      </c>
      <c r="J131" s="86"/>
      <c r="K131" s="86"/>
      <c r="L131" s="86"/>
      <c r="M131" s="86"/>
      <c r="N131" s="64" t="s">
        <v>168</v>
      </c>
    </row>
    <row r="132" spans="1:16" s="71" customFormat="1" x14ac:dyDescent="0.3">
      <c r="A132" s="8" t="s">
        <v>88</v>
      </c>
      <c r="B132" s="68"/>
      <c r="C132" s="9"/>
      <c r="D132" s="23"/>
      <c r="E132" s="23"/>
      <c r="F132" s="23"/>
      <c r="G132" s="9"/>
      <c r="H132" s="23">
        <f t="shared" ref="H132" si="13">SUM(C132:G132)</f>
        <v>0</v>
      </c>
      <c r="I132" s="23"/>
      <c r="J132" s="23"/>
      <c r="K132" s="23"/>
      <c r="L132" s="23"/>
      <c r="M132" s="23"/>
      <c r="N132" s="10"/>
    </row>
    <row r="133" spans="1:16" s="71" customFormat="1" x14ac:dyDescent="0.3">
      <c r="A133" s="148" t="s">
        <v>164</v>
      </c>
      <c r="B133" s="149"/>
      <c r="C133" s="149"/>
      <c r="D133" s="149"/>
      <c r="E133" s="150"/>
      <c r="F133" s="23"/>
      <c r="G133" s="68">
        <f>G134+G135+G136+G137+G138+G139+G140+G141+G142</f>
        <v>0</v>
      </c>
      <c r="H133" s="68">
        <f>G133</f>
        <v>0</v>
      </c>
      <c r="I133" s="23"/>
      <c r="J133" s="23"/>
      <c r="K133" s="23"/>
      <c r="L133" s="23"/>
      <c r="M133" s="24"/>
      <c r="N133" s="94"/>
    </row>
    <row r="134" spans="1:16" s="52" customFormat="1" ht="56.25" x14ac:dyDescent="0.3">
      <c r="A134" s="8" t="s">
        <v>147</v>
      </c>
      <c r="B134" s="145" t="s">
        <v>163</v>
      </c>
      <c r="C134" s="7"/>
      <c r="D134" s="23"/>
      <c r="E134" s="23"/>
      <c r="F134" s="23"/>
      <c r="G134" s="23"/>
      <c r="H134" s="23">
        <f t="shared" ref="H134:H142" si="14">SUM(C134:G134)</f>
        <v>0</v>
      </c>
      <c r="I134" s="23"/>
      <c r="J134" s="23"/>
      <c r="K134" s="23"/>
      <c r="L134" s="23"/>
      <c r="M134" s="24"/>
      <c r="N134" s="94" t="s">
        <v>166</v>
      </c>
    </row>
    <row r="135" spans="1:16" s="52" customFormat="1" x14ac:dyDescent="0.3">
      <c r="A135" s="151" t="s">
        <v>156</v>
      </c>
      <c r="B135" s="146"/>
      <c r="C135" s="7"/>
      <c r="D135" s="23"/>
      <c r="E135" s="23"/>
      <c r="F135" s="23"/>
      <c r="G135" s="23"/>
      <c r="H135" s="23">
        <f t="shared" si="14"/>
        <v>0</v>
      </c>
      <c r="I135" s="23"/>
      <c r="J135" s="23"/>
      <c r="K135" s="23"/>
      <c r="L135" s="23"/>
      <c r="M135" s="24"/>
      <c r="N135" s="94" t="s">
        <v>149</v>
      </c>
    </row>
    <row r="136" spans="1:16" s="52" customFormat="1" ht="93.75" x14ac:dyDescent="0.3">
      <c r="A136" s="152"/>
      <c r="B136" s="146"/>
      <c r="C136" s="7"/>
      <c r="D136" s="23"/>
      <c r="E136" s="23"/>
      <c r="F136" s="23"/>
      <c r="G136" s="23"/>
      <c r="H136" s="23">
        <f t="shared" si="14"/>
        <v>0</v>
      </c>
      <c r="I136" s="23"/>
      <c r="J136" s="23"/>
      <c r="K136" s="23"/>
      <c r="L136" s="23"/>
      <c r="M136" s="24"/>
      <c r="N136" s="94" t="s">
        <v>148</v>
      </c>
      <c r="P136" s="94" t="s">
        <v>124</v>
      </c>
    </row>
    <row r="137" spans="1:16" s="52" customFormat="1" x14ac:dyDescent="0.3">
      <c r="A137" s="8" t="s">
        <v>155</v>
      </c>
      <c r="B137" s="146"/>
      <c r="C137" s="7"/>
      <c r="D137" s="23"/>
      <c r="E137" s="23"/>
      <c r="F137" s="23"/>
      <c r="G137" s="23"/>
      <c r="H137" s="23">
        <f t="shared" si="14"/>
        <v>0</v>
      </c>
      <c r="I137" s="23"/>
      <c r="J137" s="23"/>
      <c r="K137" s="23"/>
      <c r="L137" s="23"/>
      <c r="M137" s="24"/>
      <c r="N137" s="94" t="s">
        <v>148</v>
      </c>
    </row>
    <row r="138" spans="1:16" s="52" customFormat="1" x14ac:dyDescent="0.3">
      <c r="A138" s="143" t="s">
        <v>154</v>
      </c>
      <c r="B138" s="146"/>
      <c r="C138" s="7"/>
      <c r="D138" s="23"/>
      <c r="E138" s="23"/>
      <c r="F138" s="23"/>
      <c r="G138" s="23"/>
      <c r="H138" s="23">
        <f t="shared" si="14"/>
        <v>0</v>
      </c>
      <c r="I138" s="23"/>
      <c r="J138" s="23"/>
      <c r="K138" s="23"/>
      <c r="L138" s="23"/>
      <c r="M138" s="24"/>
      <c r="N138" s="94" t="s">
        <v>150</v>
      </c>
    </row>
    <row r="139" spans="1:16" s="71" customFormat="1" x14ac:dyDescent="0.3">
      <c r="A139" s="144"/>
      <c r="B139" s="146"/>
      <c r="C139" s="7"/>
      <c r="D139" s="23"/>
      <c r="E139" s="23"/>
      <c r="F139" s="23"/>
      <c r="G139" s="23"/>
      <c r="H139" s="23">
        <f t="shared" si="14"/>
        <v>0</v>
      </c>
      <c r="I139" s="23"/>
      <c r="J139" s="23"/>
      <c r="K139" s="23"/>
      <c r="L139" s="23"/>
      <c r="M139" s="24"/>
      <c r="N139" s="94" t="s">
        <v>151</v>
      </c>
    </row>
    <row r="140" spans="1:16" s="71" customFormat="1" ht="37.5" x14ac:dyDescent="0.3">
      <c r="A140" s="90" t="s">
        <v>153</v>
      </c>
      <c r="B140" s="146"/>
      <c r="C140" s="7"/>
      <c r="D140" s="23"/>
      <c r="E140" s="23"/>
      <c r="F140" s="23"/>
      <c r="G140" s="23"/>
      <c r="H140" s="23">
        <f t="shared" si="14"/>
        <v>0</v>
      </c>
      <c r="I140" s="23"/>
      <c r="J140" s="23"/>
      <c r="K140" s="23"/>
      <c r="L140" s="23"/>
      <c r="M140" s="24"/>
      <c r="N140" s="94" t="s">
        <v>149</v>
      </c>
    </row>
    <row r="141" spans="1:16" s="71" customFormat="1" x14ac:dyDescent="0.3">
      <c r="A141" s="143" t="s">
        <v>152</v>
      </c>
      <c r="B141" s="146"/>
      <c r="C141" s="7"/>
      <c r="D141" s="23"/>
      <c r="E141" s="23"/>
      <c r="F141" s="23"/>
      <c r="G141" s="23"/>
      <c r="H141" s="23">
        <f t="shared" si="14"/>
        <v>0</v>
      </c>
      <c r="I141" s="23"/>
      <c r="J141" s="23"/>
      <c r="K141" s="23"/>
      <c r="L141" s="23"/>
      <c r="M141" s="24"/>
      <c r="N141" s="94" t="s">
        <v>148</v>
      </c>
    </row>
    <row r="142" spans="1:16" s="71" customFormat="1" x14ac:dyDescent="0.3">
      <c r="A142" s="144"/>
      <c r="B142" s="146"/>
      <c r="C142" s="7"/>
      <c r="D142" s="23"/>
      <c r="E142" s="23"/>
      <c r="F142" s="23"/>
      <c r="G142" s="23"/>
      <c r="H142" s="23">
        <f t="shared" si="14"/>
        <v>0</v>
      </c>
      <c r="I142" s="23"/>
      <c r="J142" s="23"/>
      <c r="K142" s="23"/>
      <c r="L142" s="23"/>
      <c r="M142" s="24"/>
      <c r="N142" s="94" t="s">
        <v>149</v>
      </c>
    </row>
    <row r="143" spans="1:16" s="70" customFormat="1" x14ac:dyDescent="0.3">
      <c r="A143" s="8" t="s">
        <v>88</v>
      </c>
      <c r="B143" s="147"/>
      <c r="C143" s="23"/>
      <c r="D143" s="23"/>
      <c r="E143" s="23"/>
      <c r="F143" s="23"/>
      <c r="G143" s="54"/>
      <c r="H143" s="23">
        <f t="shared" ref="H143:H146" si="15">SUM(C143:G143)</f>
        <v>0</v>
      </c>
      <c r="I143" s="23"/>
      <c r="J143" s="23"/>
      <c r="K143" s="23"/>
      <c r="L143" s="23"/>
      <c r="M143" s="23"/>
      <c r="N143" s="26"/>
    </row>
    <row r="144" spans="1:16" x14ac:dyDescent="0.3">
      <c r="A144" s="87" t="s">
        <v>5</v>
      </c>
      <c r="B144" s="63">
        <f>SUM(B146)</f>
        <v>0</v>
      </c>
      <c r="C144" s="63">
        <f>SUM(C146)</f>
        <v>0</v>
      </c>
      <c r="D144" s="63">
        <f>SUM(D146)</f>
        <v>0</v>
      </c>
      <c r="E144" s="63">
        <f>E146</f>
        <v>0</v>
      </c>
      <c r="F144" s="63">
        <f>SUM(F146)</f>
        <v>0</v>
      </c>
      <c r="G144" s="86">
        <f>SUM(G145:G146)</f>
        <v>0</v>
      </c>
      <c r="H144" s="86">
        <f>SUM(H145:H146)</f>
        <v>0</v>
      </c>
      <c r="I144" s="63"/>
      <c r="J144" s="63"/>
      <c r="K144" s="63"/>
      <c r="L144" s="63"/>
      <c r="M144" s="63"/>
      <c r="N144" s="88" t="s">
        <v>161</v>
      </c>
    </row>
    <row r="145" spans="1:16" ht="131.25" x14ac:dyDescent="0.3">
      <c r="A145" s="18" t="s">
        <v>82</v>
      </c>
      <c r="B145" s="23"/>
      <c r="C145" s="23"/>
      <c r="D145" s="23"/>
      <c r="E145" s="23"/>
      <c r="F145" s="23"/>
      <c r="G145" s="23"/>
      <c r="H145" s="23">
        <f t="shared" si="15"/>
        <v>0</v>
      </c>
      <c r="I145" s="23"/>
      <c r="J145" s="23"/>
      <c r="K145" s="23"/>
      <c r="L145" s="23"/>
      <c r="M145" s="23"/>
      <c r="N145" s="73" t="s">
        <v>83</v>
      </c>
    </row>
    <row r="146" spans="1:16" ht="56.25" x14ac:dyDescent="0.3">
      <c r="A146" s="17" t="s">
        <v>132</v>
      </c>
      <c r="B146" s="23"/>
      <c r="C146" s="13"/>
      <c r="D146" s="23"/>
      <c r="E146" s="23"/>
      <c r="F146" s="23"/>
      <c r="G146" s="74"/>
      <c r="H146" s="23">
        <f t="shared" si="15"/>
        <v>0</v>
      </c>
      <c r="I146" s="23"/>
      <c r="J146" s="23"/>
      <c r="K146" s="23"/>
      <c r="L146" s="23"/>
      <c r="M146" s="23"/>
      <c r="N146" s="73" t="s">
        <v>131</v>
      </c>
    </row>
    <row r="147" spans="1:16" s="52" customFormat="1" x14ac:dyDescent="0.3">
      <c r="A147" s="22" t="s">
        <v>2</v>
      </c>
      <c r="B147" s="23">
        <f t="shared" ref="B147" si="16">SUM(B148)</f>
        <v>0</v>
      </c>
      <c r="C147" s="23">
        <f>SUM(C148)</f>
        <v>0</v>
      </c>
      <c r="D147" s="23">
        <f t="shared" ref="D147:H147" si="17">SUM(D148)</f>
        <v>0</v>
      </c>
      <c r="E147" s="23"/>
      <c r="F147" s="23">
        <f t="shared" si="17"/>
        <v>0</v>
      </c>
      <c r="G147" s="23">
        <f t="shared" si="17"/>
        <v>0</v>
      </c>
      <c r="H147" s="23">
        <f t="shared" si="17"/>
        <v>0</v>
      </c>
      <c r="I147" s="23"/>
      <c r="J147" s="23"/>
      <c r="K147" s="23"/>
      <c r="L147" s="23"/>
      <c r="M147" s="23"/>
      <c r="N147" s="72"/>
    </row>
    <row r="148" spans="1:16" s="52" customFormat="1" ht="37.5" x14ac:dyDescent="0.3">
      <c r="A148" s="8" t="s">
        <v>21</v>
      </c>
      <c r="B148" s="23"/>
      <c r="C148" s="13"/>
      <c r="D148" s="23"/>
      <c r="E148" s="23"/>
      <c r="F148" s="23"/>
      <c r="G148" s="23"/>
      <c r="H148" s="23">
        <f>SUM(C148:G148)</f>
        <v>0</v>
      </c>
      <c r="I148" s="23"/>
      <c r="J148" s="23"/>
      <c r="K148" s="23"/>
      <c r="L148" s="23"/>
      <c r="M148" s="23"/>
      <c r="N148" s="14" t="s">
        <v>20</v>
      </c>
    </row>
    <row r="149" spans="1:16" s="52" customFormat="1" x14ac:dyDescent="0.3">
      <c r="A149" s="75"/>
      <c r="B149" s="23"/>
      <c r="C149" s="13"/>
      <c r="D149" s="23"/>
      <c r="E149" s="23"/>
      <c r="F149" s="23"/>
      <c r="G149" s="23"/>
      <c r="H149" s="23">
        <f>B149+C149+G149</f>
        <v>0</v>
      </c>
      <c r="I149" s="23"/>
      <c r="J149" s="23"/>
      <c r="K149" s="23"/>
      <c r="L149" s="23"/>
      <c r="M149" s="23"/>
      <c r="N149" s="72"/>
    </row>
    <row r="150" spans="1:16" s="70" customFormat="1" x14ac:dyDescent="0.3">
      <c r="A150" s="76" t="s">
        <v>1</v>
      </c>
      <c r="B150" s="77">
        <f>B147+B131+B109+B97+B37+B15</f>
        <v>0</v>
      </c>
      <c r="C150" s="77">
        <f>C147+C131+C109+C97+C37+C15</f>
        <v>0</v>
      </c>
      <c r="D150" s="77" t="e">
        <f>D147+D131+D109+D97+D37+D15</f>
        <v>#REF!</v>
      </c>
      <c r="E150" s="77">
        <f>E15+E37+E97+E109+E144</f>
        <v>0</v>
      </c>
      <c r="F150" s="77">
        <f>F147+F131+F109+F97+F37+F15</f>
        <v>0</v>
      </c>
      <c r="G150" s="77">
        <f>G147+G131+G109+G97+G37+G15+G144</f>
        <v>368224</v>
      </c>
      <c r="H150" s="77">
        <f>H147+H131+H109+H97+H37+H15+H144</f>
        <v>368224</v>
      </c>
      <c r="I150" s="77"/>
      <c r="J150" s="77"/>
      <c r="K150" s="77"/>
      <c r="L150" s="77"/>
      <c r="M150" s="77"/>
      <c r="N150" s="78"/>
      <c r="O150" s="79"/>
      <c r="P150" s="79"/>
    </row>
    <row r="151" spans="1:16" s="70" customFormat="1" x14ac:dyDescent="0.3">
      <c r="A151" s="1"/>
      <c r="B151" s="2"/>
      <c r="C151" s="2"/>
      <c r="D151" s="2"/>
      <c r="E151" s="4"/>
      <c r="F151" s="4"/>
      <c r="G151" s="25"/>
      <c r="H151" s="2"/>
      <c r="I151" s="2"/>
      <c r="J151" s="2"/>
      <c r="K151" s="2"/>
      <c r="L151" s="2"/>
      <c r="M151" s="2"/>
      <c r="N151" s="3"/>
      <c r="O151" s="79"/>
    </row>
    <row r="152" spans="1:16" x14ac:dyDescent="0.3">
      <c r="A152" s="20" t="s">
        <v>104</v>
      </c>
      <c r="B152" s="194">
        <v>12680300</v>
      </c>
      <c r="C152" s="195"/>
      <c r="D152" s="195"/>
      <c r="E152" s="195"/>
      <c r="F152" s="195"/>
      <c r="G152" s="195"/>
      <c r="H152" s="195"/>
      <c r="I152" s="195"/>
      <c r="J152" s="195"/>
      <c r="K152" s="195"/>
      <c r="L152" s="195"/>
      <c r="M152" s="195"/>
      <c r="N152" s="196"/>
      <c r="P152" s="42"/>
    </row>
    <row r="153" spans="1:16" x14ac:dyDescent="0.3">
      <c r="A153" s="20" t="s">
        <v>103</v>
      </c>
      <c r="B153" s="194">
        <f>E150-B152</f>
        <v>-12680300</v>
      </c>
      <c r="C153" s="195"/>
      <c r="D153" s="195"/>
      <c r="E153" s="195"/>
      <c r="F153" s="195"/>
      <c r="G153" s="195"/>
      <c r="H153" s="195"/>
      <c r="I153" s="195"/>
      <c r="J153" s="195"/>
      <c r="K153" s="195"/>
      <c r="L153" s="195"/>
      <c r="M153" s="195"/>
      <c r="N153" s="196"/>
      <c r="P153" s="42"/>
    </row>
    <row r="154" spans="1:16" x14ac:dyDescent="0.3">
      <c r="B154" s="42"/>
    </row>
    <row r="155" spans="1:16" x14ac:dyDescent="0.3">
      <c r="D155" s="42"/>
      <c r="E155" s="42"/>
      <c r="G155" s="80"/>
      <c r="P155" s="42"/>
    </row>
    <row r="156" spans="1:16" x14ac:dyDescent="0.3">
      <c r="F156" s="28" t="s">
        <v>3</v>
      </c>
      <c r="H156" s="42"/>
      <c r="I156" s="42"/>
      <c r="J156" s="42"/>
      <c r="K156" s="42"/>
      <c r="L156" s="42"/>
      <c r="M156" s="42"/>
    </row>
  </sheetData>
  <mergeCells count="48">
    <mergeCell ref="A12:G12"/>
    <mergeCell ref="A13:G13"/>
    <mergeCell ref="A18:A21"/>
    <mergeCell ref="A6:G6"/>
    <mergeCell ref="I1:J1"/>
    <mergeCell ref="A2:H2"/>
    <mergeCell ref="A3:G3"/>
    <mergeCell ref="A4:G4"/>
    <mergeCell ref="A5:G5"/>
    <mergeCell ref="A7:G7"/>
    <mergeCell ref="A8:G8"/>
    <mergeCell ref="A9:G9"/>
    <mergeCell ref="A10:G10"/>
    <mergeCell ref="A11:G11"/>
    <mergeCell ref="N18:N21"/>
    <mergeCell ref="A26:A27"/>
    <mergeCell ref="N26:N27"/>
    <mergeCell ref="A43:A44"/>
    <mergeCell ref="A45:A49"/>
    <mergeCell ref="A28:A29"/>
    <mergeCell ref="P52:P96"/>
    <mergeCell ref="A53:A59"/>
    <mergeCell ref="A60:A65"/>
    <mergeCell ref="A66:A69"/>
    <mergeCell ref="A70:A71"/>
    <mergeCell ref="A72:A73"/>
    <mergeCell ref="A75:A76"/>
    <mergeCell ref="A82:A84"/>
    <mergeCell ref="B125:B128"/>
    <mergeCell ref="A88:A89"/>
    <mergeCell ref="A95:A96"/>
    <mergeCell ref="A99:A100"/>
    <mergeCell ref="A104:A105"/>
    <mergeCell ref="A110:A111"/>
    <mergeCell ref="B110:B111"/>
    <mergeCell ref="E110:E111"/>
    <mergeCell ref="G110:G111"/>
    <mergeCell ref="H110:H111"/>
    <mergeCell ref="N110:N111"/>
    <mergeCell ref="A124:E124"/>
    <mergeCell ref="B152:N152"/>
    <mergeCell ref="B153:N153"/>
    <mergeCell ref="A130:E130"/>
    <mergeCell ref="A133:E133"/>
    <mergeCell ref="B134:B143"/>
    <mergeCell ref="A135:A136"/>
    <mergeCell ref="A138:A139"/>
    <mergeCell ref="A141:A1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Лист (2)</vt:lpstr>
      <vt:lpstr>Лист2</vt:lpstr>
      <vt:lpstr>'Лист (2)'!Заголовки_для_друку</vt:lpstr>
      <vt:lpstr>'Лист (2)'!Область_друку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HOME</cp:lastModifiedBy>
  <cp:lastPrinted>2021-12-16T15:31:27Z</cp:lastPrinted>
  <dcterms:created xsi:type="dcterms:W3CDTF">2016-08-18T11:09:24Z</dcterms:created>
  <dcterms:modified xsi:type="dcterms:W3CDTF">2021-12-16T15:31:41Z</dcterms:modified>
</cp:coreProperties>
</file>