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-LendelG\Desktop\МОЯ ПАПКА\РІШЕННЯ МВК\2022\Роб.пор. 02.14\"/>
    </mc:Choice>
  </mc:AlternateContent>
  <xr:revisionPtr revIDLastSave="0" documentId="13_ncr:1_{014C3C41-F4B6-4DA2-BEB7-8F5FB323E727}" xr6:coauthVersionLast="46" xr6:coauthVersionMax="46" xr10:uidLastSave="{00000000-0000-0000-0000-000000000000}"/>
  <bookViews>
    <workbookView xWindow="1860" yWindow="810" windowWidth="15375" windowHeight="10110" xr2:uid="{00000000-000D-0000-FFFF-FFFF00000000}"/>
  </bookViews>
  <sheets>
    <sheet name="Аркуш1" sheetId="1" r:id="rId1"/>
  </sheets>
  <definedNames>
    <definedName name="_xlnm.Print_Titles" localSheetId="0">Аркуш1!$9:$10</definedName>
    <definedName name="_xlnm.Print_Area" localSheetId="0">Аркуш1!$A$1:$N$109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 s="1"/>
  <c r="L70" i="1"/>
  <c r="N70" i="1"/>
  <c r="O12" i="1"/>
  <c r="O13" i="1"/>
  <c r="O14" i="1"/>
  <c r="O1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40" i="1"/>
  <c r="O41" i="1"/>
  <c r="O42" i="1"/>
  <c r="O43" i="1"/>
  <c r="O44" i="1"/>
  <c r="O45" i="1"/>
  <c r="O46" i="1"/>
  <c r="O47" i="1"/>
  <c r="O48" i="1"/>
  <c r="O49" i="1"/>
  <c r="O50" i="1"/>
  <c r="O51" i="1"/>
  <c r="O53" i="1"/>
  <c r="O54" i="1"/>
  <c r="O55" i="1"/>
  <c r="O56" i="1"/>
  <c r="O57" i="1"/>
  <c r="O58" i="1"/>
  <c r="O60" i="1"/>
  <c r="O61" i="1"/>
  <c r="O62" i="1"/>
  <c r="O63" i="1"/>
  <c r="O64" i="1"/>
  <c r="O66" i="1"/>
  <c r="O67" i="1"/>
  <c r="O68" i="1"/>
  <c r="O69" i="1"/>
  <c r="O70" i="1"/>
  <c r="P70" i="1"/>
  <c r="O71" i="1"/>
  <c r="O73" i="1"/>
  <c r="O74" i="1"/>
  <c r="O75" i="1"/>
  <c r="O76" i="1"/>
  <c r="O77" i="1"/>
  <c r="O78" i="1"/>
  <c r="O79" i="1"/>
  <c r="O80" i="1"/>
  <c r="O81" i="1"/>
  <c r="O82" i="1"/>
  <c r="O83" i="1"/>
  <c r="P83" i="1"/>
  <c r="O84" i="1"/>
  <c r="O85" i="1"/>
  <c r="O86" i="1"/>
  <c r="O87" i="1"/>
  <c r="O88" i="1"/>
  <c r="O89" i="1"/>
  <c r="O90" i="1"/>
  <c r="O91" i="1"/>
  <c r="P91" i="1"/>
  <c r="O92" i="1"/>
  <c r="O93" i="1"/>
  <c r="O95" i="1"/>
  <c r="P95" i="1"/>
  <c r="O96" i="1"/>
  <c r="O97" i="1"/>
  <c r="P97" i="1"/>
  <c r="O98" i="1"/>
  <c r="O99" i="1"/>
  <c r="P99" i="1"/>
  <c r="O100" i="1"/>
  <c r="O101" i="1"/>
  <c r="P101" i="1"/>
  <c r="O103" i="1"/>
  <c r="P103" i="1"/>
  <c r="O104" i="1"/>
  <c r="P104" i="1"/>
  <c r="O105" i="1"/>
  <c r="N14" i="1"/>
  <c r="P14" i="1" s="1"/>
  <c r="N13" i="1"/>
  <c r="P13" i="1" s="1"/>
  <c r="N12" i="1"/>
  <c r="N33" i="1"/>
  <c r="P33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6" i="1"/>
  <c r="N101" i="1"/>
  <c r="N100" i="1"/>
  <c r="P100" i="1" s="1"/>
  <c r="N99" i="1"/>
  <c r="N98" i="1"/>
  <c r="P98" i="1" s="1"/>
  <c r="N97" i="1"/>
  <c r="N96" i="1"/>
  <c r="P96" i="1" s="1"/>
  <c r="N95" i="1"/>
  <c r="N104" i="1"/>
  <c r="N103" i="1"/>
  <c r="N105" i="1"/>
  <c r="P105" i="1" s="1"/>
  <c r="H87" i="1"/>
  <c r="H88" i="1"/>
  <c r="N83" i="1"/>
  <c r="P12" i="1" l="1"/>
  <c r="N11" i="1"/>
  <c r="P16" i="1"/>
  <c r="J68" i="1"/>
  <c r="L71" i="1"/>
  <c r="J58" i="1"/>
  <c r="J56" i="1"/>
  <c r="J55" i="1"/>
  <c r="J54" i="1"/>
  <c r="J53" i="1"/>
  <c r="J21" i="1"/>
  <c r="J12" i="1"/>
  <c r="M72" i="1"/>
  <c r="M17" i="1"/>
  <c r="N17" i="1" l="1"/>
  <c r="O17" i="1"/>
  <c r="F11" i="1"/>
  <c r="F15" i="1"/>
  <c r="F34" i="1"/>
  <c r="F39" i="1"/>
  <c r="F52" i="1"/>
  <c r="F59" i="1"/>
  <c r="F65" i="1"/>
  <c r="F72" i="1"/>
  <c r="F94" i="1"/>
  <c r="F102" i="1"/>
  <c r="P17" i="1" l="1"/>
  <c r="N15" i="1"/>
  <c r="F106" i="1"/>
  <c r="L29" i="1" l="1"/>
  <c r="L30" i="1"/>
  <c r="N48" i="1"/>
  <c r="P48" i="1" s="1"/>
  <c r="N50" i="1"/>
  <c r="P50" i="1" s="1"/>
  <c r="L82" i="1"/>
  <c r="N82" i="1"/>
  <c r="P82" i="1" s="1"/>
  <c r="N85" i="1"/>
  <c r="P85" i="1" s="1"/>
  <c r="L85" i="1"/>
  <c r="N87" i="1"/>
  <c r="P87" i="1" s="1"/>
  <c r="L87" i="1"/>
  <c r="M102" i="1"/>
  <c r="I102" i="1"/>
  <c r="H105" i="1"/>
  <c r="E105" i="1"/>
  <c r="E91" i="1"/>
  <c r="H90" i="1"/>
  <c r="H91" i="1"/>
  <c r="H29" i="1"/>
  <c r="H30" i="1"/>
  <c r="H31" i="1"/>
  <c r="H32" i="1"/>
  <c r="G14" i="1"/>
  <c r="H13" i="1"/>
  <c r="H14" i="1"/>
  <c r="L105" i="1"/>
  <c r="L104" i="1"/>
  <c r="L97" i="1"/>
  <c r="L100" i="1"/>
  <c r="L101" i="1"/>
  <c r="J102" i="1" l="1"/>
  <c r="K102" i="1"/>
  <c r="O102" i="1" s="1"/>
  <c r="C102" i="1"/>
  <c r="D102" i="1"/>
  <c r="E31" i="1"/>
  <c r="E32" i="1"/>
  <c r="C34" i="1"/>
  <c r="D34" i="1"/>
  <c r="E16" i="1"/>
  <c r="E17" i="1"/>
  <c r="E18" i="1"/>
  <c r="E20" i="1"/>
  <c r="E21" i="1"/>
  <c r="E23" i="1"/>
  <c r="E24" i="1"/>
  <c r="E25" i="1"/>
  <c r="E26" i="1"/>
  <c r="E28" i="1"/>
  <c r="E33" i="1"/>
  <c r="E35" i="1"/>
  <c r="N63" i="1"/>
  <c r="P63" i="1" s="1"/>
  <c r="H48" i="1"/>
  <c r="G48" i="1"/>
  <c r="E34" i="1" l="1"/>
  <c r="N84" i="1"/>
  <c r="P84" i="1" s="1"/>
  <c r="L84" i="1"/>
  <c r="I39" i="1"/>
  <c r="G95" i="1" l="1"/>
  <c r="N102" i="1" l="1"/>
  <c r="P102" i="1" s="1"/>
  <c r="N93" i="1"/>
  <c r="P93" i="1" s="1"/>
  <c r="N92" i="1"/>
  <c r="P92" i="1" s="1"/>
  <c r="N90" i="1"/>
  <c r="P90" i="1" s="1"/>
  <c r="N89" i="1"/>
  <c r="P89" i="1" s="1"/>
  <c r="N88" i="1"/>
  <c r="P88" i="1" s="1"/>
  <c r="N86" i="1"/>
  <c r="P86" i="1" s="1"/>
  <c r="N81" i="1"/>
  <c r="P81" i="1" s="1"/>
  <c r="N80" i="1"/>
  <c r="P80" i="1" s="1"/>
  <c r="N79" i="1"/>
  <c r="P79" i="1" s="1"/>
  <c r="N78" i="1"/>
  <c r="P78" i="1" s="1"/>
  <c r="N77" i="1"/>
  <c r="P77" i="1" s="1"/>
  <c r="N76" i="1"/>
  <c r="P76" i="1" s="1"/>
  <c r="N75" i="1"/>
  <c r="P75" i="1" s="1"/>
  <c r="N74" i="1"/>
  <c r="P74" i="1" s="1"/>
  <c r="N73" i="1"/>
  <c r="P73" i="1" s="1"/>
  <c r="N71" i="1"/>
  <c r="P71" i="1" s="1"/>
  <c r="N69" i="1"/>
  <c r="P69" i="1" s="1"/>
  <c r="N68" i="1"/>
  <c r="P68" i="1" s="1"/>
  <c r="N67" i="1"/>
  <c r="P67" i="1" s="1"/>
  <c r="N66" i="1"/>
  <c r="N64" i="1"/>
  <c r="P64" i="1" s="1"/>
  <c r="N62" i="1"/>
  <c r="P62" i="1" s="1"/>
  <c r="N61" i="1"/>
  <c r="P61" i="1" s="1"/>
  <c r="N60" i="1"/>
  <c r="P60" i="1" s="1"/>
  <c r="N58" i="1"/>
  <c r="P58" i="1" s="1"/>
  <c r="N57" i="1"/>
  <c r="P57" i="1" s="1"/>
  <c r="N56" i="1"/>
  <c r="P56" i="1" s="1"/>
  <c r="N55" i="1"/>
  <c r="P55" i="1" s="1"/>
  <c r="N54" i="1"/>
  <c r="P54" i="1" s="1"/>
  <c r="N53" i="1"/>
  <c r="P53" i="1" s="1"/>
  <c r="N51" i="1"/>
  <c r="P51" i="1" s="1"/>
  <c r="N49" i="1"/>
  <c r="P49" i="1" s="1"/>
  <c r="N47" i="1"/>
  <c r="P47" i="1" s="1"/>
  <c r="N46" i="1"/>
  <c r="P46" i="1" s="1"/>
  <c r="N45" i="1"/>
  <c r="P45" i="1" s="1"/>
  <c r="N44" i="1"/>
  <c r="P44" i="1" s="1"/>
  <c r="N43" i="1"/>
  <c r="P43" i="1" s="1"/>
  <c r="N42" i="1"/>
  <c r="P42" i="1" s="1"/>
  <c r="N41" i="1"/>
  <c r="P41" i="1" s="1"/>
  <c r="N40" i="1"/>
  <c r="N38" i="1"/>
  <c r="P38" i="1" s="1"/>
  <c r="N37" i="1"/>
  <c r="P37" i="1" s="1"/>
  <c r="N36" i="1"/>
  <c r="P36" i="1" s="1"/>
  <c r="N35" i="1"/>
  <c r="P35" i="1" l="1"/>
  <c r="N34" i="1"/>
  <c r="P40" i="1"/>
  <c r="N39" i="1"/>
  <c r="P66" i="1"/>
  <c r="N65" i="1"/>
  <c r="L20" i="1"/>
  <c r="L23" i="1"/>
  <c r="L28" i="1"/>
  <c r="L33" i="1"/>
  <c r="L58" i="1"/>
  <c r="L66" i="1"/>
  <c r="L67" i="1"/>
  <c r="L78" i="1"/>
  <c r="L80" i="1"/>
  <c r="L81" i="1"/>
  <c r="L90" i="1"/>
  <c r="L74" i="1"/>
  <c r="J94" i="1"/>
  <c r="L75" i="1"/>
  <c r="L79" i="1"/>
  <c r="L77" i="1"/>
  <c r="J65" i="1"/>
  <c r="L92" i="1"/>
  <c r="L54" i="1"/>
  <c r="J59" i="1"/>
  <c r="L19" i="1"/>
  <c r="J34" i="1"/>
  <c r="L55" i="1"/>
  <c r="L25" i="1"/>
  <c r="L56" i="1"/>
  <c r="L21" i="1"/>
  <c r="G16" i="1"/>
  <c r="H16" i="1"/>
  <c r="G17" i="1"/>
  <c r="H17" i="1"/>
  <c r="G18" i="1"/>
  <c r="H18" i="1"/>
  <c r="H19" i="1"/>
  <c r="G20" i="1"/>
  <c r="H20" i="1"/>
  <c r="G21" i="1"/>
  <c r="H21" i="1"/>
  <c r="H22" i="1"/>
  <c r="G23" i="1"/>
  <c r="H23" i="1"/>
  <c r="G24" i="1"/>
  <c r="H24" i="1"/>
  <c r="G25" i="1"/>
  <c r="H25" i="1"/>
  <c r="G26" i="1"/>
  <c r="H26" i="1"/>
  <c r="H27" i="1"/>
  <c r="H28" i="1"/>
  <c r="G33" i="1"/>
  <c r="H33" i="1"/>
  <c r="G35" i="1"/>
  <c r="H35" i="1"/>
  <c r="G36" i="1"/>
  <c r="H36" i="1"/>
  <c r="G37" i="1"/>
  <c r="H37" i="1"/>
  <c r="G38" i="1"/>
  <c r="H38" i="1"/>
  <c r="G40" i="1"/>
  <c r="H40" i="1"/>
  <c r="G41" i="1"/>
  <c r="H41" i="1"/>
  <c r="H42" i="1"/>
  <c r="G43" i="1"/>
  <c r="H43" i="1"/>
  <c r="H44" i="1"/>
  <c r="G45" i="1"/>
  <c r="H45" i="1"/>
  <c r="H46" i="1"/>
  <c r="G47" i="1"/>
  <c r="H47" i="1"/>
  <c r="G49" i="1"/>
  <c r="H49" i="1"/>
  <c r="G51" i="1"/>
  <c r="H51" i="1"/>
  <c r="G53" i="1"/>
  <c r="H53" i="1"/>
  <c r="G54" i="1"/>
  <c r="H54" i="1"/>
  <c r="G56" i="1"/>
  <c r="H56" i="1"/>
  <c r="G57" i="1"/>
  <c r="H57" i="1"/>
  <c r="G58" i="1"/>
  <c r="H58" i="1"/>
  <c r="G60" i="1"/>
  <c r="H60" i="1"/>
  <c r="G61" i="1"/>
  <c r="H61" i="1"/>
  <c r="G62" i="1"/>
  <c r="H62" i="1"/>
  <c r="G64" i="1"/>
  <c r="H64" i="1"/>
  <c r="G66" i="1"/>
  <c r="H66" i="1"/>
  <c r="G68" i="1"/>
  <c r="H68" i="1"/>
  <c r="G69" i="1"/>
  <c r="H69" i="1"/>
  <c r="G71" i="1"/>
  <c r="H71" i="1"/>
  <c r="H73" i="1"/>
  <c r="G86" i="1"/>
  <c r="H86" i="1"/>
  <c r="H89" i="1"/>
  <c r="G93" i="1"/>
  <c r="H93" i="1"/>
  <c r="H95" i="1"/>
  <c r="H98" i="1"/>
  <c r="H99" i="1"/>
  <c r="G103" i="1"/>
  <c r="H103" i="1"/>
  <c r="G12" i="1"/>
  <c r="H12" i="1"/>
  <c r="G13" i="1"/>
  <c r="E12" i="1"/>
  <c r="E13" i="1"/>
  <c r="E36" i="1"/>
  <c r="E37" i="1"/>
  <c r="E38" i="1"/>
  <c r="E40" i="1"/>
  <c r="E41" i="1"/>
  <c r="E42" i="1"/>
  <c r="E43" i="1"/>
  <c r="E44" i="1"/>
  <c r="E45" i="1"/>
  <c r="E47" i="1"/>
  <c r="E49" i="1"/>
  <c r="E51" i="1"/>
  <c r="E53" i="1"/>
  <c r="E54" i="1"/>
  <c r="E56" i="1"/>
  <c r="E57" i="1"/>
  <c r="E58" i="1"/>
  <c r="E60" i="1"/>
  <c r="E61" i="1"/>
  <c r="E62" i="1"/>
  <c r="E64" i="1"/>
  <c r="E66" i="1"/>
  <c r="E68" i="1"/>
  <c r="E69" i="1"/>
  <c r="E71" i="1"/>
  <c r="E86" i="1"/>
  <c r="E89" i="1"/>
  <c r="E93" i="1"/>
  <c r="E95" i="1"/>
  <c r="E98" i="1"/>
  <c r="E99" i="1"/>
  <c r="E103" i="1"/>
  <c r="C94" i="1"/>
  <c r="D94" i="1"/>
  <c r="I94" i="1"/>
  <c r="K94" i="1"/>
  <c r="M94" i="1"/>
  <c r="N94" i="1"/>
  <c r="C72" i="1"/>
  <c r="D72" i="1"/>
  <c r="I72" i="1"/>
  <c r="K72" i="1"/>
  <c r="O72" i="1" s="1"/>
  <c r="N72" i="1"/>
  <c r="P72" i="1" s="1"/>
  <c r="C65" i="1"/>
  <c r="D65" i="1"/>
  <c r="I65" i="1"/>
  <c r="K65" i="1"/>
  <c r="O65" i="1" s="1"/>
  <c r="M65" i="1"/>
  <c r="C59" i="1"/>
  <c r="D59" i="1"/>
  <c r="I59" i="1"/>
  <c r="K59" i="1"/>
  <c r="M59" i="1"/>
  <c r="N59" i="1"/>
  <c r="C52" i="1"/>
  <c r="D52" i="1"/>
  <c r="I52" i="1"/>
  <c r="K52" i="1"/>
  <c r="M52" i="1"/>
  <c r="N52" i="1"/>
  <c r="M39" i="1"/>
  <c r="C39" i="1"/>
  <c r="D39" i="1"/>
  <c r="J39" i="1"/>
  <c r="K39" i="1"/>
  <c r="O39" i="1" s="1"/>
  <c r="I34" i="1"/>
  <c r="K34" i="1"/>
  <c r="M34" i="1"/>
  <c r="I11" i="1"/>
  <c r="K11" i="1"/>
  <c r="M11" i="1"/>
  <c r="I15" i="1"/>
  <c r="M15" i="1"/>
  <c r="C15" i="1"/>
  <c r="D15" i="1"/>
  <c r="C11" i="1"/>
  <c r="D11" i="1"/>
  <c r="L34" i="1" l="1"/>
  <c r="O34" i="1"/>
  <c r="P34" i="1" s="1"/>
  <c r="P65" i="1"/>
  <c r="P39" i="1"/>
  <c r="O11" i="1"/>
  <c r="P11" i="1" s="1"/>
  <c r="O52" i="1"/>
  <c r="P52" i="1" s="1"/>
  <c r="O59" i="1"/>
  <c r="P59" i="1" s="1"/>
  <c r="N106" i="1"/>
  <c r="P94" i="1"/>
  <c r="O94" i="1"/>
  <c r="C106" i="1"/>
  <c r="C113" i="1" s="1"/>
  <c r="I106" i="1"/>
  <c r="I111" i="1" s="1"/>
  <c r="I113" i="1" s="1"/>
  <c r="G11" i="1"/>
  <c r="D106" i="1"/>
  <c r="L94" i="1"/>
  <c r="L53" i="1"/>
  <c r="J52" i="1"/>
  <c r="L65" i="1"/>
  <c r="L59" i="1"/>
  <c r="L86" i="1"/>
  <c r="L76" i="1"/>
  <c r="L17" i="1"/>
  <c r="K15" i="1"/>
  <c r="L68" i="1"/>
  <c r="L62" i="1"/>
  <c r="L38" i="1"/>
  <c r="L16" i="1"/>
  <c r="L12" i="1"/>
  <c r="G15" i="1"/>
  <c r="J11" i="1"/>
  <c r="H102" i="1"/>
  <c r="J72" i="1"/>
  <c r="J15" i="1"/>
  <c r="G34" i="1"/>
  <c r="G59" i="1"/>
  <c r="G65" i="1"/>
  <c r="G72" i="1"/>
  <c r="G94" i="1"/>
  <c r="M106" i="1"/>
  <c r="G39" i="1"/>
  <c r="G52" i="1"/>
  <c r="E59" i="1"/>
  <c r="H65" i="1"/>
  <c r="H72" i="1"/>
  <c r="E72" i="1"/>
  <c r="H94" i="1"/>
  <c r="G102" i="1"/>
  <c r="H59" i="1"/>
  <c r="H52" i="1"/>
  <c r="H39" i="1"/>
  <c r="H34" i="1"/>
  <c r="H15" i="1"/>
  <c r="H11" i="1"/>
  <c r="E52" i="1"/>
  <c r="E11" i="1"/>
  <c r="E102" i="1"/>
  <c r="E94" i="1"/>
  <c r="E65" i="1"/>
  <c r="E39" i="1"/>
  <c r="E15" i="1"/>
  <c r="K106" i="1" l="1"/>
  <c r="O15" i="1"/>
  <c r="P15" i="1" s="1"/>
  <c r="H106" i="1"/>
  <c r="D113" i="1"/>
  <c r="G112" i="1"/>
  <c r="J106" i="1"/>
  <c r="L11" i="1"/>
  <c r="L15" i="1"/>
  <c r="L72" i="1"/>
  <c r="L52" i="1"/>
  <c r="G106" i="1"/>
  <c r="E106" i="1"/>
  <c r="L106" i="1" l="1"/>
  <c r="J111" i="1"/>
  <c r="J113" i="1" s="1"/>
  <c r="G113" i="1"/>
  <c r="K111" i="1"/>
  <c r="K112" i="1" s="1"/>
  <c r="O106" i="1"/>
  <c r="P106" i="1" s="1"/>
</calcChain>
</file>

<file path=xl/sharedStrings.xml><?xml version="1.0" encoding="utf-8"?>
<sst xmlns="http://schemas.openxmlformats.org/spreadsheetml/2006/main" count="205" uniqueCount="202">
  <si>
    <t>Загальний фонд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</si>
  <si>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</si>
  <si>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</si>
  <si>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</si>
  <si>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</si>
  <si>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</si>
  <si>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</si>
  <si>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</si>
  <si>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</si>
  <si>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</si>
  <si>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</si>
  <si>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</si>
  <si>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</si>
  <si>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</si>
  <si>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</si>
  <si>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</si>
  <si>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</si>
  <si>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</si>
  <si>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</si>
  <si>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</si>
  <si>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</si>
  <si>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</si>
  <si>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</si>
  <si>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</si>
  <si>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</si>
  <si>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</si>
  <si>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</si>
  <si>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</si>
  <si>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</si>
  <si>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</si>
  <si>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</si>
  <si>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</si>
  <si>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</si>
  <si>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</si>
  <si>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</si>
  <si>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</si>
  <si>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</si>
  <si>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</si>
  <si>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</si>
  <si>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</si>
  <si>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</si>
  <si>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</si>
  <si>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</si>
  <si>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</si>
  <si>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</si>
  <si>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</si>
  <si>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</si>
  <si>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</si>
  <si>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</si>
  <si>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</si>
  <si>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</si>
  <si>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</si>
  <si>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</si>
  <si>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</si>
  <si>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</si>
  <si>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</si>
  <si>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</si>
  <si>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</si>
  <si>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</si>
  <si>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</si>
  <si>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</si>
  <si>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</si>
  <si>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</si>
  <si>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</si>
  <si>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</si>
  <si>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</si>
  <si>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</si>
  <si>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</si>
  <si>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</si>
  <si>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</si>
  <si>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</si>
  <si>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</si>
  <si>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</si>
  <si>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</si>
  <si>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</si>
  <si>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</si>
  <si>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</si>
  <si>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</si>
  <si>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</si>
  <si>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</si>
  <si>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</si>
  <si>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</si>
  <si>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</si>
  <si>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</si>
  <si>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</si>
  <si>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</si>
  <si>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</si>
  <si>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</si>
  <si>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</si>
  <si>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</si>
  <si>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</si>
  <si>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</si>
  <si>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</si>
  <si>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6071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</si>
  <si>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</si>
  <si>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</si>
  <si>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</si>
  <si>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</si>
  <si>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</si>
  <si>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</si>
  <si>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</si>
  <si>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</si>
  <si>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7622</t>
  </si>
  <si>
    <t>Реалізація програм і заходів в галузі туризму та курортів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</si>
  <si>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</si>
  <si>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</si>
  <si>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</si>
  <si>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</si>
  <si>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</si>
  <si>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</si>
  <si>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</si>
  <si>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</si>
  <si>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</si>
  <si>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</si>
  <si>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9000</t>
  </si>
  <si>
    <t>Міжбюджетні трансферти</t>
  </si>
  <si>
    <t>9110</t>
  </si>
  <si>
    <t>Реверсна дотація</t>
  </si>
  <si>
    <t xml:space="preserve"> </t>
  </si>
  <si>
    <t xml:space="preserve">Усього </t>
  </si>
  <si>
    <t>0100</t>
  </si>
  <si>
    <t>Державне управління</t>
  </si>
  <si>
    <t>Код ТПКВКМБ / 
ТКВКБМС</t>
  </si>
  <si>
    <t>Назва коду ТПКВКМБ/ТКВКБМС</t>
  </si>
  <si>
    <t>Спеціальний фонд</t>
  </si>
  <si>
    <t>Затверджено бюджетом на 2021 рік з урахуванням змін</t>
  </si>
  <si>
    <t>Відхилення +/- (2021 до 2020 р.)</t>
  </si>
  <si>
    <t>Затверджено розписом на 2021 рік з урахуванням змін</t>
  </si>
  <si>
    <t>кошторисні призначення за 2021 рік з урахуванням змін</t>
  </si>
  <si>
    <t>4040</t>
  </si>
  <si>
    <t>Забезпечення діяльності музеїв i виставок</t>
  </si>
  <si>
    <t>6015</t>
  </si>
  <si>
    <t>Забезпечення надійної та безперебійної експлуатації ліфтів</t>
  </si>
  <si>
    <t>7310</t>
  </si>
  <si>
    <t>7321</t>
  </si>
  <si>
    <t>7322</t>
  </si>
  <si>
    <t>7324</t>
  </si>
  <si>
    <t>7325</t>
  </si>
  <si>
    <t>7330</t>
  </si>
  <si>
    <t>7340</t>
  </si>
  <si>
    <t>7350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</si>
  <si>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</si>
  <si>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</si>
  <si>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</si>
  <si>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</si>
  <si>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</si>
  <si>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</si>
  <si>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</si>
  <si>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</si>
  <si>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</si>
  <si>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Охорона та раціональне використання природних ресурсів</t>
  </si>
  <si>
    <t>8340</t>
  </si>
  <si>
    <t>Природоохоронні заходи за рахунок цільових фондів</t>
  </si>
  <si>
    <t>тис. грн.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</si>
  <si>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</si>
  <si>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</si>
  <si>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</si>
  <si>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Членські внески до асоціацій органів місцевого самоврядування</t>
  </si>
  <si>
    <t>Субвенція з місцевого бюджету державному бюджету на виконання програм соціально-економічного розвитку регіонів</t>
  </si>
  <si>
    <t>Розвиток мережі центрів надання адміністративних послуг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</si>
  <si>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</si>
  <si>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мультифункціональних майданчиків для занять ігровими видами спорту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</si>
  <si>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</si>
  <si>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</si>
  <si>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</si>
  <si>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</si>
  <si>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9800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</si>
  <si>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</si>
  <si>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</si>
  <si>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</si>
  <si>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</si>
  <si>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</si>
  <si>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внасл</t>
  </si>
  <si>
    <t>7368</t>
  </si>
  <si>
    <t>Виконання інвестиційних проектів за рахунок субвенцій з інших бюджетів</t>
  </si>
  <si>
    <t>7441</t>
  </si>
  <si>
    <t>Утримання та розвиток мостів/шляхопроводів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</si>
  <si>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</si>
  <si>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</si>
  <si>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9770</t>
  </si>
  <si>
    <t>Інші субвенції з місцевого бюджету</t>
  </si>
  <si>
    <t>0191</t>
  </si>
  <si>
    <t>Проведення місцевих виборів</t>
  </si>
  <si>
    <t>Керуючий справами виконавчого комітету Мукачівської міської ради</t>
  </si>
  <si>
    <t>Олександр ЛЕНДЄЛ</t>
  </si>
  <si>
    <t>Дані про виконання видаткової частини бюджету Мукачівської міської територіальної громади  за 2021 рік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</si>
  <si>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</si>
  <si>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</si>
  <si>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Виконано за  
2021 рік</t>
  </si>
  <si>
    <t xml:space="preserve"> % виконання за 
 2021 рік</t>
  </si>
  <si>
    <t>Виконано за  
 2020 рік</t>
  </si>
  <si>
    <t xml:space="preserve"> % виконання до 
  2020 року</t>
  </si>
  <si>
    <t>виконано за 
   2021 рік</t>
  </si>
  <si>
    <t>%, виконання за
2021 рік 
до кошторисних призначень</t>
  </si>
  <si>
    <t>Будівництво інших об`єктів комунальної власності</t>
  </si>
  <si>
    <t>Будівництво споруд, установ та закладів фізичної культури і спорту</t>
  </si>
  <si>
    <t>Будівництво установ та закладів культури</t>
  </si>
  <si>
    <t>Будівництво медичних установ та закладів</t>
  </si>
  <si>
    <t>Будівництво освітніх установ та закладів</t>
  </si>
  <si>
    <t>Будівництво об`єктів житлово-комунального господарства</t>
  </si>
  <si>
    <t>виконано за 
   2020 рік</t>
  </si>
  <si>
    <t>Додаток 2
до рішення виконавчого комітету
14.02.2022 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</si>
</sst>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/>
    <xf numFmtId="0" fontId="12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164" fontId="4" fillId="0" borderId="0" xfId="2" applyNumberFormat="1" applyFont="1"/>
    <xf numFmtId="0" fontId="5" fillId="0" borderId="0" xfId="0" applyFont="1"/>
    <xf numFmtId="0" fontId="8" fillId="3" borderId="0" xfId="3" applyFont="1" applyFill="1"/>
    <xf numFmtId="164" fontId="9" fillId="0" borderId="0" xfId="2" applyNumberFormat="1" applyFont="1"/>
    <xf numFmtId="0" fontId="9" fillId="0" borderId="0" xfId="2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49" fontId="6" fillId="2" borderId="1" xfId="2" applyNumberFormat="1" applyFont="1" applyFill="1" applyBorder="1" applyAlignment="1">
      <alignment horizontal="center" vertical="center" wrapText="1"/>
    </xf>
    <xf numFmtId="0" fontId="0" fillId="5" borderId="0" xfId="0" applyFill="1"/>
    <xf numFmtId="164" fontId="9" fillId="5" borderId="0" xfId="2" applyNumberFormat="1" applyFont="1" applyFill="1"/>
    <xf numFmtId="0" fontId="0" fillId="0" borderId="0" xfId="0" applyFill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164" fontId="9" fillId="0" borderId="0" xfId="2" applyNumberFormat="1" applyFont="1" applyFill="1"/>
    <xf numFmtId="164" fontId="10" fillId="0" borderId="1" xfId="0" applyNumberFormat="1" applyFont="1" applyBorder="1" applyAlignment="1">
      <alignment horizontal="center" vertical="center"/>
    </xf>
    <xf numFmtId="0" fontId="0" fillId="0" borderId="0" xfId="0"/>
    <xf numFmtId="0" fontId="10" fillId="0" borderId="1" xfId="4" applyFont="1" applyBorder="1" applyAlignment="1">
      <alignment horizontal="center" vertical="center"/>
    </xf>
    <xf numFmtId="0" fontId="0" fillId="2" borderId="0" xfId="0" applyFill="1"/>
    <xf numFmtId="164" fontId="10" fillId="0" borderId="1" xfId="4" applyNumberFormat="1" applyFont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 vertical="center"/>
    </xf>
    <xf numFmtId="164" fontId="10" fillId="2" borderId="1" xfId="5" applyNumberFormat="1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1" xfId="5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2" borderId="1" xfId="5" applyFont="1" applyFill="1" applyBorder="1" applyAlignment="1">
      <alignment horizontal="left" vertical="center" wrapText="1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2" xfId="0" applyFont="1" applyBorder="1"/>
    <xf numFmtId="0" fontId="10" fillId="0" borderId="0" xfId="0" applyFont="1" applyAlignment="1">
      <alignment horizontal="right"/>
    </xf>
    <xf numFmtId="0" fontId="13" fillId="0" borderId="0" xfId="0" applyFont="1" applyFill="1"/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9" fontId="6" fillId="4" borderId="1" xfId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0" fillId="5" borderId="0" xfId="0" applyNumberFormat="1" applyFill="1"/>
    <xf numFmtId="165" fontId="0" fillId="0" borderId="0" xfId="0" applyNumberFormat="1"/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Відсотковий" xfId="1" builtinId="5"/>
    <cellStyle name="Звичайний" xfId="0" builtinId="0"/>
    <cellStyle name="Звичайний 2" xfId="2" xr:uid="{00000000-0005-0000-0000-000000000000}"/>
    <cellStyle name="Звичайний 2 2" xfId="4" xr:uid="{00000000-0005-0000-0000-000001000000}"/>
    <cellStyle name="Звичайний 2 3" xfId="5" xr:uid="{00000000-0005-0000-0000-000002000000}"/>
    <cellStyle name="Обычный_ZV1PIV9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3"/>
  <sheetViews>
    <sheetView tabSelected="1" view="pageBreakPreview" zoomScale="85" zoomScaleNormal="85" zoomScaleSheetLayoutView="85" workbookViewId="0">
      <pane xSplit="2" ySplit="10" topLeftCell="L11" activePane="bottomRight" state="frozen"/>
      <selection pane="topRight" activeCell="C1" sqref="C1"/>
      <selection pane="bottomLeft" activeCell="A11" sqref="A11"/>
      <selection pane="bottomRight" activeCell="L1" sqref="L1:N3"/>
    </sheetView>
  </sheetViews>
  <sheetFormatPr defaultRowHeight="12.75" x14ac:dyDescent="0.2"/>
  <cols>
    <col min="1" max="1" width="10.7109375" customWidth="1"/>
    <col min="2" max="2" width="50.7109375" customWidth="1"/>
    <col min="3" max="3" width="21.7109375" customWidth="1"/>
    <col min="4" max="4" width="18" customWidth="1"/>
    <col min="5" max="5" width="17.28515625" customWidth="1"/>
    <col min="6" max="6" width="17.42578125" style="21" customWidth="1"/>
    <col min="7" max="7" width="16.5703125" customWidth="1"/>
    <col min="8" max="8" width="18.7109375" customWidth="1"/>
    <col min="9" max="10" width="18" customWidth="1"/>
    <col min="11" max="11" width="16.85546875" customWidth="1"/>
    <col min="12" max="12" width="20.7109375" customWidth="1"/>
    <col min="13" max="13" width="13" customWidth="1"/>
    <col min="14" max="14" width="15.85546875" customWidth="1"/>
  </cols>
  <sheetData>
    <row r="1" spans="1:21" s="11" customFormat="1" ht="12.75" customHeight="1" x14ac:dyDescent="0.2">
      <c r="A1" s="48"/>
      <c r="B1" s="48"/>
      <c r="C1" s="48"/>
      <c r="D1" s="49"/>
      <c r="E1" s="49"/>
      <c r="F1" s="69"/>
      <c r="G1" s="69"/>
      <c r="H1" s="69"/>
      <c r="I1" s="50"/>
      <c r="J1" s="49"/>
      <c r="K1" s="49"/>
      <c r="L1" s="69" t="s">
        <v>201</v>
      </c>
      <c r="M1" s="69"/>
      <c r="N1" s="69"/>
    </row>
    <row r="2" spans="1:21" s="11" customFormat="1" x14ac:dyDescent="0.2">
      <c r="A2" s="48"/>
      <c r="B2" s="48"/>
      <c r="C2" s="48"/>
      <c r="D2" s="49"/>
      <c r="E2" s="49"/>
      <c r="F2" s="69"/>
      <c r="G2" s="69"/>
      <c r="H2" s="69"/>
      <c r="I2" s="50"/>
      <c r="J2" s="49"/>
      <c r="K2" s="49"/>
      <c r="L2" s="69"/>
      <c r="M2" s="69"/>
      <c r="N2" s="69"/>
    </row>
    <row r="3" spans="1:21" s="11" customFormat="1" x14ac:dyDescent="0.2">
      <c r="A3" s="48"/>
      <c r="B3" s="48"/>
      <c r="C3" s="48"/>
      <c r="D3" s="49"/>
      <c r="E3" s="49"/>
      <c r="F3" s="69"/>
      <c r="G3" s="69"/>
      <c r="H3" s="69"/>
      <c r="I3" s="50"/>
      <c r="J3" s="49"/>
      <c r="K3" s="49"/>
      <c r="L3" s="69"/>
      <c r="M3" s="69"/>
      <c r="N3" s="69"/>
    </row>
    <row r="4" spans="1:21" s="11" customFormat="1" ht="12.75" customHeight="1" x14ac:dyDescent="0.2">
      <c r="A4" s="70" t="s">
        <v>185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1" s="11" customFormat="1" ht="12.75" customHeight="1" x14ac:dyDescent="0.2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21" s="11" customFormat="1" ht="18.7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21" s="11" customFormat="1" ht="12.7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21" s="11" customFormat="1" ht="14.25" customHeight="1" x14ac:dyDescent="0.2">
      <c r="A8" s="51"/>
      <c r="B8" s="51"/>
      <c r="C8" s="48"/>
      <c r="D8" s="48"/>
      <c r="E8" s="52"/>
      <c r="F8" s="53"/>
      <c r="G8" s="49"/>
      <c r="H8" s="52"/>
      <c r="I8" s="49"/>
      <c r="J8" s="49"/>
      <c r="K8" s="49"/>
      <c r="L8" s="49"/>
      <c r="M8" s="49"/>
      <c r="N8" s="52" t="s">
        <v>153</v>
      </c>
    </row>
    <row r="9" spans="1:21" s="11" customFormat="1" ht="14.25" customHeight="1" x14ac:dyDescent="0.2">
      <c r="A9" s="72" t="s">
        <v>122</v>
      </c>
      <c r="B9" s="72" t="s">
        <v>123</v>
      </c>
      <c r="C9" s="71" t="s">
        <v>0</v>
      </c>
      <c r="D9" s="71"/>
      <c r="E9" s="71"/>
      <c r="F9" s="71"/>
      <c r="G9" s="71"/>
      <c r="H9" s="71"/>
      <c r="I9" s="71" t="s">
        <v>124</v>
      </c>
      <c r="J9" s="71"/>
      <c r="K9" s="71"/>
      <c r="L9" s="71"/>
      <c r="M9" s="71"/>
      <c r="N9" s="71"/>
    </row>
    <row r="10" spans="1:21" s="1" customFormat="1" ht="91.5" customHeight="1" x14ac:dyDescent="0.2">
      <c r="A10" s="72"/>
      <c r="B10" s="72"/>
      <c r="C10" s="47" t="s">
        <v>125</v>
      </c>
      <c r="D10" s="47" t="s">
        <v>188</v>
      </c>
      <c r="E10" s="47" t="s">
        <v>189</v>
      </c>
      <c r="F10" s="47" t="s">
        <v>190</v>
      </c>
      <c r="G10" s="20" t="s">
        <v>191</v>
      </c>
      <c r="H10" s="20" t="s">
        <v>126</v>
      </c>
      <c r="I10" s="47" t="s">
        <v>127</v>
      </c>
      <c r="J10" s="47" t="s">
        <v>128</v>
      </c>
      <c r="K10" s="47" t="s">
        <v>192</v>
      </c>
      <c r="L10" s="47" t="s">
        <v>193</v>
      </c>
      <c r="M10" s="47" t="s">
        <v>200</v>
      </c>
      <c r="N10" s="20" t="s">
        <v>126</v>
      </c>
      <c r="O10" s="3"/>
      <c r="P10" s="3"/>
      <c r="Q10" s="3"/>
      <c r="R10" s="3"/>
      <c r="S10" s="3"/>
      <c r="T10" s="3"/>
      <c r="U10" s="3"/>
    </row>
    <row r="11" spans="1:21" s="1" customFormat="1" ht="24" customHeight="1" x14ac:dyDescent="0.2">
      <c r="A11" s="54" t="s">
        <v>120</v>
      </c>
      <c r="B11" s="55" t="s">
        <v>121</v>
      </c>
      <c r="C11" s="56">
        <f>SUM(C12:C13)</f>
        <v>105274.26099999997</v>
      </c>
      <c r="D11" s="56">
        <f>SUM(D12:D13)</f>
        <v>102828.48519000005</v>
      </c>
      <c r="E11" s="57">
        <f>D11/C11</f>
        <v>0.97676758034900935</v>
      </c>
      <c r="F11" s="56">
        <f>SUM(F12:F14)</f>
        <v>82598.327699999994</v>
      </c>
      <c r="G11" s="57">
        <f>D11/F11</f>
        <v>1.2449221195309994</v>
      </c>
      <c r="H11" s="56">
        <f>D11-F11</f>
        <v>20230.157490000056</v>
      </c>
      <c r="I11" s="56">
        <f>SUM(I12:I13)</f>
        <v>4243.87</v>
      </c>
      <c r="J11" s="56">
        <f>SUM(J12:J13)</f>
        <v>4918.7</v>
      </c>
      <c r="K11" s="56">
        <f>SUM(K12:K13)</f>
        <v>4723.9399999999996</v>
      </c>
      <c r="L11" s="57">
        <f>K11/J11</f>
        <v>0.96040417183402116</v>
      </c>
      <c r="M11" s="56">
        <f>SUM(M12:M13)</f>
        <v>6342.3</v>
      </c>
      <c r="N11" s="56">
        <f>SUM(N12:N14)</f>
        <v>-1618.3600000000001</v>
      </c>
      <c r="O11" s="66">
        <f>K11-M11</f>
        <v>-1618.3600000000006</v>
      </c>
      <c r="P11" s="66">
        <f>N11-O11</f>
        <v>0</v>
      </c>
    </row>
    <row r="12" spans="1:21" ht="34.5" customHeight="1" x14ac:dyDescent="0.2">
      <c r="A12" s="58" t="s">
        <v>1</v>
      </c>
      <c r="B12" s="59" t="s">
        <v>2</v>
      </c>
      <c r="C12" s="31">
        <v>102850.17999999996</v>
      </c>
      <c r="D12" s="31">
        <v>100490.65000000005</v>
      </c>
      <c r="E12" s="60">
        <f t="shared" ref="E12:E105" si="0">D12/C12</f>
        <v>0.97705857199277713</v>
      </c>
      <c r="F12" s="32">
        <v>77755.985409999994</v>
      </c>
      <c r="G12" s="60">
        <f>D12/F12</f>
        <v>1.2923847530209065</v>
      </c>
      <c r="H12" s="61">
        <f>D12-F12</f>
        <v>22734.664590000059</v>
      </c>
      <c r="I12" s="32">
        <v>3823.87</v>
      </c>
      <c r="J12" s="27">
        <f>4918.7-J13</f>
        <v>4498.7</v>
      </c>
      <c r="K12" s="32">
        <v>4319.9399999999996</v>
      </c>
      <c r="L12" s="60">
        <f t="shared" ref="L12:L86" si="1">K12/J12</f>
        <v>0.96026407628870558</v>
      </c>
      <c r="M12" s="32">
        <v>6066.7</v>
      </c>
      <c r="N12" s="27">
        <f t="shared" ref="N12:N14" si="2">K12-M12</f>
        <v>-1746.7600000000002</v>
      </c>
      <c r="O12" s="66">
        <f t="shared" ref="O12:O75" si="3">K12-M12</f>
        <v>-1746.7600000000002</v>
      </c>
      <c r="P12" s="66">
        <f t="shared" ref="P12:P75" si="4">N12-O12</f>
        <v>0</v>
      </c>
    </row>
    <row r="13" spans="1:21" ht="21" customHeight="1" x14ac:dyDescent="0.2">
      <c r="A13" s="58" t="s">
        <v>3</v>
      </c>
      <c r="B13" s="59" t="s">
        <v>4</v>
      </c>
      <c r="C13" s="31">
        <v>2424.0810000000001</v>
      </c>
      <c r="D13" s="31">
        <v>2337.8351900000002</v>
      </c>
      <c r="E13" s="60">
        <f t="shared" si="0"/>
        <v>0.96442123427393722</v>
      </c>
      <c r="F13" s="32">
        <v>2296.5180000000005</v>
      </c>
      <c r="G13" s="60">
        <f>D13/F13</f>
        <v>1.0179912328141996</v>
      </c>
      <c r="H13" s="61">
        <f t="shared" ref="H13:H14" si="5">D13-F13</f>
        <v>41.317189999999755</v>
      </c>
      <c r="I13" s="27">
        <v>420</v>
      </c>
      <c r="J13" s="27">
        <v>420</v>
      </c>
      <c r="K13" s="27">
        <v>404</v>
      </c>
      <c r="L13" s="60">
        <v>0</v>
      </c>
      <c r="M13" s="32">
        <v>275.60000000000002</v>
      </c>
      <c r="N13" s="27">
        <f t="shared" si="2"/>
        <v>128.39999999999998</v>
      </c>
      <c r="O13" s="66">
        <f t="shared" si="3"/>
        <v>128.39999999999998</v>
      </c>
      <c r="P13" s="66">
        <f t="shared" si="4"/>
        <v>0</v>
      </c>
    </row>
    <row r="14" spans="1:21" s="42" customFormat="1" ht="21" customHeight="1" x14ac:dyDescent="0.2">
      <c r="A14" s="35" t="s">
        <v>181</v>
      </c>
      <c r="B14" s="43" t="s">
        <v>182</v>
      </c>
      <c r="C14" s="31"/>
      <c r="D14" s="31"/>
      <c r="E14" s="60"/>
      <c r="F14" s="32">
        <v>2545.82429</v>
      </c>
      <c r="G14" s="60">
        <f>D14/F14</f>
        <v>0</v>
      </c>
      <c r="H14" s="61">
        <f t="shared" si="5"/>
        <v>-2545.82429</v>
      </c>
      <c r="I14" s="27"/>
      <c r="J14" s="27"/>
      <c r="K14" s="27"/>
      <c r="L14" s="60">
        <v>0</v>
      </c>
      <c r="M14" s="27"/>
      <c r="N14" s="27">
        <f t="shared" si="2"/>
        <v>0</v>
      </c>
      <c r="O14" s="66">
        <f t="shared" si="3"/>
        <v>0</v>
      </c>
      <c r="P14" s="66">
        <f t="shared" si="4"/>
        <v>0</v>
      </c>
    </row>
    <row r="15" spans="1:21" ht="23.25" customHeight="1" x14ac:dyDescent="0.2">
      <c r="A15" s="54" t="s">
        <v>5</v>
      </c>
      <c r="B15" s="55" t="s">
        <v>6</v>
      </c>
      <c r="C15" s="56">
        <f>SUM(C16:C33)</f>
        <v>602952.33340999996</v>
      </c>
      <c r="D15" s="56">
        <f>SUM(D16:D33)</f>
        <v>595660.79025999969</v>
      </c>
      <c r="E15" s="57">
        <f t="shared" si="0"/>
        <v>0.98790693269439245</v>
      </c>
      <c r="F15" s="56">
        <f>SUM(F16:F33)</f>
        <v>405095.20438000001</v>
      </c>
      <c r="G15" s="57">
        <f t="shared" ref="G15:G106" si="6">D15/F15</f>
        <v>1.4704217275829299</v>
      </c>
      <c r="H15" s="56">
        <f t="shared" ref="H15:H103" si="7">D15-F15</f>
        <v>190565.58587999968</v>
      </c>
      <c r="I15" s="56">
        <f>SUM(I16:I33)</f>
        <v>48718.8</v>
      </c>
      <c r="J15" s="56">
        <f>SUM(J16:J33)</f>
        <v>47217.584310000006</v>
      </c>
      <c r="K15" s="56">
        <f>SUM(K16:K33)</f>
        <v>37841.670000000006</v>
      </c>
      <c r="L15" s="57">
        <f t="shared" si="1"/>
        <v>0.80143172407034136</v>
      </c>
      <c r="M15" s="56">
        <f>SUM(M16:M33)</f>
        <v>16222</v>
      </c>
      <c r="N15" s="56">
        <f>SUM(N16:N33)</f>
        <v>21619.67</v>
      </c>
      <c r="O15" s="66">
        <f t="shared" si="3"/>
        <v>21619.670000000006</v>
      </c>
      <c r="P15" s="66">
        <f t="shared" si="4"/>
        <v>0</v>
      </c>
    </row>
    <row r="16" spans="1:21" ht="18" customHeight="1" x14ac:dyDescent="0.2">
      <c r="A16" s="58" t="s">
        <v>7</v>
      </c>
      <c r="B16" s="59" t="s">
        <v>8</v>
      </c>
      <c r="C16" s="31">
        <v>197200.45400000003</v>
      </c>
      <c r="D16" s="31">
        <v>195154.25888000001</v>
      </c>
      <c r="E16" s="60">
        <f t="shared" si="0"/>
        <v>0.98962378088642733</v>
      </c>
      <c r="F16" s="61">
        <v>129800.63788000001</v>
      </c>
      <c r="G16" s="60">
        <f t="shared" si="6"/>
        <v>1.5034922945480367</v>
      </c>
      <c r="H16" s="61">
        <f t="shared" si="7"/>
        <v>65353.620999999999</v>
      </c>
      <c r="I16" s="32">
        <v>26454.22</v>
      </c>
      <c r="J16" s="27">
        <v>19994.71</v>
      </c>
      <c r="K16" s="32">
        <v>17543.55</v>
      </c>
      <c r="L16" s="60">
        <f t="shared" si="1"/>
        <v>0.87740957483254323</v>
      </c>
      <c r="M16" s="32">
        <v>9326.5</v>
      </c>
      <c r="N16" s="27">
        <f t="shared" ref="N16:N33" si="8">K16-M16</f>
        <v>8217.0499999999993</v>
      </c>
      <c r="O16" s="66">
        <f t="shared" si="3"/>
        <v>8217.0499999999993</v>
      </c>
      <c r="P16" s="66">
        <f t="shared" si="4"/>
        <v>0</v>
      </c>
    </row>
    <row r="17" spans="1:16" ht="32.25" customHeight="1" x14ac:dyDescent="0.2">
      <c r="A17" s="58" t="s">
        <v>9</v>
      </c>
      <c r="B17" s="59" t="s">
        <v>10</v>
      </c>
      <c r="C17" s="31">
        <v>87358.555999999982</v>
      </c>
      <c r="D17" s="31">
        <v>83602.844869999986</v>
      </c>
      <c r="E17" s="60">
        <f t="shared" si="0"/>
        <v>0.95700809054124025</v>
      </c>
      <c r="F17" s="33">
        <f>235202.2-F18-F32-F31-F33</f>
        <v>62518.400000000031</v>
      </c>
      <c r="G17" s="60">
        <f t="shared" si="6"/>
        <v>1.3372518309809582</v>
      </c>
      <c r="H17" s="61">
        <f t="shared" si="7"/>
        <v>21084.444869999956</v>
      </c>
      <c r="I17" s="32">
        <v>1136.1400000000001</v>
      </c>
      <c r="J17" s="27">
        <v>5689.3966700000001</v>
      </c>
      <c r="K17" s="32">
        <v>5387.03</v>
      </c>
      <c r="L17" s="60">
        <f t="shared" si="1"/>
        <v>0.94685435248444361</v>
      </c>
      <c r="M17" s="33">
        <f>4975.6-M33-M32-M31</f>
        <v>2722.2000000000003</v>
      </c>
      <c r="N17" s="27">
        <f t="shared" si="8"/>
        <v>2664.8299999999995</v>
      </c>
      <c r="O17" s="66">
        <f t="shared" si="3"/>
        <v>2664.8299999999995</v>
      </c>
      <c r="P17" s="66">
        <f t="shared" si="4"/>
        <v>0</v>
      </c>
    </row>
    <row r="18" spans="1:16" ht="33.75" customHeight="1" x14ac:dyDescent="0.2">
      <c r="A18" s="58" t="s">
        <v>11</v>
      </c>
      <c r="B18" s="59" t="s">
        <v>10</v>
      </c>
      <c r="C18" s="31">
        <v>248056.1</v>
      </c>
      <c r="D18" s="31">
        <v>248056.1</v>
      </c>
      <c r="E18" s="60">
        <f t="shared" si="0"/>
        <v>1</v>
      </c>
      <c r="F18" s="65">
        <f>166477.8+1004</f>
        <v>167481.79999999999</v>
      </c>
      <c r="G18" s="60">
        <f t="shared" si="6"/>
        <v>1.4810928709865789</v>
      </c>
      <c r="H18" s="61">
        <f t="shared" si="7"/>
        <v>80574.300000000017</v>
      </c>
      <c r="I18" s="27"/>
      <c r="J18" s="27"/>
      <c r="K18" s="27"/>
      <c r="L18" s="60">
        <v>0</v>
      </c>
      <c r="M18" s="27"/>
      <c r="N18" s="27">
        <f t="shared" si="8"/>
        <v>0</v>
      </c>
      <c r="O18" s="66">
        <f t="shared" si="3"/>
        <v>0</v>
      </c>
      <c r="P18" s="66">
        <f t="shared" si="4"/>
        <v>0</v>
      </c>
    </row>
    <row r="19" spans="1:16" ht="30" customHeight="1" x14ac:dyDescent="0.2">
      <c r="A19" s="58" t="s">
        <v>12</v>
      </c>
      <c r="B19" s="59" t="s">
        <v>10</v>
      </c>
      <c r="C19" s="31">
        <v>3790.58745</v>
      </c>
      <c r="D19" s="31">
        <v>3790.58745</v>
      </c>
      <c r="E19" s="60">
        <v>0</v>
      </c>
      <c r="F19" s="24"/>
      <c r="G19" s="60">
        <v>0</v>
      </c>
      <c r="H19" s="61">
        <f t="shared" si="7"/>
        <v>3790.58745</v>
      </c>
      <c r="I19" s="32">
        <v>60.1</v>
      </c>
      <c r="J19" s="27">
        <v>60.1</v>
      </c>
      <c r="K19" s="32">
        <v>60.1</v>
      </c>
      <c r="L19" s="60">
        <f t="shared" si="1"/>
        <v>1</v>
      </c>
      <c r="M19" s="27"/>
      <c r="N19" s="27">
        <f t="shared" si="8"/>
        <v>60.1</v>
      </c>
      <c r="O19" s="66">
        <f t="shared" si="3"/>
        <v>60.1</v>
      </c>
      <c r="P19" s="66">
        <f t="shared" si="4"/>
        <v>0</v>
      </c>
    </row>
    <row r="20" spans="1:16" ht="29.25" customHeight="1" x14ac:dyDescent="0.2">
      <c r="A20" s="58" t="s">
        <v>13</v>
      </c>
      <c r="B20" s="59" t="s">
        <v>14</v>
      </c>
      <c r="C20" s="31">
        <v>10499.567000000001</v>
      </c>
      <c r="D20" s="31">
        <v>10362.348100000003</v>
      </c>
      <c r="E20" s="60">
        <f t="shared" si="0"/>
        <v>0.98693099439243559</v>
      </c>
      <c r="F20" s="61">
        <v>8129.9270900000001</v>
      </c>
      <c r="G20" s="60">
        <f t="shared" si="6"/>
        <v>1.2745929926906643</v>
      </c>
      <c r="H20" s="61">
        <f t="shared" si="7"/>
        <v>2232.4210100000028</v>
      </c>
      <c r="I20" s="32">
        <v>160.97</v>
      </c>
      <c r="J20" s="27">
        <v>252.79952</v>
      </c>
      <c r="K20" s="32">
        <v>115.58</v>
      </c>
      <c r="L20" s="60">
        <f t="shared" si="1"/>
        <v>0.45720023519031999</v>
      </c>
      <c r="M20" s="32">
        <v>42.1</v>
      </c>
      <c r="N20" s="27">
        <f t="shared" si="8"/>
        <v>73.47999999999999</v>
      </c>
      <c r="O20" s="66">
        <f t="shared" si="3"/>
        <v>73.47999999999999</v>
      </c>
      <c r="P20" s="66">
        <f t="shared" si="4"/>
        <v>0</v>
      </c>
    </row>
    <row r="21" spans="1:16" ht="18" customHeight="1" x14ac:dyDescent="0.2">
      <c r="A21" s="58" t="s">
        <v>15</v>
      </c>
      <c r="B21" s="59" t="s">
        <v>16</v>
      </c>
      <c r="C21" s="31">
        <v>23215.933000000005</v>
      </c>
      <c r="D21" s="31">
        <v>23061.884289999998</v>
      </c>
      <c r="E21" s="60">
        <f t="shared" si="0"/>
        <v>0.99336452642243556</v>
      </c>
      <c r="F21" s="61">
        <v>18290.13941</v>
      </c>
      <c r="G21" s="60">
        <f t="shared" si="6"/>
        <v>1.260891662607617</v>
      </c>
      <c r="H21" s="61">
        <f t="shared" si="7"/>
        <v>4771.7448799999984</v>
      </c>
      <c r="I21" s="32">
        <v>1890</v>
      </c>
      <c r="J21" s="27">
        <f>1792.52559+99.17151</f>
        <v>1891.6970999999999</v>
      </c>
      <c r="K21" s="32">
        <v>1786.73</v>
      </c>
      <c r="L21" s="60">
        <f t="shared" si="1"/>
        <v>0.94451167684297876</v>
      </c>
      <c r="M21" s="32">
        <v>1729.9</v>
      </c>
      <c r="N21" s="27">
        <f t="shared" si="8"/>
        <v>56.829999999999927</v>
      </c>
      <c r="O21" s="66">
        <f t="shared" si="3"/>
        <v>56.829999999999927</v>
      </c>
      <c r="P21" s="66">
        <f t="shared" si="4"/>
        <v>0</v>
      </c>
    </row>
    <row r="22" spans="1:16" ht="18.75" customHeight="1" x14ac:dyDescent="0.2">
      <c r="A22" s="58" t="s">
        <v>17</v>
      </c>
      <c r="B22" s="59" t="s">
        <v>18</v>
      </c>
      <c r="C22" s="31">
        <v>0</v>
      </c>
      <c r="D22" s="31">
        <v>0</v>
      </c>
      <c r="E22" s="60">
        <v>0</v>
      </c>
      <c r="F22" s="62"/>
      <c r="G22" s="60">
        <v>0</v>
      </c>
      <c r="H22" s="61">
        <f t="shared" si="7"/>
        <v>0</v>
      </c>
      <c r="I22" s="27"/>
      <c r="J22" s="27"/>
      <c r="K22" s="32"/>
      <c r="L22" s="60">
        <v>0</v>
      </c>
      <c r="M22" s="61"/>
      <c r="N22" s="27">
        <f t="shared" si="8"/>
        <v>0</v>
      </c>
      <c r="O22" s="66">
        <f t="shared" si="3"/>
        <v>0</v>
      </c>
      <c r="P22" s="66">
        <f t="shared" si="4"/>
        <v>0</v>
      </c>
    </row>
    <row r="23" spans="1:16" ht="21" customHeight="1" x14ac:dyDescent="0.2">
      <c r="A23" s="58" t="s">
        <v>19</v>
      </c>
      <c r="B23" s="59" t="s">
        <v>20</v>
      </c>
      <c r="C23" s="31">
        <v>15242.651399999999</v>
      </c>
      <c r="D23" s="31">
        <v>15174.449210000001</v>
      </c>
      <c r="E23" s="60">
        <f t="shared" si="0"/>
        <v>0.99552556912769141</v>
      </c>
      <c r="F23" s="32">
        <v>7429</v>
      </c>
      <c r="G23" s="60">
        <f t="shared" si="6"/>
        <v>2.042596474626464</v>
      </c>
      <c r="H23" s="61">
        <f t="shared" si="7"/>
        <v>7745.4492100000007</v>
      </c>
      <c r="I23" s="27"/>
      <c r="J23" s="27">
        <v>282.51600000000002</v>
      </c>
      <c r="K23" s="32">
        <v>280.81</v>
      </c>
      <c r="L23" s="60">
        <f t="shared" si="1"/>
        <v>0.99396140395588206</v>
      </c>
      <c r="M23" s="32">
        <v>1.4000000000000001</v>
      </c>
      <c r="N23" s="27">
        <f t="shared" si="8"/>
        <v>279.41000000000003</v>
      </c>
      <c r="O23" s="66">
        <f t="shared" si="3"/>
        <v>279.41000000000003</v>
      </c>
      <c r="P23" s="66">
        <f t="shared" si="4"/>
        <v>0</v>
      </c>
    </row>
    <row r="24" spans="1:16" ht="21.75" customHeight="1" x14ac:dyDescent="0.2">
      <c r="A24" s="58" t="s">
        <v>21</v>
      </c>
      <c r="B24" s="59" t="s">
        <v>22</v>
      </c>
      <c r="C24" s="31">
        <v>5014.2570000000005</v>
      </c>
      <c r="D24" s="31">
        <v>4722.6919799999996</v>
      </c>
      <c r="E24" s="60">
        <f t="shared" si="0"/>
        <v>0.94185279693481982</v>
      </c>
      <c r="F24" s="32">
        <v>1986.8</v>
      </c>
      <c r="G24" s="60">
        <f t="shared" si="6"/>
        <v>2.3770344171532112</v>
      </c>
      <c r="H24" s="61">
        <f t="shared" si="7"/>
        <v>2735.8919799999994</v>
      </c>
      <c r="I24" s="27"/>
      <c r="J24" s="27"/>
      <c r="K24" s="27"/>
      <c r="L24" s="60">
        <v>0</v>
      </c>
      <c r="M24" s="27"/>
      <c r="N24" s="27">
        <f t="shared" si="8"/>
        <v>0</v>
      </c>
      <c r="O24" s="66">
        <f t="shared" si="3"/>
        <v>0</v>
      </c>
      <c r="P24" s="66">
        <f t="shared" si="4"/>
        <v>0</v>
      </c>
    </row>
    <row r="25" spans="1:16" ht="33" customHeight="1" x14ac:dyDescent="0.2">
      <c r="A25" s="58" t="s">
        <v>23</v>
      </c>
      <c r="B25" s="59" t="s">
        <v>24</v>
      </c>
      <c r="C25" s="31">
        <v>1148.5869999999998</v>
      </c>
      <c r="D25" s="31">
        <v>1104.8374299999998</v>
      </c>
      <c r="E25" s="60">
        <f t="shared" si="0"/>
        <v>0.96191009475120304</v>
      </c>
      <c r="F25" s="24">
        <v>1055.2</v>
      </c>
      <c r="G25" s="60">
        <f t="shared" si="6"/>
        <v>1.0470407789992415</v>
      </c>
      <c r="H25" s="61">
        <f t="shared" si="7"/>
        <v>49.637429999999767</v>
      </c>
      <c r="I25" s="32">
        <v>30.05</v>
      </c>
      <c r="J25" s="27">
        <v>51.888620000000003</v>
      </c>
      <c r="K25" s="32">
        <v>20.76</v>
      </c>
      <c r="L25" s="60">
        <f t="shared" si="1"/>
        <v>0.40008772636466339</v>
      </c>
      <c r="M25" s="32">
        <v>143.6</v>
      </c>
      <c r="N25" s="27">
        <f t="shared" si="8"/>
        <v>-122.83999999999999</v>
      </c>
      <c r="O25" s="66">
        <f t="shared" si="3"/>
        <v>-122.83999999999999</v>
      </c>
      <c r="P25" s="66">
        <f t="shared" si="4"/>
        <v>0</v>
      </c>
    </row>
    <row r="26" spans="1:16" ht="29.25" customHeight="1" x14ac:dyDescent="0.2">
      <c r="A26" s="58" t="s">
        <v>25</v>
      </c>
      <c r="B26" s="59" t="s">
        <v>26</v>
      </c>
      <c r="C26" s="31">
        <v>1855.6</v>
      </c>
      <c r="D26" s="31">
        <v>1487.6113399999999</v>
      </c>
      <c r="E26" s="60">
        <f t="shared" si="0"/>
        <v>0.80168750808363876</v>
      </c>
      <c r="F26" s="24">
        <v>1546.2</v>
      </c>
      <c r="G26" s="60">
        <f t="shared" si="6"/>
        <v>0.96210796792135556</v>
      </c>
      <c r="H26" s="61">
        <f t="shared" si="7"/>
        <v>-58.588660000000118</v>
      </c>
      <c r="I26" s="27"/>
      <c r="J26" s="27"/>
      <c r="K26" s="27"/>
      <c r="L26" s="60">
        <v>0</v>
      </c>
      <c r="M26" s="27"/>
      <c r="N26" s="27">
        <f t="shared" si="8"/>
        <v>0</v>
      </c>
      <c r="O26" s="66">
        <f t="shared" si="3"/>
        <v>0</v>
      </c>
      <c r="P26" s="66">
        <f t="shared" si="4"/>
        <v>0</v>
      </c>
    </row>
    <row r="27" spans="1:16" ht="64.5" customHeight="1" x14ac:dyDescent="0.2">
      <c r="A27" s="58" t="s">
        <v>27</v>
      </c>
      <c r="B27" s="59" t="s">
        <v>28</v>
      </c>
      <c r="C27" s="31">
        <v>515.64855999999997</v>
      </c>
      <c r="D27" s="31">
        <v>515.64855999999997</v>
      </c>
      <c r="E27" s="60">
        <v>0</v>
      </c>
      <c r="F27" s="24">
        <v>0</v>
      </c>
      <c r="G27" s="60">
        <v>0</v>
      </c>
      <c r="H27" s="61">
        <f t="shared" si="7"/>
        <v>515.64855999999997</v>
      </c>
      <c r="I27" s="27"/>
      <c r="J27" s="27"/>
      <c r="K27" s="27"/>
      <c r="L27" s="60">
        <v>0</v>
      </c>
      <c r="M27" s="27"/>
      <c r="N27" s="27">
        <f t="shared" si="8"/>
        <v>0</v>
      </c>
      <c r="O27" s="66">
        <f t="shared" si="3"/>
        <v>0</v>
      </c>
      <c r="P27" s="66">
        <f t="shared" si="4"/>
        <v>0</v>
      </c>
    </row>
    <row r="28" spans="1:16" ht="33.75" customHeight="1" x14ac:dyDescent="0.2">
      <c r="A28" s="58" t="s">
        <v>29</v>
      </c>
      <c r="B28" s="59" t="s">
        <v>30</v>
      </c>
      <c r="C28" s="31">
        <v>2366.8200000000006</v>
      </c>
      <c r="D28" s="31">
        <v>2354.917660000001</v>
      </c>
      <c r="E28" s="60">
        <f t="shared" si="0"/>
        <v>0.99497116806516772</v>
      </c>
      <c r="F28" s="32">
        <v>1655.1</v>
      </c>
      <c r="G28" s="60">
        <v>0</v>
      </c>
      <c r="H28" s="61">
        <f t="shared" si="7"/>
        <v>699.81766000000107</v>
      </c>
      <c r="I28" s="27"/>
      <c r="J28" s="27">
        <v>7.1543999999999999</v>
      </c>
      <c r="K28" s="32">
        <v>7.15</v>
      </c>
      <c r="L28" s="60">
        <f t="shared" si="1"/>
        <v>0.99938499384993862</v>
      </c>
      <c r="M28" s="32">
        <v>2.9</v>
      </c>
      <c r="N28" s="27">
        <f t="shared" si="8"/>
        <v>4.25</v>
      </c>
      <c r="O28" s="66">
        <f t="shared" si="3"/>
        <v>4.25</v>
      </c>
      <c r="P28" s="66">
        <f t="shared" si="4"/>
        <v>0</v>
      </c>
    </row>
    <row r="29" spans="1:16" s="36" customFormat="1" ht="51" x14ac:dyDescent="0.2">
      <c r="A29" s="35" t="s">
        <v>167</v>
      </c>
      <c r="B29" s="43" t="s">
        <v>168</v>
      </c>
      <c r="C29" s="32"/>
      <c r="D29" s="32"/>
      <c r="E29" s="60"/>
      <c r="F29" s="24"/>
      <c r="G29" s="60">
        <v>1</v>
      </c>
      <c r="H29" s="61">
        <f t="shared" ref="H29:H32" si="9">D29-F29</f>
        <v>0</v>
      </c>
      <c r="I29" s="32">
        <v>5668.42</v>
      </c>
      <c r="J29" s="27">
        <v>5668.4219999999996</v>
      </c>
      <c r="K29" s="32">
        <v>3801.54</v>
      </c>
      <c r="L29" s="60">
        <f t="shared" si="1"/>
        <v>0.67065225560129438</v>
      </c>
      <c r="M29" s="27"/>
      <c r="N29" s="27">
        <f t="shared" si="8"/>
        <v>3801.54</v>
      </c>
      <c r="O29" s="66">
        <f t="shared" si="3"/>
        <v>3801.54</v>
      </c>
      <c r="P29" s="66">
        <f t="shared" si="4"/>
        <v>0</v>
      </c>
    </row>
    <row r="30" spans="1:16" s="36" customFormat="1" ht="38.25" x14ac:dyDescent="0.2">
      <c r="A30" s="35" t="s">
        <v>169</v>
      </c>
      <c r="B30" s="43" t="s">
        <v>170</v>
      </c>
      <c r="C30" s="32"/>
      <c r="D30" s="32"/>
      <c r="E30" s="60"/>
      <c r="F30" s="24"/>
      <c r="G30" s="60">
        <v>2</v>
      </c>
      <c r="H30" s="61">
        <f t="shared" si="9"/>
        <v>0</v>
      </c>
      <c r="I30" s="32">
        <v>13048.9</v>
      </c>
      <c r="J30" s="27">
        <v>13048.9</v>
      </c>
      <c r="K30" s="32">
        <v>8811.94</v>
      </c>
      <c r="L30" s="60">
        <f t="shared" si="1"/>
        <v>0.67530136639870031</v>
      </c>
      <c r="M30" s="27"/>
      <c r="N30" s="27">
        <f t="shared" si="8"/>
        <v>8811.94</v>
      </c>
      <c r="O30" s="66">
        <f t="shared" si="3"/>
        <v>8811.94</v>
      </c>
      <c r="P30" s="66">
        <f t="shared" si="4"/>
        <v>0</v>
      </c>
    </row>
    <row r="31" spans="1:16" s="28" customFormat="1" ht="51" x14ac:dyDescent="0.2">
      <c r="A31" s="29" t="s">
        <v>162</v>
      </c>
      <c r="B31" s="44" t="s">
        <v>163</v>
      </c>
      <c r="C31" s="31">
        <v>1633.7719999999999</v>
      </c>
      <c r="D31" s="31">
        <v>1626.1268</v>
      </c>
      <c r="E31" s="60">
        <f t="shared" si="0"/>
        <v>0.99532052208019239</v>
      </c>
      <c r="F31" s="24">
        <v>1076.0999999999999</v>
      </c>
      <c r="G31" s="60">
        <v>3</v>
      </c>
      <c r="H31" s="61">
        <f t="shared" si="9"/>
        <v>550.02680000000009</v>
      </c>
      <c r="I31" s="27"/>
      <c r="J31" s="27"/>
      <c r="K31" s="61"/>
      <c r="L31" s="60"/>
      <c r="M31" s="27">
        <v>1472.4</v>
      </c>
      <c r="N31" s="27">
        <f t="shared" si="8"/>
        <v>-1472.4</v>
      </c>
      <c r="O31" s="66">
        <f t="shared" si="3"/>
        <v>-1472.4</v>
      </c>
      <c r="P31" s="66">
        <f t="shared" si="4"/>
        <v>0</v>
      </c>
    </row>
    <row r="32" spans="1:16" s="28" customFormat="1" ht="51" x14ac:dyDescent="0.2">
      <c r="A32" s="29" t="s">
        <v>164</v>
      </c>
      <c r="B32" s="44" t="s">
        <v>165</v>
      </c>
      <c r="C32" s="31">
        <v>2666.4</v>
      </c>
      <c r="D32" s="31">
        <v>2659.8152000000005</v>
      </c>
      <c r="E32" s="60">
        <f t="shared" si="0"/>
        <v>0.99753045304530463</v>
      </c>
      <c r="F32" s="24">
        <v>3430.2</v>
      </c>
      <c r="G32" s="60">
        <v>4</v>
      </c>
      <c r="H32" s="61">
        <f t="shared" si="9"/>
        <v>-770.38479999999936</v>
      </c>
      <c r="I32" s="27"/>
      <c r="J32" s="27"/>
      <c r="K32" s="61"/>
      <c r="L32" s="60"/>
      <c r="M32" s="27">
        <v>518.1</v>
      </c>
      <c r="N32" s="27">
        <f t="shared" si="8"/>
        <v>-518.1</v>
      </c>
      <c r="O32" s="66">
        <f t="shared" si="3"/>
        <v>-518.1</v>
      </c>
      <c r="P32" s="66">
        <f t="shared" si="4"/>
        <v>0</v>
      </c>
    </row>
    <row r="33" spans="1:16" ht="43.5" customHeight="1" x14ac:dyDescent="0.2">
      <c r="A33" s="58" t="s">
        <v>31</v>
      </c>
      <c r="B33" s="59" t="s">
        <v>32</v>
      </c>
      <c r="C33" s="31">
        <v>2387.4</v>
      </c>
      <c r="D33" s="31">
        <v>1986.6684899999998</v>
      </c>
      <c r="E33" s="60">
        <f t="shared" si="0"/>
        <v>0.83214731088213112</v>
      </c>
      <c r="F33" s="24">
        <v>695.7</v>
      </c>
      <c r="G33" s="60">
        <f t="shared" si="6"/>
        <v>2.8556396291504953</v>
      </c>
      <c r="H33" s="61">
        <f t="shared" si="7"/>
        <v>1290.9684899999997</v>
      </c>
      <c r="I33" s="32">
        <v>270</v>
      </c>
      <c r="J33" s="27">
        <v>270</v>
      </c>
      <c r="K33" s="61">
        <v>26.48</v>
      </c>
      <c r="L33" s="60">
        <f t="shared" si="1"/>
        <v>9.8074074074074077E-2</v>
      </c>
      <c r="M33" s="27">
        <v>262.89999999999998</v>
      </c>
      <c r="N33" s="27">
        <f t="shared" si="8"/>
        <v>-236.42</v>
      </c>
      <c r="O33" s="66">
        <f t="shared" si="3"/>
        <v>-236.42</v>
      </c>
      <c r="P33" s="66">
        <f t="shared" si="4"/>
        <v>0</v>
      </c>
    </row>
    <row r="34" spans="1:16" ht="27" customHeight="1" x14ac:dyDescent="0.2">
      <c r="A34" s="54" t="s">
        <v>33</v>
      </c>
      <c r="B34" s="55" t="s">
        <v>34</v>
      </c>
      <c r="C34" s="56">
        <f t="shared" ref="C34:M34" si="10">SUM(C35:C38)</f>
        <v>37677.048999999999</v>
      </c>
      <c r="D34" s="56">
        <f t="shared" si="10"/>
        <v>36052.213100000001</v>
      </c>
      <c r="E34" s="57">
        <f t="shared" si="0"/>
        <v>0.95687465066597976</v>
      </c>
      <c r="F34" s="56">
        <f t="shared" si="10"/>
        <v>71225.944539999997</v>
      </c>
      <c r="G34" s="57">
        <f t="shared" si="6"/>
        <v>0.50616686563915381</v>
      </c>
      <c r="H34" s="56">
        <f t="shared" si="7"/>
        <v>-35173.731439999996</v>
      </c>
      <c r="I34" s="56">
        <f t="shared" si="10"/>
        <v>8602.32</v>
      </c>
      <c r="J34" s="56">
        <f t="shared" si="10"/>
        <v>8602.3189999999995</v>
      </c>
      <c r="K34" s="56">
        <f t="shared" si="10"/>
        <v>7483.66</v>
      </c>
      <c r="L34" s="57">
        <f t="shared" si="1"/>
        <v>0.86995843795144079</v>
      </c>
      <c r="M34" s="56">
        <f t="shared" si="10"/>
        <v>10341.474</v>
      </c>
      <c r="N34" s="56">
        <f>SUM(N35:N38)</f>
        <v>-2857.8140000000003</v>
      </c>
      <c r="O34" s="66">
        <f t="shared" si="3"/>
        <v>-2857.8140000000003</v>
      </c>
      <c r="P34" s="66">
        <f t="shared" si="4"/>
        <v>0</v>
      </c>
    </row>
    <row r="35" spans="1:16" ht="26.25" customHeight="1" x14ac:dyDescent="0.2">
      <c r="A35" s="58" t="s">
        <v>35</v>
      </c>
      <c r="B35" s="59" t="s">
        <v>36</v>
      </c>
      <c r="C35" s="31">
        <v>10738.655000000001</v>
      </c>
      <c r="D35" s="31">
        <v>9973.1124899999995</v>
      </c>
      <c r="E35" s="60">
        <f t="shared" si="0"/>
        <v>0.92871150902976196</v>
      </c>
      <c r="F35" s="61">
        <v>42235.388919999998</v>
      </c>
      <c r="G35" s="60">
        <f t="shared" si="6"/>
        <v>0.23613165984787149</v>
      </c>
      <c r="H35" s="61">
        <f t="shared" si="7"/>
        <v>-32262.276429999998</v>
      </c>
      <c r="I35" s="27">
        <v>6568</v>
      </c>
      <c r="J35" s="27">
        <v>6568</v>
      </c>
      <c r="K35" s="27">
        <v>5468</v>
      </c>
      <c r="L35" s="60">
        <v>0</v>
      </c>
      <c r="M35" s="32">
        <v>4705.1000000000004</v>
      </c>
      <c r="N35" s="27">
        <f>K35-M35</f>
        <v>762.89999999999964</v>
      </c>
      <c r="O35" s="66">
        <f t="shared" si="3"/>
        <v>762.89999999999964</v>
      </c>
      <c r="P35" s="66">
        <f t="shared" si="4"/>
        <v>0</v>
      </c>
    </row>
    <row r="36" spans="1:16" ht="38.25" x14ac:dyDescent="0.2">
      <c r="A36" s="58" t="s">
        <v>37</v>
      </c>
      <c r="B36" s="59" t="s">
        <v>38</v>
      </c>
      <c r="C36" s="31">
        <v>1634.4829999999999</v>
      </c>
      <c r="D36" s="31">
        <v>1482.2668899999999</v>
      </c>
      <c r="E36" s="60">
        <f t="shared" si="0"/>
        <v>0.90687201396404848</v>
      </c>
      <c r="F36" s="61">
        <v>695.85682999999995</v>
      </c>
      <c r="G36" s="60">
        <f t="shared" si="6"/>
        <v>2.1301319841899087</v>
      </c>
      <c r="H36" s="61">
        <f t="shared" si="7"/>
        <v>786.41005999999993</v>
      </c>
      <c r="I36" s="27"/>
      <c r="J36" s="27"/>
      <c r="K36" s="27"/>
      <c r="L36" s="60">
        <v>0</v>
      </c>
      <c r="M36" s="27"/>
      <c r="N36" s="27">
        <f>K36-M36</f>
        <v>0</v>
      </c>
      <c r="O36" s="66">
        <f t="shared" si="3"/>
        <v>0</v>
      </c>
      <c r="P36" s="66">
        <f t="shared" si="4"/>
        <v>0</v>
      </c>
    </row>
    <row r="37" spans="1:16" ht="30" customHeight="1" x14ac:dyDescent="0.2">
      <c r="A37" s="58" t="s">
        <v>39</v>
      </c>
      <c r="B37" s="59" t="s">
        <v>40</v>
      </c>
      <c r="C37" s="31">
        <v>5498.0470000000005</v>
      </c>
      <c r="D37" s="31">
        <v>5415.4408000000003</v>
      </c>
      <c r="E37" s="60">
        <f t="shared" si="0"/>
        <v>0.98497535579452122</v>
      </c>
      <c r="F37" s="61">
        <v>5873.1156300000002</v>
      </c>
      <c r="G37" s="60">
        <f t="shared" si="6"/>
        <v>0.92207290664222796</v>
      </c>
      <c r="H37" s="61">
        <f t="shared" si="7"/>
        <v>-457.67482999999993</v>
      </c>
      <c r="I37" s="27"/>
      <c r="J37" s="27"/>
      <c r="K37" s="27"/>
      <c r="L37" s="60">
        <v>0</v>
      </c>
      <c r="M37" s="27"/>
      <c r="N37" s="27">
        <f>K37-M37</f>
        <v>0</v>
      </c>
      <c r="O37" s="66">
        <f t="shared" si="3"/>
        <v>0</v>
      </c>
      <c r="P37" s="66">
        <f t="shared" si="4"/>
        <v>0</v>
      </c>
    </row>
    <row r="38" spans="1:16" ht="21.75" customHeight="1" x14ac:dyDescent="0.2">
      <c r="A38" s="58" t="s">
        <v>41</v>
      </c>
      <c r="B38" s="59" t="s">
        <v>42</v>
      </c>
      <c r="C38" s="31">
        <v>19805.864000000001</v>
      </c>
      <c r="D38" s="31">
        <v>19181.392920000002</v>
      </c>
      <c r="E38" s="60">
        <f t="shared" si="0"/>
        <v>0.9684703944246007</v>
      </c>
      <c r="F38" s="61">
        <v>22421.583159999998</v>
      </c>
      <c r="G38" s="60">
        <f t="shared" si="6"/>
        <v>0.85548789231884037</v>
      </c>
      <c r="H38" s="61">
        <f t="shared" si="7"/>
        <v>-3240.1902399999963</v>
      </c>
      <c r="I38" s="32">
        <v>2034.32</v>
      </c>
      <c r="J38" s="32">
        <v>2034.319</v>
      </c>
      <c r="K38" s="27">
        <v>2015.66</v>
      </c>
      <c r="L38" s="60">
        <f t="shared" si="1"/>
        <v>0.99082788884142559</v>
      </c>
      <c r="M38" s="32">
        <v>5636.3739999999998</v>
      </c>
      <c r="N38" s="27">
        <f>K38-M38</f>
        <v>-3620.7139999999999</v>
      </c>
      <c r="O38" s="66">
        <f t="shared" si="3"/>
        <v>-3620.7139999999999</v>
      </c>
      <c r="P38" s="66">
        <f t="shared" si="4"/>
        <v>0</v>
      </c>
    </row>
    <row r="39" spans="1:16" ht="24.75" customHeight="1" x14ac:dyDescent="0.2">
      <c r="A39" s="54" t="s">
        <v>43</v>
      </c>
      <c r="B39" s="55" t="s">
        <v>44</v>
      </c>
      <c r="C39" s="56">
        <f t="shared" ref="C39:K39" si="11">SUM(C40:C51)</f>
        <v>37063.278999999995</v>
      </c>
      <c r="D39" s="56">
        <f t="shared" si="11"/>
        <v>36076.236790000003</v>
      </c>
      <c r="E39" s="57">
        <f t="shared" si="0"/>
        <v>0.97336872946400688</v>
      </c>
      <c r="F39" s="56">
        <f t="shared" si="11"/>
        <v>43942.968300000008</v>
      </c>
      <c r="G39" s="57">
        <f t="shared" si="6"/>
        <v>0.82097860444261328</v>
      </c>
      <c r="H39" s="56">
        <f t="shared" si="7"/>
        <v>-7866.7315100000051</v>
      </c>
      <c r="I39" s="56">
        <f t="shared" si="11"/>
        <v>3066.51</v>
      </c>
      <c r="J39" s="56">
        <f t="shared" si="11"/>
        <v>3066.51</v>
      </c>
      <c r="K39" s="56">
        <f t="shared" si="11"/>
        <v>3066.51</v>
      </c>
      <c r="L39" s="57">
        <v>0</v>
      </c>
      <c r="M39" s="56">
        <f>SUM(M40:M51)</f>
        <v>30.369620000000001</v>
      </c>
      <c r="N39" s="56">
        <f>SUM(N40:N51)</f>
        <v>3036.1403800000003</v>
      </c>
      <c r="O39" s="66">
        <f t="shared" si="3"/>
        <v>3036.1403800000003</v>
      </c>
      <c r="P39" s="66">
        <f t="shared" si="4"/>
        <v>0</v>
      </c>
    </row>
    <row r="40" spans="1:16" ht="30.75" customHeight="1" x14ac:dyDescent="0.2">
      <c r="A40" s="58" t="s">
        <v>45</v>
      </c>
      <c r="B40" s="59" t="s">
        <v>46</v>
      </c>
      <c r="C40" s="31">
        <v>300</v>
      </c>
      <c r="D40" s="31">
        <v>100.05321000000001</v>
      </c>
      <c r="E40" s="60">
        <f t="shared" si="0"/>
        <v>0.33351070000000005</v>
      </c>
      <c r="F40" s="61">
        <v>514.83948999999996</v>
      </c>
      <c r="G40" s="60">
        <f t="shared" si="6"/>
        <v>0.19433864717720084</v>
      </c>
      <c r="H40" s="61">
        <f t="shared" si="7"/>
        <v>-414.78627999999992</v>
      </c>
      <c r="I40" s="27"/>
      <c r="J40" s="27"/>
      <c r="K40" s="27"/>
      <c r="L40" s="60">
        <v>0</v>
      </c>
      <c r="M40" s="27"/>
      <c r="N40" s="27">
        <f t="shared" ref="N40:N51" si="12">K40-M40</f>
        <v>0</v>
      </c>
      <c r="O40" s="66">
        <f t="shared" si="3"/>
        <v>0</v>
      </c>
      <c r="P40" s="66">
        <f t="shared" si="4"/>
        <v>0</v>
      </c>
    </row>
    <row r="41" spans="1:16" ht="33.75" customHeight="1" x14ac:dyDescent="0.2">
      <c r="A41" s="58" t="s">
        <v>47</v>
      </c>
      <c r="B41" s="59" t="s">
        <v>48</v>
      </c>
      <c r="C41" s="31">
        <v>11000</v>
      </c>
      <c r="D41" s="31">
        <v>10676.719000000001</v>
      </c>
      <c r="E41" s="60">
        <f t="shared" si="0"/>
        <v>0.97061081818181827</v>
      </c>
      <c r="F41" s="61">
        <v>9284.5320000000011</v>
      </c>
      <c r="G41" s="60">
        <f t="shared" si="6"/>
        <v>1.1499469224727752</v>
      </c>
      <c r="H41" s="61">
        <f t="shared" si="7"/>
        <v>1392.1869999999999</v>
      </c>
      <c r="I41" s="27"/>
      <c r="J41" s="27"/>
      <c r="K41" s="27"/>
      <c r="L41" s="60">
        <v>0</v>
      </c>
      <c r="M41" s="27"/>
      <c r="N41" s="27">
        <f t="shared" si="12"/>
        <v>0</v>
      </c>
      <c r="O41" s="66">
        <f t="shared" si="3"/>
        <v>0</v>
      </c>
      <c r="P41" s="66">
        <f t="shared" si="4"/>
        <v>0</v>
      </c>
    </row>
    <row r="42" spans="1:16" ht="36" customHeight="1" x14ac:dyDescent="0.2">
      <c r="A42" s="58" t="s">
        <v>49</v>
      </c>
      <c r="B42" s="59" t="s">
        <v>50</v>
      </c>
      <c r="C42" s="31">
        <v>800</v>
      </c>
      <c r="D42" s="31">
        <v>593.15615000000003</v>
      </c>
      <c r="E42" s="60">
        <f t="shared" si="0"/>
        <v>0.74144518749999999</v>
      </c>
      <c r="F42" s="24"/>
      <c r="G42" s="60">
        <v>0</v>
      </c>
      <c r="H42" s="61">
        <f t="shared" si="7"/>
        <v>593.15615000000003</v>
      </c>
      <c r="I42" s="27"/>
      <c r="J42" s="27"/>
      <c r="K42" s="27"/>
      <c r="L42" s="60">
        <v>0</v>
      </c>
      <c r="M42" s="27"/>
      <c r="N42" s="27">
        <f t="shared" si="12"/>
        <v>0</v>
      </c>
      <c r="O42" s="66">
        <f t="shared" si="3"/>
        <v>0</v>
      </c>
      <c r="P42" s="66">
        <f t="shared" si="4"/>
        <v>0</v>
      </c>
    </row>
    <row r="43" spans="1:16" ht="46.5" customHeight="1" x14ac:dyDescent="0.2">
      <c r="A43" s="58" t="s">
        <v>51</v>
      </c>
      <c r="B43" s="59" t="s">
        <v>52</v>
      </c>
      <c r="C43" s="31">
        <v>3101.797</v>
      </c>
      <c r="D43" s="31">
        <v>3046.8179300000002</v>
      </c>
      <c r="E43" s="60">
        <f t="shared" si="0"/>
        <v>0.98227509085862164</v>
      </c>
      <c r="F43" s="32">
        <v>1779.4563900000001</v>
      </c>
      <c r="G43" s="60">
        <f t="shared" si="6"/>
        <v>1.7122183758602818</v>
      </c>
      <c r="H43" s="61">
        <f t="shared" si="7"/>
        <v>1267.3615400000001</v>
      </c>
      <c r="I43" s="27"/>
      <c r="J43" s="27"/>
      <c r="K43" s="27"/>
      <c r="L43" s="60">
        <v>0</v>
      </c>
      <c r="M43" s="27"/>
      <c r="N43" s="27">
        <f t="shared" si="12"/>
        <v>0</v>
      </c>
      <c r="O43" s="66">
        <f t="shared" si="3"/>
        <v>0</v>
      </c>
      <c r="P43" s="66">
        <f t="shared" si="4"/>
        <v>0</v>
      </c>
    </row>
    <row r="44" spans="1:16" ht="32.25" customHeight="1" x14ac:dyDescent="0.2">
      <c r="A44" s="58" t="s">
        <v>53</v>
      </c>
      <c r="B44" s="59" t="s">
        <v>54</v>
      </c>
      <c r="C44" s="31">
        <v>200</v>
      </c>
      <c r="D44" s="31">
        <v>190.54367999999999</v>
      </c>
      <c r="E44" s="60">
        <f t="shared" si="0"/>
        <v>0.95271839999999997</v>
      </c>
      <c r="F44" s="32">
        <v>162.8991</v>
      </c>
      <c r="G44" s="60">
        <v>0</v>
      </c>
      <c r="H44" s="61">
        <f t="shared" si="7"/>
        <v>27.644579999999991</v>
      </c>
      <c r="I44" s="27"/>
      <c r="J44" s="27"/>
      <c r="K44" s="27"/>
      <c r="L44" s="60">
        <v>0</v>
      </c>
      <c r="M44" s="32">
        <v>19.12</v>
      </c>
      <c r="N44" s="27">
        <f t="shared" si="12"/>
        <v>-19.12</v>
      </c>
      <c r="O44" s="66">
        <f t="shared" si="3"/>
        <v>-19.12</v>
      </c>
      <c r="P44" s="66">
        <f t="shared" si="4"/>
        <v>0</v>
      </c>
    </row>
    <row r="45" spans="1:16" ht="34.5" customHeight="1" x14ac:dyDescent="0.2">
      <c r="A45" s="58" t="s">
        <v>55</v>
      </c>
      <c r="B45" s="59" t="s">
        <v>56</v>
      </c>
      <c r="C45" s="31">
        <v>201.26600000000002</v>
      </c>
      <c r="D45" s="31">
        <v>111.21600000000001</v>
      </c>
      <c r="E45" s="60">
        <f t="shared" si="0"/>
        <v>0.55258215495910878</v>
      </c>
      <c r="F45" s="32">
        <v>62.77</v>
      </c>
      <c r="G45" s="60">
        <f t="shared" si="6"/>
        <v>1.7718018161542139</v>
      </c>
      <c r="H45" s="61">
        <f t="shared" si="7"/>
        <v>48.446000000000005</v>
      </c>
      <c r="I45" s="27"/>
      <c r="J45" s="27"/>
      <c r="K45" s="27"/>
      <c r="L45" s="60">
        <v>0</v>
      </c>
      <c r="M45" s="27"/>
      <c r="N45" s="27">
        <f t="shared" si="12"/>
        <v>0</v>
      </c>
      <c r="O45" s="66">
        <f t="shared" si="3"/>
        <v>0</v>
      </c>
      <c r="P45" s="66">
        <f t="shared" si="4"/>
        <v>0</v>
      </c>
    </row>
    <row r="46" spans="1:16" ht="59.25" customHeight="1" x14ac:dyDescent="0.2">
      <c r="A46" s="58" t="s">
        <v>57</v>
      </c>
      <c r="B46" s="59" t="s">
        <v>58</v>
      </c>
      <c r="C46" s="31">
        <v>671.98599999999999</v>
      </c>
      <c r="D46" s="31">
        <v>671.98599999999999</v>
      </c>
      <c r="E46" s="60">
        <v>0</v>
      </c>
      <c r="F46" s="24"/>
      <c r="G46" s="60">
        <v>0</v>
      </c>
      <c r="H46" s="61">
        <f t="shared" si="7"/>
        <v>671.98599999999999</v>
      </c>
      <c r="I46" s="27"/>
      <c r="J46" s="27"/>
      <c r="K46" s="27"/>
      <c r="L46" s="60">
        <v>0</v>
      </c>
      <c r="M46" s="27"/>
      <c r="N46" s="27">
        <f t="shared" si="12"/>
        <v>0</v>
      </c>
      <c r="O46" s="66">
        <f t="shared" si="3"/>
        <v>0</v>
      </c>
      <c r="P46" s="66">
        <f t="shared" si="4"/>
        <v>0</v>
      </c>
    </row>
    <row r="47" spans="1:16" ht="61.5" customHeight="1" x14ac:dyDescent="0.2">
      <c r="A47" s="58" t="s">
        <v>59</v>
      </c>
      <c r="B47" s="59" t="s">
        <v>60</v>
      </c>
      <c r="C47" s="31">
        <v>915</v>
      </c>
      <c r="D47" s="31">
        <v>891.2423500000001</v>
      </c>
      <c r="E47" s="60">
        <f t="shared" si="0"/>
        <v>0.97403535519125695</v>
      </c>
      <c r="F47" s="32">
        <v>283.57086000000004</v>
      </c>
      <c r="G47" s="60">
        <f t="shared" si="6"/>
        <v>3.142926427630822</v>
      </c>
      <c r="H47" s="61">
        <f t="shared" si="7"/>
        <v>607.67149000000006</v>
      </c>
      <c r="I47" s="27"/>
      <c r="J47" s="27"/>
      <c r="K47" s="27"/>
      <c r="L47" s="60">
        <v>0</v>
      </c>
      <c r="M47" s="27"/>
      <c r="N47" s="27">
        <f t="shared" si="12"/>
        <v>0</v>
      </c>
      <c r="O47" s="66">
        <f t="shared" si="3"/>
        <v>0</v>
      </c>
      <c r="P47" s="66">
        <f t="shared" si="4"/>
        <v>0</v>
      </c>
    </row>
    <row r="48" spans="1:16" s="11" customFormat="1" ht="61.5" customHeight="1" x14ac:dyDescent="0.2">
      <c r="A48" s="58">
        <v>3171</v>
      </c>
      <c r="B48" s="59" t="s">
        <v>160</v>
      </c>
      <c r="C48" s="61">
        <v>0</v>
      </c>
      <c r="D48" s="61">
        <v>0</v>
      </c>
      <c r="E48" s="60">
        <v>0</v>
      </c>
      <c r="F48" s="61">
        <v>29.738100000000003</v>
      </c>
      <c r="G48" s="60">
        <f t="shared" si="6"/>
        <v>0</v>
      </c>
      <c r="H48" s="61">
        <f t="shared" si="7"/>
        <v>-29.738100000000003</v>
      </c>
      <c r="I48" s="27"/>
      <c r="J48" s="27"/>
      <c r="K48" s="27"/>
      <c r="L48" s="60">
        <v>0</v>
      </c>
      <c r="M48" s="27"/>
      <c r="N48" s="27">
        <f t="shared" si="12"/>
        <v>0</v>
      </c>
      <c r="O48" s="66">
        <f t="shared" si="3"/>
        <v>0</v>
      </c>
      <c r="P48" s="66">
        <f t="shared" si="4"/>
        <v>0</v>
      </c>
    </row>
    <row r="49" spans="1:16" ht="24" customHeight="1" x14ac:dyDescent="0.2">
      <c r="A49" s="58" t="s">
        <v>61</v>
      </c>
      <c r="B49" s="59" t="s">
        <v>62</v>
      </c>
      <c r="C49" s="31">
        <v>85.230000000000018</v>
      </c>
      <c r="D49" s="31">
        <v>8.5024699999999989</v>
      </c>
      <c r="E49" s="60">
        <f t="shared" si="0"/>
        <v>9.9759122374750639E-2</v>
      </c>
      <c r="F49" s="61">
        <v>28.579360000000001</v>
      </c>
      <c r="G49" s="60">
        <f t="shared" si="6"/>
        <v>0.29750386292765124</v>
      </c>
      <c r="H49" s="61">
        <f t="shared" si="7"/>
        <v>-20.076890000000002</v>
      </c>
      <c r="I49" s="27"/>
      <c r="J49" s="27"/>
      <c r="K49" s="27"/>
      <c r="L49" s="60">
        <v>0</v>
      </c>
      <c r="M49" s="32">
        <v>11.24962</v>
      </c>
      <c r="N49" s="27">
        <f t="shared" si="12"/>
        <v>-11.24962</v>
      </c>
      <c r="O49" s="66">
        <f t="shared" si="3"/>
        <v>-11.24962</v>
      </c>
      <c r="P49" s="66">
        <f t="shared" si="4"/>
        <v>0</v>
      </c>
    </row>
    <row r="50" spans="1:16" s="37" customFormat="1" ht="63.75" x14ac:dyDescent="0.2">
      <c r="A50" s="35" t="s">
        <v>171</v>
      </c>
      <c r="B50" s="43" t="s">
        <v>172</v>
      </c>
      <c r="C50" s="32"/>
      <c r="D50" s="32"/>
      <c r="E50" s="60"/>
      <c r="F50" s="62"/>
      <c r="G50" s="60"/>
      <c r="H50" s="61"/>
      <c r="I50" s="32">
        <v>3066.51</v>
      </c>
      <c r="J50" s="27">
        <v>3066.51</v>
      </c>
      <c r="K50" s="32">
        <v>3066.51</v>
      </c>
      <c r="L50" s="60">
        <v>0</v>
      </c>
      <c r="M50" s="61"/>
      <c r="N50" s="27">
        <f t="shared" si="12"/>
        <v>3066.51</v>
      </c>
      <c r="O50" s="66">
        <f t="shared" si="3"/>
        <v>3066.51</v>
      </c>
      <c r="P50" s="66">
        <f t="shared" si="4"/>
        <v>0</v>
      </c>
    </row>
    <row r="51" spans="1:16" ht="32.25" customHeight="1" x14ac:dyDescent="0.2">
      <c r="A51" s="58" t="s">
        <v>63</v>
      </c>
      <c r="B51" s="59" t="s">
        <v>64</v>
      </c>
      <c r="C51" s="31">
        <v>19788</v>
      </c>
      <c r="D51" s="31">
        <v>19786</v>
      </c>
      <c r="E51" s="60">
        <f t="shared" si="0"/>
        <v>0.9998989286436224</v>
      </c>
      <c r="F51" s="61">
        <v>31796.583000000002</v>
      </c>
      <c r="G51" s="60">
        <f t="shared" si="6"/>
        <v>0.62226812233251605</v>
      </c>
      <c r="H51" s="61">
        <f t="shared" si="7"/>
        <v>-12010.583000000002</v>
      </c>
      <c r="I51" s="27"/>
      <c r="J51" s="27"/>
      <c r="K51" s="27"/>
      <c r="L51" s="60">
        <v>0</v>
      </c>
      <c r="M51" s="27"/>
      <c r="N51" s="27">
        <f t="shared" si="12"/>
        <v>0</v>
      </c>
      <c r="O51" s="66">
        <f t="shared" si="3"/>
        <v>0</v>
      </c>
      <c r="P51" s="66">
        <f t="shared" si="4"/>
        <v>0</v>
      </c>
    </row>
    <row r="52" spans="1:16" ht="23.25" customHeight="1" x14ac:dyDescent="0.2">
      <c r="A52" s="54" t="s">
        <v>65</v>
      </c>
      <c r="B52" s="55" t="s">
        <v>66</v>
      </c>
      <c r="C52" s="56">
        <f>SUM(C53:C58)</f>
        <v>23559.522600000004</v>
      </c>
      <c r="D52" s="56">
        <f>SUM(D53:D58)</f>
        <v>23168.854790000005</v>
      </c>
      <c r="E52" s="57">
        <f t="shared" si="0"/>
        <v>0.98341783844125941</v>
      </c>
      <c r="F52" s="56">
        <f>SUM(F53:F58)</f>
        <v>19164.210139999999</v>
      </c>
      <c r="G52" s="57">
        <f t="shared" si="6"/>
        <v>1.2089647640442751</v>
      </c>
      <c r="H52" s="56">
        <f t="shared" si="7"/>
        <v>4004.6446500000056</v>
      </c>
      <c r="I52" s="56">
        <f t="shared" ref="I52:N52" si="13">SUM(I53:I58)</f>
        <v>10112.17</v>
      </c>
      <c r="J52" s="56">
        <f>SUM(J53:J58)</f>
        <v>11575.670749999997</v>
      </c>
      <c r="K52" s="56">
        <f t="shared" si="13"/>
        <v>9619.1179999999986</v>
      </c>
      <c r="L52" s="57">
        <f t="shared" si="1"/>
        <v>0.83097715957410079</v>
      </c>
      <c r="M52" s="56">
        <f t="shared" si="13"/>
        <v>7883.6</v>
      </c>
      <c r="N52" s="56">
        <f t="shared" si="13"/>
        <v>1735.5179999999996</v>
      </c>
      <c r="O52" s="66">
        <f t="shared" si="3"/>
        <v>1735.5179999999982</v>
      </c>
      <c r="P52" s="66">
        <f t="shared" si="4"/>
        <v>0</v>
      </c>
    </row>
    <row r="53" spans="1:16" ht="19.5" customHeight="1" x14ac:dyDescent="0.2">
      <c r="A53" s="58" t="s">
        <v>67</v>
      </c>
      <c r="B53" s="59" t="s">
        <v>68</v>
      </c>
      <c r="C53" s="31">
        <v>8752.224000000002</v>
      </c>
      <c r="D53" s="31">
        <v>8656.28874</v>
      </c>
      <c r="E53" s="60">
        <f t="shared" si="0"/>
        <v>0.98903875632067895</v>
      </c>
      <c r="F53" s="32">
        <v>6585.9889699999994</v>
      </c>
      <c r="G53" s="60">
        <f t="shared" si="6"/>
        <v>1.3143491098194173</v>
      </c>
      <c r="H53" s="61">
        <f t="shared" si="7"/>
        <v>2070.2997700000005</v>
      </c>
      <c r="I53" s="32">
        <v>862.2</v>
      </c>
      <c r="J53" s="27">
        <f>754.26521+114.75119</f>
        <v>869.01639999999998</v>
      </c>
      <c r="K53" s="32">
        <v>633.32000000000005</v>
      </c>
      <c r="L53" s="60">
        <f t="shared" si="1"/>
        <v>0.72877796092225655</v>
      </c>
      <c r="M53" s="32">
        <v>583.79999999999995</v>
      </c>
      <c r="N53" s="27">
        <f t="shared" ref="N53:N58" si="14">K53-M53</f>
        <v>49.520000000000095</v>
      </c>
      <c r="O53" s="66">
        <f t="shared" si="3"/>
        <v>49.520000000000095</v>
      </c>
      <c r="P53" s="66">
        <f t="shared" si="4"/>
        <v>0</v>
      </c>
    </row>
    <row r="54" spans="1:16" ht="22.5" customHeight="1" x14ac:dyDescent="0.2">
      <c r="A54" s="58" t="s">
        <v>69</v>
      </c>
      <c r="B54" s="59" t="s">
        <v>70</v>
      </c>
      <c r="C54" s="31">
        <v>4579.5889999999999</v>
      </c>
      <c r="D54" s="31">
        <v>4513.4862999999996</v>
      </c>
      <c r="E54" s="60">
        <f t="shared" si="0"/>
        <v>0.98556580077382483</v>
      </c>
      <c r="F54" s="32">
        <v>3043.923060000001</v>
      </c>
      <c r="G54" s="60">
        <f t="shared" si="6"/>
        <v>1.4827859348061176</v>
      </c>
      <c r="H54" s="61">
        <f t="shared" si="7"/>
        <v>1469.5632399999986</v>
      </c>
      <c r="I54" s="32">
        <v>179.7</v>
      </c>
      <c r="J54" s="27">
        <f>341.75694+117.417</f>
        <v>459.17394000000002</v>
      </c>
      <c r="K54" s="32">
        <v>317.08</v>
      </c>
      <c r="L54" s="60">
        <f t="shared" si="1"/>
        <v>0.6905444154779341</v>
      </c>
      <c r="M54" s="32">
        <v>152.30000000000001</v>
      </c>
      <c r="N54" s="27">
        <f t="shared" si="14"/>
        <v>164.77999999999997</v>
      </c>
      <c r="O54" s="66">
        <f t="shared" si="3"/>
        <v>164.77999999999997</v>
      </c>
      <c r="P54" s="66">
        <f t="shared" si="4"/>
        <v>0</v>
      </c>
    </row>
    <row r="55" spans="1:16" s="4" customFormat="1" ht="18" customHeight="1" x14ac:dyDescent="0.2">
      <c r="A55" s="58" t="s">
        <v>129</v>
      </c>
      <c r="B55" s="59" t="s">
        <v>130</v>
      </c>
      <c r="C55" s="31"/>
      <c r="D55" s="31"/>
      <c r="E55" s="60"/>
      <c r="F55" s="62"/>
      <c r="G55" s="60"/>
      <c r="H55" s="61"/>
      <c r="I55" s="32">
        <v>8600</v>
      </c>
      <c r="J55" s="27">
        <f>8750.42+960.54841</f>
        <v>9710.9684099999995</v>
      </c>
      <c r="K55" s="32">
        <v>8504.57</v>
      </c>
      <c r="L55" s="60">
        <f t="shared" si="1"/>
        <v>0.87576950525781805</v>
      </c>
      <c r="M55" s="32">
        <v>6387.6</v>
      </c>
      <c r="N55" s="27">
        <f t="shared" si="14"/>
        <v>2116.9699999999993</v>
      </c>
      <c r="O55" s="66">
        <f t="shared" si="3"/>
        <v>2116.9699999999993</v>
      </c>
      <c r="P55" s="66">
        <f t="shared" si="4"/>
        <v>0</v>
      </c>
    </row>
    <row r="56" spans="1:16" ht="33.75" customHeight="1" x14ac:dyDescent="0.2">
      <c r="A56" s="58" t="s">
        <v>71</v>
      </c>
      <c r="B56" s="59" t="s">
        <v>72</v>
      </c>
      <c r="C56" s="31">
        <v>7954.3080000000009</v>
      </c>
      <c r="D56" s="31">
        <v>7766.8500200000008</v>
      </c>
      <c r="E56" s="60">
        <f t="shared" si="0"/>
        <v>0.9764331504387308</v>
      </c>
      <c r="F56" s="32">
        <v>6745.870460000001</v>
      </c>
      <c r="G56" s="60">
        <f t="shared" si="6"/>
        <v>1.1513488238551204</v>
      </c>
      <c r="H56" s="61">
        <f t="shared" si="7"/>
        <v>1020.9795599999998</v>
      </c>
      <c r="I56" s="32">
        <v>460.2</v>
      </c>
      <c r="J56" s="27">
        <f>513.727+12.717</f>
        <v>526.44399999999996</v>
      </c>
      <c r="K56" s="32">
        <v>154.08000000000001</v>
      </c>
      <c r="L56" s="60">
        <f t="shared" si="1"/>
        <v>0.29268070298075394</v>
      </c>
      <c r="M56" s="32">
        <v>167.2</v>
      </c>
      <c r="N56" s="27">
        <f t="shared" si="14"/>
        <v>-13.119999999999976</v>
      </c>
      <c r="O56" s="66">
        <f t="shared" si="3"/>
        <v>-13.119999999999976</v>
      </c>
      <c r="P56" s="66">
        <f t="shared" si="4"/>
        <v>0</v>
      </c>
    </row>
    <row r="57" spans="1:16" ht="34.5" customHeight="1" x14ac:dyDescent="0.2">
      <c r="A57" s="58" t="s">
        <v>73</v>
      </c>
      <c r="B57" s="59" t="s">
        <v>74</v>
      </c>
      <c r="C57" s="31">
        <v>514.40159999999992</v>
      </c>
      <c r="D57" s="31">
        <v>514.40160000000003</v>
      </c>
      <c r="E57" s="60">
        <f t="shared" si="0"/>
        <v>1.0000000000000002</v>
      </c>
      <c r="F57" s="32">
        <v>1746.5514600000004</v>
      </c>
      <c r="G57" s="60">
        <f t="shared" si="6"/>
        <v>0.29452415905340684</v>
      </c>
      <c r="H57" s="61">
        <f t="shared" si="7"/>
        <v>-1232.1498600000004</v>
      </c>
      <c r="I57" s="27"/>
      <c r="J57" s="27"/>
      <c r="K57" s="27"/>
      <c r="L57" s="60">
        <v>0</v>
      </c>
      <c r="M57" s="61"/>
      <c r="N57" s="27">
        <f t="shared" si="14"/>
        <v>0</v>
      </c>
      <c r="O57" s="66">
        <f t="shared" si="3"/>
        <v>0</v>
      </c>
      <c r="P57" s="66">
        <f t="shared" si="4"/>
        <v>0</v>
      </c>
    </row>
    <row r="58" spans="1:16" ht="22.5" customHeight="1" x14ac:dyDescent="0.2">
      <c r="A58" s="58" t="s">
        <v>75</v>
      </c>
      <c r="B58" s="59" t="s">
        <v>76</v>
      </c>
      <c r="C58" s="31">
        <v>1759</v>
      </c>
      <c r="D58" s="31">
        <v>1717.8281299999999</v>
      </c>
      <c r="E58" s="60">
        <f t="shared" si="0"/>
        <v>0.97659359295054005</v>
      </c>
      <c r="F58" s="32">
        <v>1041.87619</v>
      </c>
      <c r="G58" s="60">
        <f t="shared" si="6"/>
        <v>1.6487833645569729</v>
      </c>
      <c r="H58" s="61">
        <f t="shared" si="7"/>
        <v>675.95193999999992</v>
      </c>
      <c r="I58" s="32">
        <v>10.07</v>
      </c>
      <c r="J58" s="27">
        <f>10.068</f>
        <v>10.068</v>
      </c>
      <c r="K58" s="32">
        <v>10.068</v>
      </c>
      <c r="L58" s="60">
        <f t="shared" si="1"/>
        <v>1</v>
      </c>
      <c r="M58" s="32">
        <v>592.70000000000005</v>
      </c>
      <c r="N58" s="27">
        <f t="shared" si="14"/>
        <v>-582.63200000000006</v>
      </c>
      <c r="O58" s="66">
        <f t="shared" si="3"/>
        <v>-582.63200000000006</v>
      </c>
      <c r="P58" s="66">
        <f t="shared" si="4"/>
        <v>0</v>
      </c>
    </row>
    <row r="59" spans="1:16" ht="21.75" customHeight="1" x14ac:dyDescent="0.2">
      <c r="A59" s="54" t="s">
        <v>77</v>
      </c>
      <c r="B59" s="55" t="s">
        <v>78</v>
      </c>
      <c r="C59" s="56">
        <f t="shared" ref="C59:N59" si="15">SUM(C60:C64)</f>
        <v>13934.816999999999</v>
      </c>
      <c r="D59" s="56">
        <f t="shared" si="15"/>
        <v>13769.201799999997</v>
      </c>
      <c r="E59" s="57">
        <f t="shared" si="0"/>
        <v>0.98811500717949852</v>
      </c>
      <c r="F59" s="56">
        <f t="shared" si="15"/>
        <v>8056.9509800000005</v>
      </c>
      <c r="G59" s="57">
        <f t="shared" si="6"/>
        <v>1.7089841844861262</v>
      </c>
      <c r="H59" s="56">
        <f t="shared" si="7"/>
        <v>5712.2508199999966</v>
      </c>
      <c r="I59" s="56">
        <f t="shared" si="15"/>
        <v>775.98</v>
      </c>
      <c r="J59" s="56">
        <f t="shared" si="15"/>
        <v>825.88099999999997</v>
      </c>
      <c r="K59" s="56">
        <f t="shared" si="15"/>
        <v>604.59</v>
      </c>
      <c r="L59" s="57">
        <f t="shared" si="1"/>
        <v>0.73205461803819205</v>
      </c>
      <c r="M59" s="56">
        <f t="shared" si="15"/>
        <v>1069.2</v>
      </c>
      <c r="N59" s="56">
        <f t="shared" si="15"/>
        <v>-464.6099999999999</v>
      </c>
      <c r="O59" s="66">
        <f t="shared" si="3"/>
        <v>-464.61</v>
      </c>
      <c r="P59" s="66">
        <f t="shared" si="4"/>
        <v>0</v>
      </c>
    </row>
    <row r="60" spans="1:16" ht="33.75" customHeight="1" x14ac:dyDescent="0.2">
      <c r="A60" s="58" t="s">
        <v>79</v>
      </c>
      <c r="B60" s="59" t="s">
        <v>80</v>
      </c>
      <c r="C60" s="31">
        <v>1069.2</v>
      </c>
      <c r="D60" s="31">
        <v>1046.3303000000001</v>
      </c>
      <c r="E60" s="60">
        <f t="shared" si="0"/>
        <v>0.97861045641601196</v>
      </c>
      <c r="F60" s="32">
        <v>595.56610000000001</v>
      </c>
      <c r="G60" s="60">
        <f t="shared" si="6"/>
        <v>1.756866786071269</v>
      </c>
      <c r="H60" s="61">
        <f t="shared" si="7"/>
        <v>450.76420000000007</v>
      </c>
      <c r="I60" s="27"/>
      <c r="J60" s="27"/>
      <c r="K60" s="27"/>
      <c r="L60" s="60">
        <v>0</v>
      </c>
      <c r="M60" s="27"/>
      <c r="N60" s="27">
        <f>K60-M60</f>
        <v>0</v>
      </c>
      <c r="O60" s="66">
        <f t="shared" si="3"/>
        <v>0</v>
      </c>
      <c r="P60" s="66">
        <f t="shared" si="4"/>
        <v>0</v>
      </c>
    </row>
    <row r="61" spans="1:16" ht="34.5" customHeight="1" x14ac:dyDescent="0.2">
      <c r="A61" s="58" t="s">
        <v>81</v>
      </c>
      <c r="B61" s="59" t="s">
        <v>82</v>
      </c>
      <c r="C61" s="31">
        <v>293.35000000000002</v>
      </c>
      <c r="D61" s="31">
        <v>285.35381000000001</v>
      </c>
      <c r="E61" s="60">
        <f t="shared" si="0"/>
        <v>0.97274181012442473</v>
      </c>
      <c r="F61" s="32">
        <v>47.415000000000006</v>
      </c>
      <c r="G61" s="60">
        <f t="shared" si="6"/>
        <v>6.0182180744490132</v>
      </c>
      <c r="H61" s="61">
        <f t="shared" si="7"/>
        <v>237.93880999999999</v>
      </c>
      <c r="I61" s="27"/>
      <c r="J61" s="27"/>
      <c r="K61" s="27"/>
      <c r="L61" s="60">
        <v>0</v>
      </c>
      <c r="M61" s="27"/>
      <c r="N61" s="27">
        <f>K61-M61</f>
        <v>0</v>
      </c>
      <c r="O61" s="66">
        <f t="shared" si="3"/>
        <v>0</v>
      </c>
      <c r="P61" s="66">
        <f t="shared" si="4"/>
        <v>0</v>
      </c>
    </row>
    <row r="62" spans="1:16" ht="36.75" customHeight="1" x14ac:dyDescent="0.2">
      <c r="A62" s="58" t="s">
        <v>83</v>
      </c>
      <c r="B62" s="59" t="s">
        <v>84</v>
      </c>
      <c r="C62" s="31">
        <v>12182.267</v>
      </c>
      <c r="D62" s="31">
        <v>12085.663689999998</v>
      </c>
      <c r="E62" s="60">
        <f t="shared" si="0"/>
        <v>0.99207016969829986</v>
      </c>
      <c r="F62" s="32">
        <v>7233.9698800000006</v>
      </c>
      <c r="G62" s="60">
        <f t="shared" si="6"/>
        <v>1.6706820584660764</v>
      </c>
      <c r="H62" s="61">
        <f t="shared" si="7"/>
        <v>4851.693809999997</v>
      </c>
      <c r="I62" s="32">
        <v>775.98</v>
      </c>
      <c r="J62" s="27">
        <v>825.88099999999997</v>
      </c>
      <c r="K62" s="32">
        <v>604.59</v>
      </c>
      <c r="L62" s="60">
        <f t="shared" si="1"/>
        <v>0.73205461803819205</v>
      </c>
      <c r="M62" s="32">
        <v>963.3</v>
      </c>
      <c r="N62" s="27">
        <f>K62-M62</f>
        <v>-358.70999999999992</v>
      </c>
      <c r="O62" s="66">
        <f t="shared" si="3"/>
        <v>-358.70999999999992</v>
      </c>
      <c r="P62" s="66">
        <f t="shared" si="4"/>
        <v>0</v>
      </c>
    </row>
    <row r="63" spans="1:16" s="11" customFormat="1" ht="36.75" customHeight="1" x14ac:dyDescent="0.2">
      <c r="A63" s="58">
        <v>5045</v>
      </c>
      <c r="B63" s="59" t="s">
        <v>161</v>
      </c>
      <c r="C63" s="31"/>
      <c r="D63" s="31"/>
      <c r="E63" s="60"/>
      <c r="F63" s="62"/>
      <c r="G63" s="60"/>
      <c r="H63" s="61"/>
      <c r="I63" s="61"/>
      <c r="J63" s="27"/>
      <c r="K63" s="61"/>
      <c r="L63" s="60"/>
      <c r="M63" s="32">
        <v>105.9</v>
      </c>
      <c r="N63" s="27">
        <f>K63-M63</f>
        <v>-105.9</v>
      </c>
      <c r="O63" s="66">
        <f t="shared" si="3"/>
        <v>-105.9</v>
      </c>
      <c r="P63" s="66">
        <f t="shared" si="4"/>
        <v>0</v>
      </c>
    </row>
    <row r="64" spans="1:16" ht="44.25" customHeight="1" x14ac:dyDescent="0.2">
      <c r="A64" s="58" t="s">
        <v>85</v>
      </c>
      <c r="B64" s="59" t="s">
        <v>86</v>
      </c>
      <c r="C64" s="31">
        <v>390</v>
      </c>
      <c r="D64" s="31">
        <v>351.85399999999998</v>
      </c>
      <c r="E64" s="60">
        <f t="shared" si="0"/>
        <v>0.90218974358974358</v>
      </c>
      <c r="F64" s="32">
        <v>180</v>
      </c>
      <c r="G64" s="60">
        <f t="shared" si="6"/>
        <v>1.9547444444444444</v>
      </c>
      <c r="H64" s="61">
        <f t="shared" si="7"/>
        <v>171.85399999999998</v>
      </c>
      <c r="I64" s="27"/>
      <c r="J64" s="27"/>
      <c r="K64" s="27"/>
      <c r="L64" s="60">
        <v>0</v>
      </c>
      <c r="M64" s="27"/>
      <c r="N64" s="27">
        <f>K64-M64</f>
        <v>0</v>
      </c>
      <c r="O64" s="66">
        <f t="shared" si="3"/>
        <v>0</v>
      </c>
      <c r="P64" s="66">
        <f t="shared" si="4"/>
        <v>0</v>
      </c>
    </row>
    <row r="65" spans="1:16" ht="23.25" customHeight="1" x14ac:dyDescent="0.2">
      <c r="A65" s="54" t="s">
        <v>87</v>
      </c>
      <c r="B65" s="55" t="s">
        <v>88</v>
      </c>
      <c r="C65" s="56">
        <f>SUM(C66:C71)</f>
        <v>143229.38500000001</v>
      </c>
      <c r="D65" s="56">
        <f>SUM(D66:D71)</f>
        <v>142077.13201</v>
      </c>
      <c r="E65" s="57">
        <f t="shared" si="0"/>
        <v>0.99195519138757726</v>
      </c>
      <c r="F65" s="56">
        <f>SUM(F66:F71)</f>
        <v>101208.45193000001</v>
      </c>
      <c r="G65" s="57">
        <f t="shared" si="6"/>
        <v>1.4038069874664862</v>
      </c>
      <c r="H65" s="56">
        <f t="shared" si="7"/>
        <v>40868.680079999991</v>
      </c>
      <c r="I65" s="56">
        <f>SUM(I66:I71)</f>
        <v>22523.8</v>
      </c>
      <c r="J65" s="56">
        <f>SUM(J66:J71)</f>
        <v>22523.828139999998</v>
      </c>
      <c r="K65" s="56">
        <f>SUM(K66:K71)</f>
        <v>20370.5</v>
      </c>
      <c r="L65" s="57">
        <f t="shared" si="1"/>
        <v>0.90439777258929144</v>
      </c>
      <c r="M65" s="56">
        <f>SUM(M66:M71)</f>
        <v>34812.800000000003</v>
      </c>
      <c r="N65" s="56">
        <f>SUM(N66:N71)</f>
        <v>-14442.3</v>
      </c>
      <c r="O65" s="66">
        <f t="shared" si="3"/>
        <v>-14442.300000000003</v>
      </c>
      <c r="P65" s="66">
        <f t="shared" si="4"/>
        <v>0</v>
      </c>
    </row>
    <row r="66" spans="1:16" ht="32.25" customHeight="1" x14ac:dyDescent="0.2">
      <c r="A66" s="58" t="s">
        <v>89</v>
      </c>
      <c r="B66" s="59" t="s">
        <v>90</v>
      </c>
      <c r="C66" s="31">
        <v>46837.199000000001</v>
      </c>
      <c r="D66" s="31">
        <v>46344.286679999997</v>
      </c>
      <c r="E66" s="60">
        <f t="shared" si="0"/>
        <v>0.98947605043589382</v>
      </c>
      <c r="F66" s="61">
        <v>21833.796999999999</v>
      </c>
      <c r="G66" s="60">
        <f t="shared" si="6"/>
        <v>2.1225940078127503</v>
      </c>
      <c r="H66" s="61">
        <f t="shared" si="7"/>
        <v>24510.489679999999</v>
      </c>
      <c r="I66" s="32">
        <v>2905.69</v>
      </c>
      <c r="J66" s="32">
        <v>2905.692</v>
      </c>
      <c r="K66" s="32">
        <v>2615.65</v>
      </c>
      <c r="L66" s="60">
        <f t="shared" si="1"/>
        <v>0.90018143698643904</v>
      </c>
      <c r="M66" s="32">
        <v>739.9</v>
      </c>
      <c r="N66" s="27">
        <f t="shared" ref="N66:N71" si="16">K66-M66</f>
        <v>1875.75</v>
      </c>
      <c r="O66" s="66">
        <f t="shared" si="3"/>
        <v>1875.75</v>
      </c>
      <c r="P66" s="66">
        <f t="shared" si="4"/>
        <v>0</v>
      </c>
    </row>
    <row r="67" spans="1:16" s="5" customFormat="1" ht="22.5" customHeight="1" x14ac:dyDescent="0.2">
      <c r="A67" s="58" t="s">
        <v>131</v>
      </c>
      <c r="B67" s="59" t="s">
        <v>132</v>
      </c>
      <c r="C67" s="61"/>
      <c r="D67" s="61"/>
      <c r="E67" s="60"/>
      <c r="F67" s="65"/>
      <c r="G67" s="60"/>
      <c r="H67" s="61"/>
      <c r="I67" s="32">
        <v>137.70000000000002</v>
      </c>
      <c r="J67" s="32">
        <v>137.69999999999999</v>
      </c>
      <c r="K67" s="32">
        <v>137.70000000000002</v>
      </c>
      <c r="L67" s="60">
        <f t="shared" si="1"/>
        <v>1.0000000000000002</v>
      </c>
      <c r="M67" s="32">
        <v>49</v>
      </c>
      <c r="N67" s="27">
        <f t="shared" si="16"/>
        <v>88.700000000000017</v>
      </c>
      <c r="O67" s="66">
        <f t="shared" si="3"/>
        <v>88.700000000000017</v>
      </c>
      <c r="P67" s="66">
        <f t="shared" si="4"/>
        <v>0</v>
      </c>
    </row>
    <row r="68" spans="1:16" ht="24.75" customHeight="1" x14ac:dyDescent="0.2">
      <c r="A68" s="58" t="s">
        <v>91</v>
      </c>
      <c r="B68" s="59" t="s">
        <v>92</v>
      </c>
      <c r="C68" s="31">
        <v>94402.972000000009</v>
      </c>
      <c r="D68" s="31">
        <v>93889.090450000018</v>
      </c>
      <c r="E68" s="60">
        <f t="shared" si="0"/>
        <v>0.99455651089035635</v>
      </c>
      <c r="F68" s="61">
        <v>75430.081780000008</v>
      </c>
      <c r="G68" s="60">
        <f t="shared" si="6"/>
        <v>1.2447168057412121</v>
      </c>
      <c r="H68" s="61">
        <f t="shared" si="7"/>
        <v>18459.00867000001</v>
      </c>
      <c r="I68" s="32">
        <v>8939.43</v>
      </c>
      <c r="J68" s="32">
        <f>8089.78914+849.644</f>
        <v>8939.4331399999992</v>
      </c>
      <c r="K68" s="32">
        <v>8139.39</v>
      </c>
      <c r="L68" s="60">
        <f t="shared" si="1"/>
        <v>0.91050404119919415</v>
      </c>
      <c r="M68" s="32">
        <v>26494.5</v>
      </c>
      <c r="N68" s="27">
        <f t="shared" si="16"/>
        <v>-18355.11</v>
      </c>
      <c r="O68" s="66">
        <f t="shared" si="3"/>
        <v>-18355.11</v>
      </c>
      <c r="P68" s="66">
        <f t="shared" si="4"/>
        <v>0</v>
      </c>
    </row>
    <row r="69" spans="1:16" ht="90" customHeight="1" x14ac:dyDescent="0.2">
      <c r="A69" s="58" t="s">
        <v>93</v>
      </c>
      <c r="B69" s="59" t="s">
        <v>154</v>
      </c>
      <c r="C69" s="31">
        <v>1124.3140000000001</v>
      </c>
      <c r="D69" s="31">
        <v>1106.11538</v>
      </c>
      <c r="E69" s="60">
        <f t="shared" si="0"/>
        <v>0.98381357876892028</v>
      </c>
      <c r="F69" s="61">
        <v>1057.6030900000001</v>
      </c>
      <c r="G69" s="60">
        <f t="shared" si="6"/>
        <v>1.0458700342866811</v>
      </c>
      <c r="H69" s="61">
        <f t="shared" si="7"/>
        <v>48.512289999999894</v>
      </c>
      <c r="I69" s="32"/>
      <c r="J69" s="32"/>
      <c r="K69" s="27"/>
      <c r="L69" s="60">
        <v>0</v>
      </c>
      <c r="M69" s="27"/>
      <c r="N69" s="27">
        <f t="shared" si="16"/>
        <v>0</v>
      </c>
      <c r="O69" s="66">
        <f t="shared" si="3"/>
        <v>0</v>
      </c>
      <c r="P69" s="66">
        <f t="shared" si="4"/>
        <v>0</v>
      </c>
    </row>
    <row r="70" spans="1:16" s="42" customFormat="1" ht="63.75" x14ac:dyDescent="0.2">
      <c r="A70" s="58">
        <v>6083</v>
      </c>
      <c r="B70" s="59" t="s">
        <v>186</v>
      </c>
      <c r="C70" s="31"/>
      <c r="D70" s="31"/>
      <c r="E70" s="60"/>
      <c r="F70" s="61"/>
      <c r="G70" s="60"/>
      <c r="H70" s="61"/>
      <c r="I70" s="32">
        <v>5444.2</v>
      </c>
      <c r="J70" s="32">
        <v>5444.2030000000004</v>
      </c>
      <c r="K70" s="27">
        <v>4388.41</v>
      </c>
      <c r="L70" s="60">
        <f>K70/J70</f>
        <v>0.80607023654334697</v>
      </c>
      <c r="M70" s="27">
        <v>3836.3</v>
      </c>
      <c r="N70" s="27">
        <f t="shared" si="16"/>
        <v>552.10999999999967</v>
      </c>
      <c r="O70" s="66">
        <f t="shared" si="3"/>
        <v>552.10999999999967</v>
      </c>
      <c r="P70" s="66">
        <f t="shared" si="4"/>
        <v>0</v>
      </c>
    </row>
    <row r="71" spans="1:16" ht="31.5" customHeight="1" x14ac:dyDescent="0.2">
      <c r="A71" s="58" t="s">
        <v>94</v>
      </c>
      <c r="B71" s="59" t="s">
        <v>95</v>
      </c>
      <c r="C71" s="31">
        <v>864.9</v>
      </c>
      <c r="D71" s="31">
        <v>737.6395</v>
      </c>
      <c r="E71" s="60">
        <f t="shared" si="0"/>
        <v>0.85286102439588396</v>
      </c>
      <c r="F71" s="61">
        <v>2886.9700600000001</v>
      </c>
      <c r="G71" s="60">
        <f t="shared" si="6"/>
        <v>0.25550645994576054</v>
      </c>
      <c r="H71" s="61">
        <f t="shared" si="7"/>
        <v>-2149.3305600000003</v>
      </c>
      <c r="I71" s="32">
        <v>5096.78</v>
      </c>
      <c r="J71" s="27">
        <v>5096.8</v>
      </c>
      <c r="K71" s="32">
        <v>5089.3500000000004</v>
      </c>
      <c r="L71" s="60">
        <f>K71/J71</f>
        <v>0.99853829854026055</v>
      </c>
      <c r="M71" s="32">
        <v>3693.1</v>
      </c>
      <c r="N71" s="27">
        <f t="shared" si="16"/>
        <v>1396.2500000000005</v>
      </c>
      <c r="O71" s="66">
        <f t="shared" si="3"/>
        <v>1396.2500000000005</v>
      </c>
      <c r="P71" s="66">
        <f t="shared" si="4"/>
        <v>0</v>
      </c>
    </row>
    <row r="72" spans="1:16" ht="21.75" customHeight="1" x14ac:dyDescent="0.2">
      <c r="A72" s="54" t="s">
        <v>96</v>
      </c>
      <c r="B72" s="55" t="s">
        <v>97</v>
      </c>
      <c r="C72" s="56">
        <f>SUM(C73:C93)</f>
        <v>38976.120999999999</v>
      </c>
      <c r="D72" s="56">
        <f>SUM(D73:D93)</f>
        <v>33526.957699999999</v>
      </c>
      <c r="E72" s="57">
        <f t="shared" si="0"/>
        <v>0.86019226233416091</v>
      </c>
      <c r="F72" s="56">
        <f>SUM(F73:F93)</f>
        <v>33632.252630000003</v>
      </c>
      <c r="G72" s="57">
        <f t="shared" si="6"/>
        <v>0.99686922754897245</v>
      </c>
      <c r="H72" s="56">
        <f t="shared" si="7"/>
        <v>-105.29493000000366</v>
      </c>
      <c r="I72" s="56">
        <f>SUM(I73:I93)</f>
        <v>116259.85399999999</v>
      </c>
      <c r="J72" s="56">
        <f>SUM(J73:J93)</f>
        <v>116259.85399999999</v>
      </c>
      <c r="K72" s="56">
        <f>SUM(K73:K93)</f>
        <v>104619.21</v>
      </c>
      <c r="L72" s="57">
        <f t="shared" si="1"/>
        <v>0.89987391520378146</v>
      </c>
      <c r="M72" s="56">
        <f>SUM(M73:M93)</f>
        <v>120373.47</v>
      </c>
      <c r="N72" s="56">
        <f>SUM(N73:N93)</f>
        <v>-15754.260000000002</v>
      </c>
      <c r="O72" s="66">
        <f t="shared" si="3"/>
        <v>-15754.259999999995</v>
      </c>
      <c r="P72" s="66">
        <f t="shared" si="4"/>
        <v>0</v>
      </c>
    </row>
    <row r="73" spans="1:16" ht="18" customHeight="1" x14ac:dyDescent="0.2">
      <c r="A73" s="58" t="s">
        <v>98</v>
      </c>
      <c r="B73" s="59" t="s">
        <v>99</v>
      </c>
      <c r="C73" s="31">
        <v>392</v>
      </c>
      <c r="D73" s="31">
        <v>103.0215</v>
      </c>
      <c r="E73" s="60">
        <v>0</v>
      </c>
      <c r="F73" s="61">
        <v>87.488610000000008</v>
      </c>
      <c r="G73" s="60">
        <v>0</v>
      </c>
      <c r="H73" s="61">
        <f t="shared" si="7"/>
        <v>15.532889999999995</v>
      </c>
      <c r="I73" s="32">
        <v>737.74</v>
      </c>
      <c r="J73" s="32">
        <v>737.74</v>
      </c>
      <c r="K73" s="32">
        <v>176.93</v>
      </c>
      <c r="L73" s="60">
        <v>0</v>
      </c>
      <c r="M73" s="27"/>
      <c r="N73" s="27">
        <f t="shared" ref="N73:N93" si="17">K73-M73</f>
        <v>176.93</v>
      </c>
      <c r="O73" s="66">
        <f t="shared" si="3"/>
        <v>176.93</v>
      </c>
      <c r="P73" s="66">
        <f t="shared" si="4"/>
        <v>0</v>
      </c>
    </row>
    <row r="74" spans="1:16" s="6" customFormat="1" ht="22.5" customHeight="1" x14ac:dyDescent="0.2">
      <c r="A74" s="58" t="s">
        <v>133</v>
      </c>
      <c r="B74" s="59" t="s">
        <v>199</v>
      </c>
      <c r="C74" s="61"/>
      <c r="D74" s="61"/>
      <c r="E74" s="60"/>
      <c r="F74" s="24"/>
      <c r="G74" s="60"/>
      <c r="H74" s="61"/>
      <c r="I74" s="32">
        <v>7596.91</v>
      </c>
      <c r="J74" s="32">
        <v>7596.91</v>
      </c>
      <c r="K74" s="32">
        <v>7527.52</v>
      </c>
      <c r="L74" s="60">
        <f t="shared" si="1"/>
        <v>0.99086602315941619</v>
      </c>
      <c r="M74" s="32">
        <v>11751.3</v>
      </c>
      <c r="N74" s="27">
        <f t="shared" si="17"/>
        <v>-4223.7799999999988</v>
      </c>
      <c r="O74" s="66">
        <f t="shared" si="3"/>
        <v>-4223.7799999999988</v>
      </c>
      <c r="P74" s="66">
        <f t="shared" si="4"/>
        <v>0</v>
      </c>
    </row>
    <row r="75" spans="1:16" s="6" customFormat="1" ht="21.75" customHeight="1" x14ac:dyDescent="0.2">
      <c r="A75" s="58" t="s">
        <v>134</v>
      </c>
      <c r="B75" s="59" t="s">
        <v>198</v>
      </c>
      <c r="C75" s="61"/>
      <c r="D75" s="61"/>
      <c r="E75" s="60"/>
      <c r="F75" s="24"/>
      <c r="G75" s="60"/>
      <c r="H75" s="61"/>
      <c r="I75" s="32">
        <v>33645.72</v>
      </c>
      <c r="J75" s="32">
        <v>33645.72</v>
      </c>
      <c r="K75" s="32">
        <v>32430.9</v>
      </c>
      <c r="L75" s="60">
        <f t="shared" si="1"/>
        <v>0.96389377311586732</v>
      </c>
      <c r="M75" s="32">
        <v>5701.4</v>
      </c>
      <c r="N75" s="27">
        <f t="shared" si="17"/>
        <v>26729.5</v>
      </c>
      <c r="O75" s="66">
        <f t="shared" si="3"/>
        <v>26729.5</v>
      </c>
      <c r="P75" s="66">
        <f t="shared" si="4"/>
        <v>0</v>
      </c>
    </row>
    <row r="76" spans="1:16" s="6" customFormat="1" ht="18" customHeight="1" x14ac:dyDescent="0.2">
      <c r="A76" s="58" t="s">
        <v>135</v>
      </c>
      <c r="B76" s="59" t="s">
        <v>197</v>
      </c>
      <c r="C76" s="61"/>
      <c r="D76" s="61"/>
      <c r="E76" s="60"/>
      <c r="F76" s="24"/>
      <c r="G76" s="60"/>
      <c r="H76" s="61"/>
      <c r="I76" s="32">
        <v>6971.15</v>
      </c>
      <c r="J76" s="32">
        <v>6971.15</v>
      </c>
      <c r="K76" s="32">
        <v>6228.51</v>
      </c>
      <c r="L76" s="60">
        <f t="shared" si="1"/>
        <v>0.89346951363835247</v>
      </c>
      <c r="M76" s="32">
        <v>19675.5</v>
      </c>
      <c r="N76" s="27">
        <f t="shared" si="17"/>
        <v>-13446.99</v>
      </c>
      <c r="O76" s="66">
        <f t="shared" ref="O76:O106" si="18">K76-M76</f>
        <v>-13446.99</v>
      </c>
      <c r="P76" s="66">
        <f t="shared" ref="P76:P106" si="19">N76-O76</f>
        <v>0</v>
      </c>
    </row>
    <row r="77" spans="1:16" s="6" customFormat="1" ht="23.25" customHeight="1" x14ac:dyDescent="0.2">
      <c r="A77" s="58" t="s">
        <v>136</v>
      </c>
      <c r="B77" s="59" t="s">
        <v>196</v>
      </c>
      <c r="C77" s="61"/>
      <c r="D77" s="61"/>
      <c r="E77" s="60"/>
      <c r="F77" s="24"/>
      <c r="G77" s="60"/>
      <c r="H77" s="61"/>
      <c r="I77" s="32">
        <v>1853.4</v>
      </c>
      <c r="J77" s="32">
        <v>1853.4</v>
      </c>
      <c r="K77" s="32">
        <v>1005.98</v>
      </c>
      <c r="L77" s="60">
        <f t="shared" si="1"/>
        <v>0.54277543973238374</v>
      </c>
      <c r="M77" s="32">
        <v>6768.2</v>
      </c>
      <c r="N77" s="27">
        <f t="shared" si="17"/>
        <v>-5762.2199999999993</v>
      </c>
      <c r="O77" s="66">
        <f t="shared" si="18"/>
        <v>-5762.2199999999993</v>
      </c>
      <c r="P77" s="66">
        <f t="shared" si="19"/>
        <v>0</v>
      </c>
    </row>
    <row r="78" spans="1:16" s="6" customFormat="1" ht="32.25" customHeight="1" x14ac:dyDescent="0.2">
      <c r="A78" s="58" t="s">
        <v>137</v>
      </c>
      <c r="B78" s="59" t="s">
        <v>195</v>
      </c>
      <c r="C78" s="61"/>
      <c r="D78" s="61"/>
      <c r="E78" s="60"/>
      <c r="F78" s="24"/>
      <c r="G78" s="60"/>
      <c r="H78" s="61"/>
      <c r="I78" s="32">
        <v>29352.77</v>
      </c>
      <c r="J78" s="32">
        <v>29352.77</v>
      </c>
      <c r="K78" s="32">
        <v>29188.47</v>
      </c>
      <c r="L78" s="60">
        <f t="shared" si="1"/>
        <v>0.9944025725681086</v>
      </c>
      <c r="M78" s="32">
        <v>34491.300000000003</v>
      </c>
      <c r="N78" s="27">
        <f t="shared" si="17"/>
        <v>-5302.8300000000017</v>
      </c>
      <c r="O78" s="66">
        <f t="shared" si="18"/>
        <v>-5302.8300000000017</v>
      </c>
      <c r="P78" s="66">
        <f t="shared" si="19"/>
        <v>0</v>
      </c>
    </row>
    <row r="79" spans="1:16" s="6" customFormat="1" ht="23.25" customHeight="1" x14ac:dyDescent="0.2">
      <c r="A79" s="58" t="s">
        <v>138</v>
      </c>
      <c r="B79" s="59" t="s">
        <v>194</v>
      </c>
      <c r="C79" s="61"/>
      <c r="D79" s="61"/>
      <c r="E79" s="60"/>
      <c r="F79" s="24"/>
      <c r="G79" s="60"/>
      <c r="H79" s="61"/>
      <c r="I79" s="32">
        <v>24812.400000000001</v>
      </c>
      <c r="J79" s="32">
        <v>24812.400000000001</v>
      </c>
      <c r="K79" s="32">
        <v>21537.39</v>
      </c>
      <c r="L79" s="60">
        <f t="shared" si="1"/>
        <v>0.86800914059099477</v>
      </c>
      <c r="M79" s="32">
        <v>33958.300000000003</v>
      </c>
      <c r="N79" s="27">
        <f t="shared" si="17"/>
        <v>-12420.910000000003</v>
      </c>
      <c r="O79" s="66">
        <f t="shared" si="18"/>
        <v>-12420.910000000003</v>
      </c>
      <c r="P79" s="66">
        <f t="shared" si="19"/>
        <v>0</v>
      </c>
    </row>
    <row r="80" spans="1:16" s="6" customFormat="1" ht="27" customHeight="1" x14ac:dyDescent="0.2">
      <c r="A80" s="58" t="s">
        <v>139</v>
      </c>
      <c r="B80" s="59" t="s">
        <v>141</v>
      </c>
      <c r="C80" s="61"/>
      <c r="D80" s="61"/>
      <c r="E80" s="60"/>
      <c r="F80" s="24"/>
      <c r="G80" s="60"/>
      <c r="H80" s="61"/>
      <c r="I80" s="32">
        <v>1038.8499999999999</v>
      </c>
      <c r="J80" s="32">
        <v>1038.8499999999999</v>
      </c>
      <c r="K80" s="32">
        <v>739.66</v>
      </c>
      <c r="L80" s="60">
        <f t="shared" si="1"/>
        <v>0.71199884487654619</v>
      </c>
      <c r="M80" s="27"/>
      <c r="N80" s="27">
        <f t="shared" si="17"/>
        <v>739.66</v>
      </c>
      <c r="O80" s="66">
        <f t="shared" si="18"/>
        <v>739.66</v>
      </c>
      <c r="P80" s="66">
        <f t="shared" si="19"/>
        <v>0</v>
      </c>
    </row>
    <row r="81" spans="1:16" s="6" customFormat="1" ht="38.25" customHeight="1" x14ac:dyDescent="0.2">
      <c r="A81" s="58" t="s">
        <v>140</v>
      </c>
      <c r="B81" s="59" t="s">
        <v>142</v>
      </c>
      <c r="C81" s="61"/>
      <c r="D81" s="61"/>
      <c r="E81" s="60"/>
      <c r="F81" s="24"/>
      <c r="G81" s="60"/>
      <c r="H81" s="61"/>
      <c r="I81" s="32">
        <v>1530</v>
      </c>
      <c r="J81" s="32">
        <v>1530</v>
      </c>
      <c r="K81" s="32">
        <v>1124.01</v>
      </c>
      <c r="L81" s="60">
        <f t="shared" si="1"/>
        <v>0.73464705882352943</v>
      </c>
      <c r="M81" s="32">
        <v>246.4</v>
      </c>
      <c r="N81" s="27">
        <f t="shared" si="17"/>
        <v>877.61</v>
      </c>
      <c r="O81" s="66">
        <f t="shared" si="18"/>
        <v>877.61</v>
      </c>
      <c r="P81" s="66">
        <f t="shared" si="19"/>
        <v>0</v>
      </c>
    </row>
    <row r="82" spans="1:16" s="38" customFormat="1" ht="38.25" customHeight="1" x14ac:dyDescent="0.2">
      <c r="A82" s="35" t="s">
        <v>173</v>
      </c>
      <c r="B82" s="43" t="s">
        <v>174</v>
      </c>
      <c r="C82" s="61"/>
      <c r="D82" s="61"/>
      <c r="E82" s="60"/>
      <c r="F82" s="24"/>
      <c r="G82" s="60"/>
      <c r="H82" s="61"/>
      <c r="I82" s="32">
        <v>430</v>
      </c>
      <c r="J82" s="32">
        <v>430</v>
      </c>
      <c r="K82" s="32">
        <v>429</v>
      </c>
      <c r="L82" s="60">
        <f t="shared" si="1"/>
        <v>0.99767441860465111</v>
      </c>
      <c r="M82" s="27"/>
      <c r="N82" s="27">
        <f t="shared" si="17"/>
        <v>429</v>
      </c>
      <c r="O82" s="66">
        <f t="shared" si="18"/>
        <v>429</v>
      </c>
      <c r="P82" s="66">
        <f t="shared" si="19"/>
        <v>0</v>
      </c>
    </row>
    <row r="83" spans="1:16" s="42" customFormat="1" ht="38.25" customHeight="1" x14ac:dyDescent="0.2">
      <c r="A83" s="35">
        <v>7369</v>
      </c>
      <c r="B83" s="43" t="s">
        <v>187</v>
      </c>
      <c r="C83" s="61"/>
      <c r="D83" s="61"/>
      <c r="E83" s="60"/>
      <c r="F83" s="24"/>
      <c r="G83" s="60"/>
      <c r="H83" s="61"/>
      <c r="I83" s="32"/>
      <c r="J83" s="32"/>
      <c r="K83" s="32"/>
      <c r="L83" s="60"/>
      <c r="M83" s="27">
        <v>3488.6</v>
      </c>
      <c r="N83" s="27">
        <f t="shared" si="17"/>
        <v>-3488.6</v>
      </c>
      <c r="O83" s="66">
        <f t="shared" si="18"/>
        <v>-3488.6</v>
      </c>
      <c r="P83" s="66">
        <f t="shared" si="19"/>
        <v>0</v>
      </c>
    </row>
    <row r="84" spans="1:16" s="11" customFormat="1" ht="38.25" customHeight="1" x14ac:dyDescent="0.2">
      <c r="A84" s="58">
        <v>7390</v>
      </c>
      <c r="B84" s="59" t="s">
        <v>159</v>
      </c>
      <c r="C84" s="61"/>
      <c r="D84" s="61"/>
      <c r="E84" s="60"/>
      <c r="F84" s="24"/>
      <c r="G84" s="60"/>
      <c r="H84" s="61"/>
      <c r="I84" s="33">
        <v>565</v>
      </c>
      <c r="J84" s="33">
        <v>565</v>
      </c>
      <c r="K84" s="63">
        <v>562.14</v>
      </c>
      <c r="L84" s="64">
        <f t="shared" si="1"/>
        <v>0.99493805309734507</v>
      </c>
      <c r="M84" s="65"/>
      <c r="N84" s="27">
        <f t="shared" si="17"/>
        <v>562.14</v>
      </c>
      <c r="O84" s="66">
        <f t="shared" si="18"/>
        <v>562.14</v>
      </c>
      <c r="P84" s="66">
        <f t="shared" si="19"/>
        <v>0</v>
      </c>
    </row>
    <row r="85" spans="1:16" s="39" customFormat="1" ht="38.25" customHeight="1" x14ac:dyDescent="0.2">
      <c r="A85" s="35" t="s">
        <v>175</v>
      </c>
      <c r="B85" s="43" t="s">
        <v>176</v>
      </c>
      <c r="C85" s="61"/>
      <c r="D85" s="61"/>
      <c r="E85" s="60"/>
      <c r="F85" s="24"/>
      <c r="G85" s="60"/>
      <c r="H85" s="61"/>
      <c r="I85" s="32">
        <v>700</v>
      </c>
      <c r="J85" s="32">
        <v>700</v>
      </c>
      <c r="K85" s="61">
        <v>484.44</v>
      </c>
      <c r="L85" s="64">
        <f t="shared" si="1"/>
        <v>0.69205714285714282</v>
      </c>
      <c r="M85" s="27"/>
      <c r="N85" s="27">
        <f t="shared" si="17"/>
        <v>484.44</v>
      </c>
      <c r="O85" s="66">
        <f t="shared" si="18"/>
        <v>484.44</v>
      </c>
      <c r="P85" s="66">
        <f t="shared" si="19"/>
        <v>0</v>
      </c>
    </row>
    <row r="86" spans="1:16" ht="40.5" customHeight="1" x14ac:dyDescent="0.2">
      <c r="A86" s="58" t="s">
        <v>100</v>
      </c>
      <c r="B86" s="59" t="s">
        <v>101</v>
      </c>
      <c r="C86" s="31">
        <v>36486.582000000002</v>
      </c>
      <c r="D86" s="31">
        <v>31664.077000000001</v>
      </c>
      <c r="E86" s="60">
        <f t="shared" si="0"/>
        <v>0.8678279867376999</v>
      </c>
      <c r="F86" s="61">
        <v>30508.153420000002</v>
      </c>
      <c r="G86" s="60">
        <f t="shared" si="6"/>
        <v>1.0378890050828911</v>
      </c>
      <c r="H86" s="61">
        <f t="shared" si="7"/>
        <v>1155.9235799999988</v>
      </c>
      <c r="I86" s="32">
        <v>3809.2</v>
      </c>
      <c r="J86" s="32">
        <v>3809.2</v>
      </c>
      <c r="K86" s="32">
        <v>2515.15</v>
      </c>
      <c r="L86" s="60">
        <f t="shared" si="1"/>
        <v>0.66028299905491972</v>
      </c>
      <c r="M86" s="32">
        <v>4037.2</v>
      </c>
      <c r="N86" s="27">
        <f t="shared" si="17"/>
        <v>-1522.0499999999997</v>
      </c>
      <c r="O86" s="66">
        <f t="shared" si="18"/>
        <v>-1522.0499999999997</v>
      </c>
      <c r="P86" s="66">
        <f t="shared" si="19"/>
        <v>0</v>
      </c>
    </row>
    <row r="87" spans="1:16" s="40" customFormat="1" ht="40.5" customHeight="1" x14ac:dyDescent="0.2">
      <c r="A87" s="35" t="s">
        <v>177</v>
      </c>
      <c r="B87" s="43" t="s">
        <v>178</v>
      </c>
      <c r="C87" s="32"/>
      <c r="D87" s="32"/>
      <c r="E87" s="60"/>
      <c r="F87" s="62"/>
      <c r="G87" s="60"/>
      <c r="H87" s="61">
        <f t="shared" si="7"/>
        <v>0</v>
      </c>
      <c r="I87" s="32">
        <v>2000</v>
      </c>
      <c r="J87" s="32">
        <v>2000</v>
      </c>
      <c r="K87" s="32">
        <v>0</v>
      </c>
      <c r="L87" s="60">
        <f t="shared" ref="L87" si="20">K87/J87</f>
        <v>0</v>
      </c>
      <c r="M87" s="61"/>
      <c r="N87" s="27">
        <f t="shared" si="17"/>
        <v>0</v>
      </c>
      <c r="O87" s="66">
        <f t="shared" si="18"/>
        <v>0</v>
      </c>
      <c r="P87" s="66">
        <f t="shared" si="19"/>
        <v>0</v>
      </c>
    </row>
    <row r="88" spans="1:16" s="7" customFormat="1" ht="24" customHeight="1" x14ac:dyDescent="0.2">
      <c r="A88" s="58" t="s">
        <v>143</v>
      </c>
      <c r="B88" s="59" t="s">
        <v>144</v>
      </c>
      <c r="C88" s="61"/>
      <c r="D88" s="61"/>
      <c r="E88" s="60"/>
      <c r="F88" s="61">
        <v>1737.373</v>
      </c>
      <c r="G88" s="60"/>
      <c r="H88" s="61">
        <f t="shared" si="7"/>
        <v>-1737.373</v>
      </c>
      <c r="I88" s="32">
        <v>0</v>
      </c>
      <c r="J88" s="32">
        <v>0</v>
      </c>
      <c r="K88" s="27">
        <v>0</v>
      </c>
      <c r="L88" s="60">
        <v>0</v>
      </c>
      <c r="M88" s="27"/>
      <c r="N88" s="27">
        <f t="shared" si="17"/>
        <v>0</v>
      </c>
      <c r="O88" s="66">
        <f t="shared" si="18"/>
        <v>0</v>
      </c>
      <c r="P88" s="66">
        <f t="shared" si="19"/>
        <v>0</v>
      </c>
    </row>
    <row r="89" spans="1:16" ht="22.5" customHeight="1" x14ac:dyDescent="0.2">
      <c r="A89" s="58" t="s">
        <v>102</v>
      </c>
      <c r="B89" s="59" t="s">
        <v>103</v>
      </c>
      <c r="C89" s="31">
        <v>270</v>
      </c>
      <c r="D89" s="31">
        <v>49</v>
      </c>
      <c r="E89" s="60">
        <f t="shared" si="0"/>
        <v>0.18148148148148149</v>
      </c>
      <c r="F89" s="24">
        <v>0</v>
      </c>
      <c r="G89" s="60">
        <v>0</v>
      </c>
      <c r="H89" s="61">
        <f t="shared" si="7"/>
        <v>49</v>
      </c>
      <c r="I89" s="27"/>
      <c r="J89" s="27"/>
      <c r="K89" s="27"/>
      <c r="L89" s="60">
        <v>0</v>
      </c>
      <c r="M89" s="27"/>
      <c r="N89" s="27">
        <f t="shared" si="17"/>
        <v>0</v>
      </c>
      <c r="O89" s="66">
        <f t="shared" si="18"/>
        <v>0</v>
      </c>
      <c r="P89" s="66">
        <f t="shared" si="19"/>
        <v>0</v>
      </c>
    </row>
    <row r="90" spans="1:16" s="9" customFormat="1" ht="34.5" customHeight="1" x14ac:dyDescent="0.2">
      <c r="A90" s="58" t="s">
        <v>145</v>
      </c>
      <c r="B90" s="59" t="s">
        <v>146</v>
      </c>
      <c r="C90" s="61"/>
      <c r="D90" s="61"/>
      <c r="E90" s="60"/>
      <c r="F90" s="24"/>
      <c r="G90" s="60"/>
      <c r="H90" s="61">
        <f t="shared" si="7"/>
        <v>0</v>
      </c>
      <c r="I90" s="32">
        <v>150</v>
      </c>
      <c r="J90" s="32">
        <v>150</v>
      </c>
      <c r="K90" s="32">
        <v>47.59</v>
      </c>
      <c r="L90" s="60">
        <f>K90/J90</f>
        <v>0.3172666666666667</v>
      </c>
      <c r="M90" s="32">
        <v>127.27</v>
      </c>
      <c r="N90" s="27">
        <f t="shared" si="17"/>
        <v>-79.679999999999993</v>
      </c>
      <c r="O90" s="66">
        <f t="shared" si="18"/>
        <v>-79.679999999999993</v>
      </c>
      <c r="P90" s="66">
        <f t="shared" si="19"/>
        <v>0</v>
      </c>
    </row>
    <row r="91" spans="1:16" s="11" customFormat="1" ht="22.5" customHeight="1" x14ac:dyDescent="0.2">
      <c r="A91" s="58">
        <v>7680</v>
      </c>
      <c r="B91" s="59" t="s">
        <v>157</v>
      </c>
      <c r="C91" s="31">
        <v>173.85599999999999</v>
      </c>
      <c r="D91" s="31">
        <v>173.8554</v>
      </c>
      <c r="E91" s="60">
        <f t="shared" si="0"/>
        <v>0.9999965488680288</v>
      </c>
      <c r="F91" s="24"/>
      <c r="G91" s="60"/>
      <c r="H91" s="61">
        <f t="shared" si="7"/>
        <v>173.8554</v>
      </c>
      <c r="I91" s="27"/>
      <c r="J91" s="27"/>
      <c r="K91" s="27"/>
      <c r="L91" s="60"/>
      <c r="M91" s="27"/>
      <c r="N91" s="27"/>
      <c r="O91" s="66">
        <f t="shared" si="18"/>
        <v>0</v>
      </c>
      <c r="P91" s="66">
        <f t="shared" si="19"/>
        <v>0</v>
      </c>
    </row>
    <row r="92" spans="1:16" s="8" customFormat="1" ht="73.5" customHeight="1" x14ac:dyDescent="0.2">
      <c r="A92" s="58" t="s">
        <v>147</v>
      </c>
      <c r="B92" s="59" t="s">
        <v>148</v>
      </c>
      <c r="C92" s="61"/>
      <c r="D92" s="61"/>
      <c r="E92" s="60"/>
      <c r="F92" s="24"/>
      <c r="G92" s="60"/>
      <c r="H92" s="61"/>
      <c r="I92" s="32">
        <v>1066.7139999999999</v>
      </c>
      <c r="J92" s="32">
        <v>1066.7139999999999</v>
      </c>
      <c r="K92" s="32">
        <v>621.52</v>
      </c>
      <c r="L92" s="60">
        <f>K92/J92</f>
        <v>0.58264914494419306</v>
      </c>
      <c r="M92" s="27">
        <v>128</v>
      </c>
      <c r="N92" s="27">
        <f t="shared" si="17"/>
        <v>493.52</v>
      </c>
      <c r="O92" s="66">
        <f t="shared" si="18"/>
        <v>493.52</v>
      </c>
      <c r="P92" s="66">
        <f t="shared" si="19"/>
        <v>0</v>
      </c>
    </row>
    <row r="93" spans="1:16" ht="24" customHeight="1" x14ac:dyDescent="0.2">
      <c r="A93" s="58" t="s">
        <v>104</v>
      </c>
      <c r="B93" s="59" t="s">
        <v>105</v>
      </c>
      <c r="C93" s="31">
        <v>1653.683</v>
      </c>
      <c r="D93" s="31">
        <v>1537.0038</v>
      </c>
      <c r="E93" s="60">
        <f t="shared" si="0"/>
        <v>0.92944282549920387</v>
      </c>
      <c r="F93" s="61">
        <v>1299.2376000000002</v>
      </c>
      <c r="G93" s="60">
        <f t="shared" si="6"/>
        <v>1.1830044019661992</v>
      </c>
      <c r="H93" s="61">
        <f t="shared" si="7"/>
        <v>237.7661999999998</v>
      </c>
      <c r="I93" s="27"/>
      <c r="J93" s="27"/>
      <c r="K93" s="27"/>
      <c r="L93" s="60">
        <v>0</v>
      </c>
      <c r="M93" s="27"/>
      <c r="N93" s="27">
        <f t="shared" si="17"/>
        <v>0</v>
      </c>
      <c r="O93" s="66">
        <f t="shared" si="18"/>
        <v>0</v>
      </c>
      <c r="P93" s="66">
        <f t="shared" si="19"/>
        <v>0</v>
      </c>
    </row>
    <row r="94" spans="1:16" ht="23.25" customHeight="1" x14ac:dyDescent="0.2">
      <c r="A94" s="54" t="s">
        <v>106</v>
      </c>
      <c r="B94" s="55" t="s">
        <v>107</v>
      </c>
      <c r="C94" s="56">
        <f t="shared" ref="C94:N94" si="21">SUM(C95:C99)</f>
        <v>8327.3289999999997</v>
      </c>
      <c r="D94" s="56">
        <f t="shared" si="21"/>
        <v>6800.05026</v>
      </c>
      <c r="E94" s="57">
        <f t="shared" si="0"/>
        <v>0.81659440379982584</v>
      </c>
      <c r="F94" s="56">
        <f t="shared" si="21"/>
        <v>185.92637000000002</v>
      </c>
      <c r="G94" s="57">
        <f t="shared" si="6"/>
        <v>36.573888147227308</v>
      </c>
      <c r="H94" s="56">
        <f t="shared" si="7"/>
        <v>6614.1238899999998</v>
      </c>
      <c r="I94" s="56">
        <f t="shared" si="21"/>
        <v>160.6</v>
      </c>
      <c r="J94" s="56">
        <f>SUM(J95:J101)</f>
        <v>160.6</v>
      </c>
      <c r="K94" s="56">
        <f t="shared" si="21"/>
        <v>120</v>
      </c>
      <c r="L94" s="57">
        <f>K94/J94</f>
        <v>0.74719800747198006</v>
      </c>
      <c r="M94" s="56">
        <f t="shared" si="21"/>
        <v>927.8</v>
      </c>
      <c r="N94" s="56">
        <f t="shared" si="21"/>
        <v>-807.8</v>
      </c>
      <c r="O94" s="66">
        <f t="shared" si="18"/>
        <v>-807.8</v>
      </c>
      <c r="P94" s="66">
        <f t="shared" si="19"/>
        <v>0</v>
      </c>
    </row>
    <row r="95" spans="1:16" ht="34.5" customHeight="1" x14ac:dyDescent="0.2">
      <c r="A95" s="58" t="s">
        <v>108</v>
      </c>
      <c r="B95" s="59" t="s">
        <v>109</v>
      </c>
      <c r="C95" s="31">
        <v>33.5</v>
      </c>
      <c r="D95" s="31">
        <v>33.5</v>
      </c>
      <c r="E95" s="60">
        <f t="shared" si="0"/>
        <v>1</v>
      </c>
      <c r="F95" s="61">
        <v>32.200000000000003</v>
      </c>
      <c r="G95" s="60">
        <f>D95/F95</f>
        <v>1.0403726708074532</v>
      </c>
      <c r="H95" s="61">
        <f t="shared" si="7"/>
        <v>1.2999999999999972</v>
      </c>
      <c r="I95" s="27"/>
      <c r="J95" s="27"/>
      <c r="K95" s="27"/>
      <c r="L95" s="60">
        <v>0</v>
      </c>
      <c r="M95" s="32">
        <v>130.6</v>
      </c>
      <c r="N95" s="27">
        <f t="shared" ref="N95:N101" si="22">K95-M95</f>
        <v>-130.6</v>
      </c>
      <c r="O95" s="66">
        <f t="shared" si="18"/>
        <v>-130.6</v>
      </c>
      <c r="P95" s="66">
        <f t="shared" si="19"/>
        <v>0</v>
      </c>
    </row>
    <row r="96" spans="1:16" s="10" customFormat="1" ht="27.75" customHeight="1" x14ac:dyDescent="0.2">
      <c r="A96" s="58" t="s">
        <v>149</v>
      </c>
      <c r="B96" s="59" t="s">
        <v>150</v>
      </c>
      <c r="C96" s="61"/>
      <c r="D96" s="61"/>
      <c r="E96" s="60"/>
      <c r="F96" s="24"/>
      <c r="G96" s="60"/>
      <c r="H96" s="61"/>
      <c r="I96" s="61"/>
      <c r="J96" s="27"/>
      <c r="K96" s="27"/>
      <c r="L96" s="60">
        <v>0</v>
      </c>
      <c r="M96" s="32">
        <v>699.9</v>
      </c>
      <c r="N96" s="27">
        <f t="shared" si="22"/>
        <v>-699.9</v>
      </c>
      <c r="O96" s="66">
        <f t="shared" si="18"/>
        <v>-699.9</v>
      </c>
      <c r="P96" s="66">
        <f t="shared" si="19"/>
        <v>0</v>
      </c>
    </row>
    <row r="97" spans="1:21" s="10" customFormat="1" ht="23.25" customHeight="1" x14ac:dyDescent="0.2">
      <c r="A97" s="58" t="s">
        <v>151</v>
      </c>
      <c r="B97" s="59" t="s">
        <v>152</v>
      </c>
      <c r="C97" s="61"/>
      <c r="D97" s="61"/>
      <c r="E97" s="60"/>
      <c r="F97" s="24"/>
      <c r="G97" s="60"/>
      <c r="H97" s="61"/>
      <c r="I97" s="32">
        <v>160.6</v>
      </c>
      <c r="J97" s="27">
        <v>160.6</v>
      </c>
      <c r="K97" s="27">
        <v>120</v>
      </c>
      <c r="L97" s="60">
        <f t="shared" ref="L97:L105" si="23">K97/J97</f>
        <v>0.74719800747198006</v>
      </c>
      <c r="M97" s="27">
        <v>97.3</v>
      </c>
      <c r="N97" s="27">
        <f t="shared" si="22"/>
        <v>22.700000000000003</v>
      </c>
      <c r="O97" s="66">
        <f t="shared" si="18"/>
        <v>22.700000000000003</v>
      </c>
      <c r="P97" s="66">
        <f t="shared" si="19"/>
        <v>0</v>
      </c>
    </row>
    <row r="98" spans="1:21" ht="21.75" customHeight="1" x14ac:dyDescent="0.2">
      <c r="A98" s="58" t="s">
        <v>110</v>
      </c>
      <c r="B98" s="59" t="s">
        <v>111</v>
      </c>
      <c r="C98" s="31">
        <v>8193.8289999999997</v>
      </c>
      <c r="D98" s="31">
        <v>6766.55026</v>
      </c>
      <c r="E98" s="60">
        <f t="shared" si="0"/>
        <v>0.82581052887483986</v>
      </c>
      <c r="F98" s="61">
        <v>153.72637</v>
      </c>
      <c r="G98" s="60">
        <v>0</v>
      </c>
      <c r="H98" s="61">
        <f t="shared" si="7"/>
        <v>6612.8238899999997</v>
      </c>
      <c r="I98" s="27"/>
      <c r="J98" s="27"/>
      <c r="K98" s="27"/>
      <c r="L98" s="60">
        <v>0</v>
      </c>
      <c r="M98" s="27"/>
      <c r="N98" s="27">
        <f t="shared" si="22"/>
        <v>0</v>
      </c>
      <c r="O98" s="66">
        <f t="shared" si="18"/>
        <v>0</v>
      </c>
      <c r="P98" s="66">
        <f t="shared" si="19"/>
        <v>0</v>
      </c>
    </row>
    <row r="99" spans="1:21" ht="20.25" customHeight="1" x14ac:dyDescent="0.2">
      <c r="A99" s="58" t="s">
        <v>112</v>
      </c>
      <c r="B99" s="59" t="s">
        <v>113</v>
      </c>
      <c r="C99" s="31">
        <v>100</v>
      </c>
      <c r="D99" s="31">
        <v>0</v>
      </c>
      <c r="E99" s="60">
        <f t="shared" si="0"/>
        <v>0</v>
      </c>
      <c r="F99" s="24">
        <v>0</v>
      </c>
      <c r="G99" s="60">
        <v>0</v>
      </c>
      <c r="H99" s="61">
        <f t="shared" si="7"/>
        <v>0</v>
      </c>
      <c r="I99" s="27"/>
      <c r="J99" s="27"/>
      <c r="K99" s="27"/>
      <c r="L99" s="60">
        <v>0</v>
      </c>
      <c r="M99" s="27"/>
      <c r="N99" s="27">
        <f t="shared" si="22"/>
        <v>0</v>
      </c>
      <c r="O99" s="66">
        <f t="shared" si="18"/>
        <v>0</v>
      </c>
      <c r="P99" s="66">
        <f t="shared" si="19"/>
        <v>0</v>
      </c>
    </row>
    <row r="100" spans="1:21" s="11" customFormat="1" ht="35.25" customHeight="1" x14ac:dyDescent="0.2">
      <c r="A100" s="58">
        <v>8831</v>
      </c>
      <c r="B100" s="59" t="s">
        <v>155</v>
      </c>
      <c r="C100" s="61"/>
      <c r="D100" s="61"/>
      <c r="E100" s="60"/>
      <c r="F100" s="24"/>
      <c r="G100" s="60"/>
      <c r="H100" s="61"/>
      <c r="I100" s="27">
        <v>73.463999999999999</v>
      </c>
      <c r="J100" s="27">
        <v>73.463999999999999</v>
      </c>
      <c r="K100" s="65"/>
      <c r="L100" s="60">
        <f t="shared" si="23"/>
        <v>0</v>
      </c>
      <c r="M100" s="27"/>
      <c r="N100" s="27">
        <f t="shared" si="22"/>
        <v>0</v>
      </c>
      <c r="O100" s="66">
        <f t="shared" si="18"/>
        <v>0</v>
      </c>
      <c r="P100" s="66">
        <f t="shared" si="19"/>
        <v>0</v>
      </c>
    </row>
    <row r="101" spans="1:21" s="11" customFormat="1" ht="38.25" customHeight="1" x14ac:dyDescent="0.2">
      <c r="A101" s="58">
        <v>8832</v>
      </c>
      <c r="B101" s="59" t="s">
        <v>156</v>
      </c>
      <c r="C101" s="61"/>
      <c r="D101" s="61"/>
      <c r="E101" s="60"/>
      <c r="F101" s="24"/>
      <c r="G101" s="60"/>
      <c r="H101" s="61"/>
      <c r="I101" s="27">
        <v>-73.463999999999999</v>
      </c>
      <c r="J101" s="27">
        <v>-73.463999999999999</v>
      </c>
      <c r="K101" s="65"/>
      <c r="L101" s="60">
        <f t="shared" si="23"/>
        <v>0</v>
      </c>
      <c r="M101" s="27"/>
      <c r="N101" s="27">
        <f t="shared" si="22"/>
        <v>0</v>
      </c>
      <c r="O101" s="66">
        <f t="shared" si="18"/>
        <v>0</v>
      </c>
      <c r="P101" s="66">
        <f t="shared" si="19"/>
        <v>0</v>
      </c>
    </row>
    <row r="102" spans="1:21" ht="17.25" customHeight="1" x14ac:dyDescent="0.2">
      <c r="A102" s="54" t="s">
        <v>114</v>
      </c>
      <c r="B102" s="55" t="s">
        <v>115</v>
      </c>
      <c r="C102" s="56">
        <f t="shared" ref="C102:D102" si="24">SUM(C103:C105)</f>
        <v>32413.599999999999</v>
      </c>
      <c r="D102" s="56">
        <f t="shared" si="24"/>
        <v>30343.341</v>
      </c>
      <c r="E102" s="57">
        <f t="shared" si="0"/>
        <v>0.93612992694424568</v>
      </c>
      <c r="F102" s="56">
        <f t="shared" ref="F102" si="25">SUM(F103)</f>
        <v>43469.5</v>
      </c>
      <c r="G102" s="57">
        <f t="shared" si="6"/>
        <v>0.6980374975557575</v>
      </c>
      <c r="H102" s="56">
        <f t="shared" si="7"/>
        <v>-13126.159</v>
      </c>
      <c r="I102" s="56">
        <f>SUM(I103:I105)</f>
        <v>875.8</v>
      </c>
      <c r="J102" s="56">
        <f t="shared" ref="J102:N102" si="26">SUM(J103:J105)</f>
        <v>875.8</v>
      </c>
      <c r="K102" s="56">
        <f t="shared" si="26"/>
        <v>875.8</v>
      </c>
      <c r="L102" s="57">
        <v>0</v>
      </c>
      <c r="M102" s="56">
        <f t="shared" si="26"/>
        <v>0</v>
      </c>
      <c r="N102" s="56">
        <f t="shared" si="26"/>
        <v>875.8</v>
      </c>
      <c r="O102" s="66">
        <f t="shared" si="18"/>
        <v>875.8</v>
      </c>
      <c r="P102" s="66">
        <f t="shared" si="19"/>
        <v>0</v>
      </c>
    </row>
    <row r="103" spans="1:21" ht="29.25" customHeight="1" x14ac:dyDescent="0.2">
      <c r="A103" s="58" t="s">
        <v>116</v>
      </c>
      <c r="B103" s="59" t="s">
        <v>117</v>
      </c>
      <c r="C103" s="31">
        <v>28415</v>
      </c>
      <c r="D103" s="31">
        <v>28415</v>
      </c>
      <c r="E103" s="60">
        <f t="shared" si="0"/>
        <v>1</v>
      </c>
      <c r="F103" s="61">
        <v>43469.5</v>
      </c>
      <c r="G103" s="60">
        <f t="shared" si="6"/>
        <v>0.65367671585824538</v>
      </c>
      <c r="H103" s="61">
        <f t="shared" si="7"/>
        <v>-15054.5</v>
      </c>
      <c r="I103" s="27"/>
      <c r="J103" s="27"/>
      <c r="K103" s="27"/>
      <c r="L103" s="60">
        <v>0</v>
      </c>
      <c r="M103" s="27"/>
      <c r="N103" s="27">
        <f t="shared" ref="N103:N104" si="27">K103-M103</f>
        <v>0</v>
      </c>
      <c r="O103" s="66">
        <f t="shared" si="18"/>
        <v>0</v>
      </c>
      <c r="P103" s="66">
        <f t="shared" si="19"/>
        <v>0</v>
      </c>
    </row>
    <row r="104" spans="1:21" s="41" customFormat="1" ht="29.25" customHeight="1" x14ac:dyDescent="0.2">
      <c r="A104" s="35" t="s">
        <v>179</v>
      </c>
      <c r="B104" s="43" t="s">
        <v>180</v>
      </c>
      <c r="C104" s="32"/>
      <c r="D104" s="32"/>
      <c r="E104" s="60"/>
      <c r="F104" s="62"/>
      <c r="G104" s="60"/>
      <c r="H104" s="61"/>
      <c r="I104" s="32">
        <v>174.4</v>
      </c>
      <c r="J104" s="32">
        <v>174.4</v>
      </c>
      <c r="K104" s="27">
        <v>174.4</v>
      </c>
      <c r="L104" s="60">
        <f t="shared" si="23"/>
        <v>1</v>
      </c>
      <c r="M104" s="27"/>
      <c r="N104" s="27">
        <f t="shared" si="27"/>
        <v>174.4</v>
      </c>
      <c r="O104" s="66">
        <f t="shared" si="18"/>
        <v>174.4</v>
      </c>
      <c r="P104" s="66">
        <f t="shared" si="19"/>
        <v>0</v>
      </c>
    </row>
    <row r="105" spans="1:21" s="30" customFormat="1" ht="45" customHeight="1" x14ac:dyDescent="0.2">
      <c r="A105" s="34" t="s">
        <v>166</v>
      </c>
      <c r="B105" s="45" t="s">
        <v>158</v>
      </c>
      <c r="C105" s="31">
        <v>3998.6</v>
      </c>
      <c r="D105" s="31">
        <v>1928.3410000000001</v>
      </c>
      <c r="E105" s="60">
        <f t="shared" si="0"/>
        <v>0.48225403891361979</v>
      </c>
      <c r="F105" s="63"/>
      <c r="G105" s="60">
        <v>0</v>
      </c>
      <c r="H105" s="61">
        <f t="shared" ref="H105" si="28">D105-F105</f>
        <v>1928.3410000000001</v>
      </c>
      <c r="I105" s="32">
        <v>701.4</v>
      </c>
      <c r="J105" s="32">
        <v>701.4</v>
      </c>
      <c r="K105" s="32">
        <v>701.4</v>
      </c>
      <c r="L105" s="60">
        <f t="shared" si="23"/>
        <v>1</v>
      </c>
      <c r="M105" s="65"/>
      <c r="N105" s="27">
        <f>K105-M105</f>
        <v>701.4</v>
      </c>
      <c r="O105" s="66">
        <f t="shared" si="18"/>
        <v>701.4</v>
      </c>
      <c r="P105" s="66">
        <f t="shared" si="19"/>
        <v>0</v>
      </c>
    </row>
    <row r="106" spans="1:21" ht="24" customHeight="1" x14ac:dyDescent="0.2">
      <c r="A106" s="54" t="s">
        <v>118</v>
      </c>
      <c r="B106" s="55" t="s">
        <v>119</v>
      </c>
      <c r="C106" s="56">
        <f>C102+C94+C72+C65+C59+C52+C39+C34+C15+C11</f>
        <v>1043407.6970099999</v>
      </c>
      <c r="D106" s="56">
        <f>D102+D94+D72+D65+D59+D52+D39+D34+D15+D11</f>
        <v>1020303.2628999997</v>
      </c>
      <c r="E106" s="57">
        <f>D106/C106</f>
        <v>0.9778567532363347</v>
      </c>
      <c r="F106" s="56">
        <f>F102+F94+F72+F65+F59+F52+F39+F34+F15+F11</f>
        <v>808579.73697000009</v>
      </c>
      <c r="G106" s="57">
        <f t="shared" si="6"/>
        <v>1.2618461930834348</v>
      </c>
      <c r="H106" s="56">
        <f>D106-F106</f>
        <v>211723.52592999965</v>
      </c>
      <c r="I106" s="56">
        <f>I102+I94+I72+I65+I59+I52+I39+I34+I15+I11</f>
        <v>215339.70400000003</v>
      </c>
      <c r="J106" s="56">
        <f>J102+J94+J72+J65+J59+J52+J39+J34+J15+J11</f>
        <v>216026.74719999998</v>
      </c>
      <c r="K106" s="56">
        <f>K102+K94+K72+K65+K59+K52+K39+K34+K15+K11</f>
        <v>189324.99800000002</v>
      </c>
      <c r="L106" s="57">
        <f>K106/J106</f>
        <v>0.87639609656632389</v>
      </c>
      <c r="M106" s="56">
        <f>M102+M94+M72+M65+M59+M52+M39+M34+M15+M11</f>
        <v>198003.01362000001</v>
      </c>
      <c r="N106" s="56">
        <f>N102+N94+N72+N65+N59+N52+N39+N34+N15+N11</f>
        <v>-8678.0156200000056</v>
      </c>
      <c r="O106" s="66">
        <f t="shared" si="18"/>
        <v>-8678.015619999991</v>
      </c>
      <c r="P106" s="66">
        <f t="shared" si="19"/>
        <v>-1.4551915228366852E-11</v>
      </c>
    </row>
    <row r="107" spans="1:21" x14ac:dyDescent="0.2">
      <c r="A107" s="2"/>
      <c r="B107" s="2"/>
      <c r="C107" s="2"/>
      <c r="D107" s="2"/>
      <c r="F107" s="23"/>
    </row>
    <row r="108" spans="1:21" s="11" customFormat="1" ht="15.75" x14ac:dyDescent="0.25">
      <c r="A108" s="12"/>
      <c r="B108" s="12"/>
      <c r="C108" s="13"/>
      <c r="D108" s="13"/>
      <c r="F108" s="25"/>
      <c r="G108" s="14"/>
      <c r="H108" s="14"/>
    </row>
    <row r="109" spans="1:21" s="11" customFormat="1" ht="18.75" x14ac:dyDescent="0.3">
      <c r="B109" s="15" t="s">
        <v>183</v>
      </c>
      <c r="C109" s="12"/>
      <c r="D109" s="12"/>
      <c r="E109" s="16"/>
      <c r="F109" s="26"/>
      <c r="G109" s="15" t="s">
        <v>184</v>
      </c>
      <c r="N109" s="16"/>
      <c r="O109" s="17"/>
      <c r="P109" s="17"/>
      <c r="Q109" s="17"/>
      <c r="R109" s="17"/>
      <c r="S109" s="17"/>
      <c r="T109" s="17"/>
      <c r="U109" s="17"/>
    </row>
    <row r="110" spans="1:21" s="11" customFormat="1" ht="18.75" x14ac:dyDescent="0.3">
      <c r="B110" s="18"/>
      <c r="C110" s="12"/>
      <c r="D110" s="12"/>
      <c r="F110" s="22"/>
      <c r="G110" s="19"/>
      <c r="H110" s="16"/>
      <c r="J110" s="68">
        <v>215150.91218000001</v>
      </c>
      <c r="K110" s="68">
        <v>189150.62628</v>
      </c>
      <c r="M110" s="19"/>
      <c r="N110" s="16"/>
    </row>
    <row r="111" spans="1:21" x14ac:dyDescent="0.2">
      <c r="I111" s="46">
        <f>I106-I104</f>
        <v>215165.30400000003</v>
      </c>
      <c r="J111" s="46">
        <f>J106-J105-J104</f>
        <v>215150.9472</v>
      </c>
      <c r="K111" s="46">
        <f>K106-K104</f>
        <v>189150.59800000003</v>
      </c>
    </row>
    <row r="112" spans="1:21" x14ac:dyDescent="0.2">
      <c r="C112">
        <v>1043407.69701</v>
      </c>
      <c r="D112">
        <v>1020303.2629</v>
      </c>
      <c r="G112" s="46">
        <f>D106-F106</f>
        <v>211723.52592999965</v>
      </c>
      <c r="I112" s="46">
        <v>215165.30682</v>
      </c>
      <c r="K112" s="46">
        <f>K110-K111</f>
        <v>2.8279999969527125E-2</v>
      </c>
    </row>
    <row r="113" spans="3:10" x14ac:dyDescent="0.2">
      <c r="C113" s="46">
        <f>C106-C112</f>
        <v>0</v>
      </c>
      <c r="D113" s="46">
        <f>D106-D112</f>
        <v>0</v>
      </c>
      <c r="F113" s="67"/>
      <c r="G113" s="46">
        <f>H106-G112</f>
        <v>0</v>
      </c>
      <c r="I113" s="46">
        <f>I111-I112</f>
        <v>-2.819999965140596E-3</v>
      </c>
      <c r="J113" s="46">
        <f>J110-J111</f>
        <v>-3.5019999981159344E-2</v>
      </c>
    </row>
  </sheetData>
  <mergeCells count="7">
    <mergeCell ref="F1:H3"/>
    <mergeCell ref="L1:N3"/>
    <mergeCell ref="A4:N7"/>
    <mergeCell ref="I9:N9"/>
    <mergeCell ref="A9:A10"/>
    <mergeCell ref="B9:B10"/>
    <mergeCell ref="C9:H9"/>
  </mergeCells>
  <pageMargins left="0.31496062992125984" right="0.31496062992125984" top="0.78740157480314965" bottom="0.39370078740157483" header="0" footer="0"/>
  <pageSetup paperSize="9" scale="57" fitToHeight="0" orientation="landscape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Windows</cp:lastModifiedBy>
  <cp:lastPrinted>2022-02-14T14:22:41Z</cp:lastPrinted>
  <dcterms:created xsi:type="dcterms:W3CDTF">2021-04-19T07:27:31Z</dcterms:created>
  <dcterms:modified xsi:type="dcterms:W3CDTF">2022-02-16T13:29:32Z</dcterms:modified>
</cp:coreProperties>
</file>