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2-LendelG\Desktop\МОЯ ПАПКА\РІШЕННЯ МВК\2022\05.24\"/>
    </mc:Choice>
  </mc:AlternateContent>
  <xr:revisionPtr revIDLastSave="0" documentId="13_ncr:1_{5CA067F9-B5CB-478F-9FF1-168485F34461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Аркуш1" sheetId="1" r:id="rId1"/>
  </sheets>
  <definedNames>
    <definedName name="_xlnm.Print_Titles" localSheetId="0">Аркуш1!$9:$10</definedName>
    <definedName name="_xlnm.Print_Area" localSheetId="0">Аркуш1!$A$1:$O$91</definedName>
  </definedNames>
  <calcPr calcId="191029" iterateDelta="1E-4"/>
</workbook>
</file>

<file path=xl/calcChain.xml><?xml version="1.0" encoding="utf-8"?>
<calcChain xmlns="http://schemas.openxmlformats.org/spreadsheetml/2006/main">
  <c r="O87" i="1" l="1"/>
  <c r="O76" i="1"/>
  <c r="O77" i="1"/>
  <c r="M76" i="1"/>
  <c r="O71" i="1"/>
  <c r="O72" i="1"/>
  <c r="O73" i="1"/>
  <c r="O74" i="1"/>
  <c r="O75" i="1"/>
  <c r="M71" i="1"/>
  <c r="M72" i="1"/>
  <c r="O42" i="1"/>
  <c r="I42" i="1"/>
  <c r="Q76" i="1"/>
  <c r="K73" i="1"/>
  <c r="M73" i="1" s="1"/>
  <c r="Q72" i="1"/>
  <c r="Q71" i="1"/>
  <c r="K68" i="1"/>
  <c r="K63" i="1"/>
  <c r="K60" i="1"/>
  <c r="K58" i="1"/>
  <c r="K48" i="1"/>
  <c r="K19" i="1"/>
  <c r="K16" i="1"/>
  <c r="K15" i="1"/>
  <c r="K14" i="1" s="1"/>
  <c r="I87" i="1"/>
  <c r="F87" i="1"/>
  <c r="D85" i="1"/>
  <c r="E85" i="1"/>
  <c r="C85" i="1"/>
  <c r="I86" i="1"/>
  <c r="F77" i="1"/>
  <c r="C32" i="1"/>
  <c r="F42" i="1"/>
  <c r="C11" i="1"/>
  <c r="N85" i="1"/>
  <c r="N80" i="1"/>
  <c r="N61" i="1"/>
  <c r="N56" i="1"/>
  <c r="N51" i="1"/>
  <c r="N44" i="1"/>
  <c r="N32" i="1"/>
  <c r="N27" i="1"/>
  <c r="N15" i="1"/>
  <c r="N14" i="1"/>
  <c r="N11" i="1"/>
  <c r="G85" i="1"/>
  <c r="G80" i="1"/>
  <c r="G61" i="1"/>
  <c r="G56" i="1"/>
  <c r="G51" i="1"/>
  <c r="G44" i="1"/>
  <c r="G32" i="1"/>
  <c r="G27" i="1"/>
  <c r="G14" i="1"/>
  <c r="G11" i="1"/>
  <c r="Q86" i="1"/>
  <c r="O86" i="1"/>
  <c r="H86" i="1"/>
  <c r="F86" i="1"/>
  <c r="O85" i="1"/>
  <c r="L85" i="1"/>
  <c r="K85" i="1"/>
  <c r="J85" i="1"/>
  <c r="Q84" i="1"/>
  <c r="O84" i="1"/>
  <c r="I84" i="1"/>
  <c r="F84" i="1"/>
  <c r="Q83" i="1"/>
  <c r="O83" i="1"/>
  <c r="I83" i="1"/>
  <c r="F83" i="1"/>
  <c r="Q82" i="1"/>
  <c r="O82" i="1"/>
  <c r="M82" i="1"/>
  <c r="Q81" i="1"/>
  <c r="O81" i="1"/>
  <c r="I81" i="1"/>
  <c r="H81" i="1"/>
  <c r="F81" i="1"/>
  <c r="O80" i="1"/>
  <c r="L80" i="1"/>
  <c r="K80" i="1"/>
  <c r="J80" i="1"/>
  <c r="E80" i="1"/>
  <c r="D80" i="1"/>
  <c r="C80" i="1"/>
  <c r="Q79" i="1"/>
  <c r="O79" i="1"/>
  <c r="I79" i="1"/>
  <c r="H79" i="1"/>
  <c r="F79" i="1"/>
  <c r="O78" i="1"/>
  <c r="Q75" i="1"/>
  <c r="M75" i="1"/>
  <c r="Q74" i="1"/>
  <c r="I74" i="1"/>
  <c r="F74" i="1"/>
  <c r="Q70" i="1"/>
  <c r="O70" i="1"/>
  <c r="M70" i="1"/>
  <c r="Q69" i="1"/>
  <c r="O69" i="1"/>
  <c r="M69" i="1"/>
  <c r="O68" i="1"/>
  <c r="Q67" i="1"/>
  <c r="O67" i="1"/>
  <c r="O66" i="1"/>
  <c r="O65" i="1"/>
  <c r="O64" i="1"/>
  <c r="O63" i="1"/>
  <c r="Q62" i="1"/>
  <c r="O62" i="1"/>
  <c r="I62" i="1"/>
  <c r="O61" i="1"/>
  <c r="L61" i="1"/>
  <c r="K61" i="1"/>
  <c r="J61" i="1"/>
  <c r="E61" i="1"/>
  <c r="D61" i="1"/>
  <c r="C61" i="1"/>
  <c r="Q60" i="1"/>
  <c r="O60" i="1"/>
  <c r="M60" i="1"/>
  <c r="I60" i="1"/>
  <c r="H60" i="1"/>
  <c r="F60" i="1"/>
  <c r="Q59" i="1"/>
  <c r="O59" i="1"/>
  <c r="I59" i="1"/>
  <c r="H59" i="1"/>
  <c r="F59" i="1"/>
  <c r="O58" i="1"/>
  <c r="I58" i="1"/>
  <c r="H58" i="1"/>
  <c r="F58" i="1"/>
  <c r="Q57" i="1"/>
  <c r="O57" i="1"/>
  <c r="M57" i="1"/>
  <c r="I57" i="1"/>
  <c r="H57" i="1"/>
  <c r="F57" i="1"/>
  <c r="O56" i="1"/>
  <c r="L56" i="1"/>
  <c r="K56" i="1"/>
  <c r="J56" i="1"/>
  <c r="E56" i="1"/>
  <c r="D56" i="1"/>
  <c r="C56" i="1"/>
  <c r="Q55" i="1"/>
  <c r="O55" i="1"/>
  <c r="I55" i="1"/>
  <c r="H55" i="1"/>
  <c r="F55" i="1"/>
  <c r="O54" i="1"/>
  <c r="I54" i="1"/>
  <c r="H54" i="1"/>
  <c r="F54" i="1"/>
  <c r="Q53" i="1"/>
  <c r="O53" i="1"/>
  <c r="I53" i="1"/>
  <c r="H53" i="1"/>
  <c r="F53" i="1"/>
  <c r="Q52" i="1"/>
  <c r="O52" i="1"/>
  <c r="I52" i="1"/>
  <c r="H52" i="1"/>
  <c r="F52" i="1"/>
  <c r="O51" i="1"/>
  <c r="L51" i="1"/>
  <c r="K51" i="1"/>
  <c r="J51" i="1"/>
  <c r="E51" i="1"/>
  <c r="D51" i="1"/>
  <c r="C51" i="1"/>
  <c r="Q50" i="1"/>
  <c r="O50" i="1"/>
  <c r="M50" i="1"/>
  <c r="I50" i="1"/>
  <c r="H50" i="1"/>
  <c r="F50" i="1"/>
  <c r="Q49" i="1"/>
  <c r="O49" i="1"/>
  <c r="I49" i="1"/>
  <c r="H49" i="1"/>
  <c r="O48" i="1"/>
  <c r="I48" i="1"/>
  <c r="H48" i="1"/>
  <c r="F48" i="1"/>
  <c r="O47" i="1"/>
  <c r="O46" i="1"/>
  <c r="I46" i="1"/>
  <c r="H46" i="1"/>
  <c r="F46" i="1"/>
  <c r="O45" i="1"/>
  <c r="I45" i="1"/>
  <c r="H45" i="1"/>
  <c r="F45" i="1"/>
  <c r="O44" i="1"/>
  <c r="L44" i="1"/>
  <c r="K44" i="1"/>
  <c r="J44" i="1"/>
  <c r="E44" i="1"/>
  <c r="D44" i="1"/>
  <c r="C44" i="1"/>
  <c r="Q43" i="1"/>
  <c r="O43" i="1"/>
  <c r="I43" i="1"/>
  <c r="H43" i="1"/>
  <c r="F43" i="1"/>
  <c r="Q41" i="1"/>
  <c r="O41" i="1"/>
  <c r="I41" i="1"/>
  <c r="H41" i="1"/>
  <c r="F41" i="1"/>
  <c r="Q40" i="1"/>
  <c r="O40" i="1"/>
  <c r="I40" i="1"/>
  <c r="H40" i="1"/>
  <c r="F40" i="1"/>
  <c r="Q39" i="1"/>
  <c r="O39" i="1"/>
  <c r="I39" i="1"/>
  <c r="Q38" i="1"/>
  <c r="O38" i="1"/>
  <c r="I38" i="1"/>
  <c r="H38" i="1"/>
  <c r="F38" i="1"/>
  <c r="Q37" i="1"/>
  <c r="O37" i="1"/>
  <c r="I37" i="1"/>
  <c r="F37" i="1"/>
  <c r="Q36" i="1"/>
  <c r="O36" i="1"/>
  <c r="I36" i="1"/>
  <c r="H36" i="1"/>
  <c r="F36" i="1"/>
  <c r="Q35" i="1"/>
  <c r="O35" i="1"/>
  <c r="I35" i="1"/>
  <c r="F35" i="1"/>
  <c r="Q34" i="1"/>
  <c r="O34" i="1"/>
  <c r="O32" i="1" s="1"/>
  <c r="I34" i="1"/>
  <c r="H34" i="1"/>
  <c r="F34" i="1"/>
  <c r="Q33" i="1"/>
  <c r="O33" i="1"/>
  <c r="I33" i="1"/>
  <c r="H33" i="1"/>
  <c r="F33" i="1"/>
  <c r="L32" i="1"/>
  <c r="K32" i="1"/>
  <c r="J32" i="1"/>
  <c r="Q32" i="1" s="1"/>
  <c r="E32" i="1"/>
  <c r="D32" i="1"/>
  <c r="O31" i="1"/>
  <c r="I31" i="1"/>
  <c r="H31" i="1"/>
  <c r="F31" i="1"/>
  <c r="Q30" i="1"/>
  <c r="O30" i="1"/>
  <c r="I30" i="1"/>
  <c r="H30" i="1"/>
  <c r="F30" i="1"/>
  <c r="Q29" i="1"/>
  <c r="O29" i="1"/>
  <c r="I29" i="1"/>
  <c r="H29" i="1"/>
  <c r="F29" i="1"/>
  <c r="Q28" i="1"/>
  <c r="O28" i="1"/>
  <c r="I28" i="1"/>
  <c r="H28" i="1"/>
  <c r="F28" i="1"/>
  <c r="O27" i="1"/>
  <c r="L27" i="1"/>
  <c r="K27" i="1"/>
  <c r="J27" i="1"/>
  <c r="E27" i="1"/>
  <c r="D27" i="1"/>
  <c r="C27" i="1"/>
  <c r="Q26" i="1"/>
  <c r="O26" i="1"/>
  <c r="I26" i="1"/>
  <c r="H26" i="1"/>
  <c r="F26" i="1"/>
  <c r="Q25" i="1"/>
  <c r="O25" i="1"/>
  <c r="M25" i="1"/>
  <c r="I25" i="1"/>
  <c r="F25" i="1"/>
  <c r="Q24" i="1"/>
  <c r="O24" i="1"/>
  <c r="I24" i="1"/>
  <c r="H24" i="1"/>
  <c r="F24" i="1"/>
  <c r="O23" i="1"/>
  <c r="I23" i="1"/>
  <c r="H23" i="1"/>
  <c r="F23" i="1"/>
  <c r="Q22" i="1"/>
  <c r="O22" i="1"/>
  <c r="I22" i="1"/>
  <c r="H22" i="1"/>
  <c r="F22" i="1"/>
  <c r="Q21" i="1"/>
  <c r="O21" i="1"/>
  <c r="M21" i="1"/>
  <c r="I21" i="1"/>
  <c r="H21" i="1"/>
  <c r="F21" i="1"/>
  <c r="Q20" i="1"/>
  <c r="O20" i="1"/>
  <c r="I20" i="1"/>
  <c r="H20" i="1"/>
  <c r="O19" i="1"/>
  <c r="I19" i="1"/>
  <c r="H19" i="1"/>
  <c r="F19" i="1"/>
  <c r="Q18" i="1"/>
  <c r="O18" i="1"/>
  <c r="M18" i="1"/>
  <c r="I18" i="1"/>
  <c r="H18" i="1"/>
  <c r="F18" i="1"/>
  <c r="Q17" i="1"/>
  <c r="O17" i="1"/>
  <c r="F17" i="1"/>
  <c r="O16" i="1"/>
  <c r="F16" i="1"/>
  <c r="Q15" i="1"/>
  <c r="F15" i="1"/>
  <c r="L14" i="1"/>
  <c r="J14" i="1"/>
  <c r="E14" i="1"/>
  <c r="D14" i="1"/>
  <c r="C14" i="1"/>
  <c r="Q13" i="1"/>
  <c r="O13" i="1"/>
  <c r="I13" i="1"/>
  <c r="H13" i="1"/>
  <c r="F13" i="1"/>
  <c r="O12" i="1"/>
  <c r="I12" i="1"/>
  <c r="H12" i="1"/>
  <c r="F12" i="1"/>
  <c r="O11" i="1"/>
  <c r="L11" i="1"/>
  <c r="K11" i="1"/>
  <c r="J11" i="1"/>
  <c r="E11" i="1"/>
  <c r="D11" i="1"/>
  <c r="Q14" i="1" l="1"/>
  <c r="Q27" i="1"/>
  <c r="Q44" i="1"/>
  <c r="Q51" i="1"/>
  <c r="Q56" i="1"/>
  <c r="Q61" i="1"/>
  <c r="Q80" i="1"/>
  <c r="N88" i="1"/>
  <c r="G88" i="1"/>
  <c r="I11" i="1"/>
  <c r="H11" i="1"/>
  <c r="F11" i="1"/>
  <c r="M11" i="1"/>
  <c r="Q12" i="1"/>
  <c r="M12" i="1"/>
  <c r="I14" i="1"/>
  <c r="H14" i="1"/>
  <c r="F14" i="1"/>
  <c r="M14" i="1"/>
  <c r="I15" i="1"/>
  <c r="H15" i="1"/>
  <c r="O15" i="1"/>
  <c r="O14" i="1" s="1"/>
  <c r="M15" i="1"/>
  <c r="I16" i="1"/>
  <c r="H16" i="1"/>
  <c r="Q16" i="1"/>
  <c r="M16" i="1"/>
  <c r="I17" i="1"/>
  <c r="H17" i="1"/>
  <c r="Q19" i="1"/>
  <c r="M19" i="1"/>
  <c r="Q23" i="1"/>
  <c r="M23" i="1"/>
  <c r="I27" i="1"/>
  <c r="H27" i="1"/>
  <c r="F27" i="1"/>
  <c r="M27" i="1"/>
  <c r="Q31" i="1"/>
  <c r="I32" i="1"/>
  <c r="H32" i="1"/>
  <c r="F32" i="1"/>
  <c r="I44" i="1"/>
  <c r="H44" i="1"/>
  <c r="F44" i="1"/>
  <c r="M44" i="1"/>
  <c r="Q45" i="1"/>
  <c r="M45" i="1"/>
  <c r="Q46" i="1"/>
  <c r="M46" i="1"/>
  <c r="Q47" i="1"/>
  <c r="M47" i="1"/>
  <c r="Q48" i="1"/>
  <c r="M48" i="1"/>
  <c r="I51" i="1"/>
  <c r="H51" i="1"/>
  <c r="F51" i="1"/>
  <c r="M51" i="1"/>
  <c r="Q54" i="1"/>
  <c r="M54" i="1"/>
  <c r="I56" i="1"/>
  <c r="H56" i="1"/>
  <c r="F56" i="1"/>
  <c r="M56" i="1"/>
  <c r="Q58" i="1"/>
  <c r="M58" i="1"/>
  <c r="I61" i="1"/>
  <c r="H61" i="1"/>
  <c r="F61" i="1"/>
  <c r="M61" i="1"/>
  <c r="Q63" i="1"/>
  <c r="M63" i="1"/>
  <c r="Q64" i="1"/>
  <c r="M64" i="1"/>
  <c r="Q65" i="1"/>
  <c r="Q66" i="1"/>
  <c r="M66" i="1"/>
  <c r="Q68" i="1"/>
  <c r="M68" i="1"/>
  <c r="Q78" i="1"/>
  <c r="M78" i="1"/>
  <c r="I80" i="1"/>
  <c r="H80" i="1"/>
  <c r="F80" i="1"/>
  <c r="M80" i="1"/>
  <c r="C88" i="1"/>
  <c r="D88" i="1"/>
  <c r="E88" i="1"/>
  <c r="I85" i="1"/>
  <c r="H85" i="1"/>
  <c r="F85" i="1"/>
  <c r="J88" i="1"/>
  <c r="Q85" i="1"/>
  <c r="K88" i="1"/>
  <c r="L88" i="1"/>
  <c r="M88" i="1" s="1"/>
  <c r="O88" i="1"/>
  <c r="Q88" i="1" l="1"/>
  <c r="I88" i="1"/>
  <c r="H88" i="1"/>
  <c r="F88" i="1"/>
</calcChain>
</file>

<file path=xl/sharedStrings.xml><?xml version="1.0" encoding="utf-8"?>
<sst xmlns="http://schemas.openxmlformats.org/spreadsheetml/2006/main" count="173" uniqueCount="171">
  <si>
    <t>тис. грн.</t>
  </si>
  <si>
    <t>Код ТПКВКМБ / 
ТКВКБМС</t>
  </si>
  <si>
    <t>Назва коду ТПКВКМБ/ТКВКБМС</t>
  </si>
  <si>
    <t>Загальний фонд</t>
  </si>
  <si>
    <t>Спеціальний фонд</t>
  </si>
  <si>
    <t>Виконано за  січень-березень 2021 року</t>
  </si>
  <si>
    <t>виконано за 
січень - березень
   2021 рік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</si>
  <si>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</si>
  <si>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</si>
  <si>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</si>
  <si>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</si>
  <si>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</si>
  <si>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</si>
  <si>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</si>
  <si>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</si>
  <si>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</si>
  <si>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</si>
  <si>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</si>
  <si>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</si>
  <si>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</si>
  <si>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</si>
  <si>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</si>
  <si>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</si>
  <si>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</si>
  <si>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</si>
  <si>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</si>
  <si>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</si>
  <si>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</si>
  <si>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</si>
  <si>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</si>
  <si>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</si>
  <si>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</si>
  <si>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</si>
  <si>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</si>
  <si>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</si>
  <si>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</si>
  <si>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</si>
  <si>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</si>
  <si>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</si>
  <si>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</si>
  <si>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</si>
  <si>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</si>
  <si>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</si>
  <si>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</si>
  <si>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</si>
  <si>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</si>
  <si>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</si>
  <si>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</si>
  <si>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</si>
  <si>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</si>
  <si>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</si>
  <si>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</si>
  <si>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</si>
  <si>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</si>
  <si>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</si>
  <si>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</si>
  <si>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</si>
  <si>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</si>
  <si>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</si>
  <si>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</si>
  <si>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</si>
  <si>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</si>
  <si>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</si>
  <si>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</si>
  <si>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</si>
  <si>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</si>
  <si>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</si>
  <si>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</si>
  <si>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</si>
  <si>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</si>
  <si>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</si>
  <si>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</si>
  <si>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</si>
  <si>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</si>
  <si>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</si>
  <si>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</si>
  <si>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</si>
  <si>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</si>
  <si>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</si>
  <si>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</si>
  <si>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</si>
  <si>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</si>
  <si>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</si>
  <si>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</si>
  <si>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</si>
  <si>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</si>
  <si>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</si>
  <si>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</si>
  <si>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</si>
  <si>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</si>
  <si>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</si>
  <si>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</si>
  <si>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</si>
  <si>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</si>
  <si>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</si>
  <si>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</si>
  <si>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</si>
  <si>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</si>
  <si>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</si>
  <si>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</si>
  <si>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</si>
  <si>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</si>
  <si>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</si>
  <si>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</si>
  <si>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</si>
  <si>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</si>
  <si>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</si>
  <si>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</si>
  <si>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7310</t>
  </si>
  <si>
    <t>Будівництво-1 об`єктів житлово-комунального господарства</t>
  </si>
  <si>
    <t>7321</t>
  </si>
  <si>
    <t>Будівництво-1 освітніх установ та закладів</t>
  </si>
  <si>
    <t>7322</t>
  </si>
  <si>
    <t>Будівництво-1 медичних установ та закладів</t>
  </si>
  <si>
    <t>7324</t>
  </si>
  <si>
    <t>Будівництво-1 установ та закладів культури</t>
  </si>
  <si>
    <t>7325</t>
  </si>
  <si>
    <t>Будівництво-1 споруд, установ та закладів фізичної культури і спорту</t>
  </si>
  <si>
    <t>7330</t>
  </si>
  <si>
    <t>Будівництво-1 інших об`єктів комунальної власності</t>
  </si>
  <si>
    <t>7340</t>
  </si>
  <si>
    <t>Проектування, реставрація та охорона пам`яток архітектури</t>
  </si>
  <si>
    <t>7350</t>
  </si>
  <si>
    <t>Розроблення схем планування та забудови територій (містобудівної документації)</t>
  </si>
  <si>
    <t>7622</t>
  </si>
  <si>
    <t>Реалізація програм і заходів в галузі туризму та курортів</t>
  </si>
  <si>
    <t>7650</t>
  </si>
  <si>
    <t>Проведення експертної грошової оцінки земельної ділянки чи права на неї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</si>
  <si>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</si>
  <si>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</si>
  <si>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</si>
  <si>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</si>
  <si>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</si>
  <si>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</si>
  <si>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</si>
  <si>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</si>
  <si>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8340</t>
  </si>
  <si>
    <t>Природоохоронні заходи за рахунок цільових фондів</t>
  </si>
  <si>
    <t>8600</t>
  </si>
  <si>
    <t>Обслуговування місцевого боргу</t>
  </si>
  <si>
    <t>8710</t>
  </si>
  <si>
    <t>Резервний фонд місцевого бюджету</t>
  </si>
  <si>
    <t>9000</t>
  </si>
  <si>
    <t>Міжбюджетні трансферти</t>
  </si>
  <si>
    <t>9110</t>
  </si>
  <si>
    <t>Реверсна дотація</t>
  </si>
  <si>
    <t xml:space="preserve"> </t>
  </si>
  <si>
    <t xml:space="preserve">Усього </t>
  </si>
  <si>
    <t>Керуючий справами виконавчого комітету</t>
  </si>
  <si>
    <t xml:space="preserve"> % виконання за січень-березень  2022 року</t>
  </si>
  <si>
    <t>Виконано за  січень-березень 2022 року</t>
  </si>
  <si>
    <t>Затверджено розписом на січень - березень 2022 року з урахуванням змін</t>
  </si>
  <si>
    <t>Затверджено бюджетом на 2022 рік з урахуванням змін</t>
  </si>
  <si>
    <t>%, виконання 
січеня-березень 
2022 року 
до кошторисних призначень</t>
  </si>
  <si>
    <t>виконано за 
січень - березень
   2022 рік</t>
  </si>
  <si>
    <t>кошторисні призначення за 2022 рік з урахуванням змін</t>
  </si>
  <si>
    <t>Затверджено розписом на 2022 рік з урахуванням змін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</si>
  <si>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</si>
  <si>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</si>
  <si>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Членські внески до асоціацій органів місцевого самоврядування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</si>
  <si>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</si>
  <si>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</si>
  <si>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Дані про виконання видаткової частини бюджету Мукачівської міської територіальної громади  за січень-березень 2022 року</t>
  </si>
  <si>
    <t xml:space="preserve"> % виконання до січеня-березень 2021 року</t>
  </si>
  <si>
    <t>Відхилення +/- (2022 до 2021 р.)</t>
  </si>
  <si>
    <t>Внески до статутного капіталу суб`єктів господарювання</t>
  </si>
  <si>
    <t>Утримання та розвиток автомобільних доріг та дорожньої інфраструктури за рахунок коштів місцевого бюджету</t>
  </si>
  <si>
    <t>Розроблення комплексних планів просторового розвитку територій територіальних громад</t>
  </si>
  <si>
    <t>Утримання та розвиток мостів/шляхопроводів</t>
  </si>
  <si>
    <t>Олександр ЛЕНДЄЛ</t>
  </si>
  <si>
    <t>Додаток 2
до рішення виконавчого комітету
24. 05. 2022  №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</si>
</sst>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00"/>
  </numFmts>
  <fonts count="16" x14ac:knownFonts="1"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 Cyr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2F0D9"/>
        <bgColor rgb="FFFFFFCC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3" fillId="0" borderId="0" applyBorder="0" applyProtection="0"/>
    <xf numFmtId="0" fontId="3" fillId="0" borderId="0"/>
    <xf numFmtId="0" fontId="4" fillId="0" borderId="0"/>
    <xf numFmtId="0" fontId="2" fillId="0" borderId="0"/>
    <xf numFmtId="0" fontId="14" fillId="0" borderId="0"/>
    <xf numFmtId="0" fontId="1" fillId="0" borderId="0"/>
  </cellStyleXfs>
  <cellXfs count="34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1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vertical="center"/>
    </xf>
    <xf numFmtId="0" fontId="10" fillId="0" borderId="0" xfId="0" applyFont="1"/>
    <xf numFmtId="164" fontId="4" fillId="0" borderId="0" xfId="2" applyNumberFormat="1" applyFont="1"/>
    <xf numFmtId="0" fontId="11" fillId="2" borderId="0" xfId="3" applyFont="1" applyFill="1"/>
    <xf numFmtId="164" fontId="12" fillId="0" borderId="0" xfId="2" applyNumberFormat="1" applyFont="1"/>
    <xf numFmtId="0" fontId="12" fillId="0" borderId="0" xfId="2" applyFont="1"/>
    <xf numFmtId="0" fontId="4" fillId="0" borderId="0" xfId="2" applyFont="1"/>
    <xf numFmtId="164" fontId="4" fillId="0" borderId="0" xfId="2" applyNumberFormat="1" applyFont="1" applyAlignment="1">
      <alignment horizontal="right"/>
    </xf>
    <xf numFmtId="0" fontId="15" fillId="0" borderId="2" xfId="5" applyFont="1" applyBorder="1" applyAlignment="1">
      <alignment horizontal="center" vertical="center"/>
    </xf>
    <xf numFmtId="0" fontId="15" fillId="0" borderId="2" xfId="5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7">
    <cellStyle name="Відсотковий" xfId="1" builtinId="5"/>
    <cellStyle name="Звичайний" xfId="0" builtinId="0"/>
    <cellStyle name="Звичайний 2" xfId="2" xr:uid="{00000000-0005-0000-0000-000006000000}"/>
    <cellStyle name="Звичайний 2 2" xfId="5" xr:uid="{A14BCDC8-B044-4DED-8901-36C9A16B9F69}"/>
    <cellStyle name="Звичайний 3" xfId="4" xr:uid="{152D985A-EAE9-463E-A922-7B8C763604AF}"/>
    <cellStyle name="Звичайний 4" xfId="6" xr:uid="{11076019-A4FB-4850-B3F2-C7C04B389E9B}"/>
    <cellStyle name="Обычный_ZV1PIV98" xfId="3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3"/>
  <sheetViews>
    <sheetView tabSelected="1" view="pageBreakPreview" zoomScale="80" zoomScaleNormal="85" zoomScaleSheetLayoutView="80" workbookViewId="0">
      <pane xSplit="2" ySplit="11" topLeftCell="J12" activePane="bottomRight" state="frozen"/>
      <selection pane="topRight" activeCell="C1" sqref="C1"/>
      <selection pane="bottomLeft" activeCell="A90" sqref="A90"/>
      <selection pane="bottomRight" activeCell="M1" sqref="M1:O3"/>
    </sheetView>
  </sheetViews>
  <sheetFormatPr defaultColWidth="8.7109375" defaultRowHeight="12.75" x14ac:dyDescent="0.2"/>
  <cols>
    <col min="1" max="1" width="10.7109375" customWidth="1"/>
    <col min="2" max="2" width="50.7109375" customWidth="1"/>
    <col min="3" max="3" width="20" customWidth="1"/>
    <col min="4" max="4" width="21.7109375" customWidth="1"/>
    <col min="5" max="5" width="18" customWidth="1"/>
    <col min="6" max="6" width="17.28515625" customWidth="1"/>
    <col min="7" max="7" width="17.42578125" customWidth="1"/>
    <col min="8" max="8" width="16.5703125" customWidth="1"/>
    <col min="9" max="9" width="18.7109375" customWidth="1"/>
    <col min="10" max="11" width="18" customWidth="1"/>
    <col min="12" max="12" width="16.85546875" customWidth="1"/>
    <col min="13" max="13" width="20.7109375" customWidth="1"/>
    <col min="14" max="14" width="13" customWidth="1"/>
    <col min="15" max="15" width="15.85546875" customWidth="1"/>
  </cols>
  <sheetData>
    <row r="1" spans="1:17" ht="12.75" customHeight="1" x14ac:dyDescent="0.2">
      <c r="A1" s="1"/>
      <c r="B1" s="1"/>
      <c r="C1" s="1"/>
      <c r="D1" s="1"/>
      <c r="G1" s="30"/>
      <c r="H1" s="30"/>
      <c r="I1" s="30"/>
      <c r="J1" s="2"/>
      <c r="M1" s="30" t="s">
        <v>170</v>
      </c>
      <c r="N1" s="30"/>
      <c r="O1" s="30"/>
    </row>
    <row r="2" spans="1:17" x14ac:dyDescent="0.2">
      <c r="A2" s="1"/>
      <c r="B2" s="1"/>
      <c r="C2" s="1"/>
      <c r="D2" s="1"/>
      <c r="G2" s="30"/>
      <c r="H2" s="30"/>
      <c r="I2" s="30"/>
      <c r="J2" s="2"/>
      <c r="M2" s="30"/>
      <c r="N2" s="30"/>
      <c r="O2" s="30"/>
    </row>
    <row r="3" spans="1:17" x14ac:dyDescent="0.2">
      <c r="A3" s="1"/>
      <c r="B3" s="1"/>
      <c r="C3" s="1"/>
      <c r="D3" s="1"/>
      <c r="G3" s="30"/>
      <c r="H3" s="30"/>
      <c r="I3" s="30"/>
      <c r="J3" s="2"/>
      <c r="M3" s="30"/>
      <c r="N3" s="30"/>
      <c r="O3" s="30"/>
    </row>
    <row r="4" spans="1:17" ht="12.75" customHeight="1" x14ac:dyDescent="0.2">
      <c r="A4" s="31" t="s">
        <v>162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7" ht="12.7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7" ht="18.7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7" ht="14.25" customHeight="1" x14ac:dyDescent="0.2">
      <c r="A8" s="3"/>
      <c r="B8" s="3"/>
      <c r="C8" s="1"/>
      <c r="D8" s="1"/>
      <c r="E8" s="1"/>
      <c r="F8" s="4"/>
      <c r="I8" s="4"/>
      <c r="O8" s="4" t="s">
        <v>0</v>
      </c>
    </row>
    <row r="9" spans="1:17" ht="14.25" customHeight="1" x14ac:dyDescent="0.2">
      <c r="A9" s="32" t="s">
        <v>1</v>
      </c>
      <c r="B9" s="32" t="s">
        <v>2</v>
      </c>
      <c r="C9" s="33" t="s">
        <v>3</v>
      </c>
      <c r="D9" s="33"/>
      <c r="E9" s="33"/>
      <c r="F9" s="33"/>
      <c r="G9" s="33"/>
      <c r="H9" s="33"/>
      <c r="I9" s="33"/>
      <c r="J9" s="33" t="s">
        <v>4</v>
      </c>
      <c r="K9" s="33"/>
      <c r="L9" s="33"/>
      <c r="M9" s="33"/>
      <c r="N9" s="33"/>
      <c r="O9" s="33"/>
    </row>
    <row r="10" spans="1:17" s="7" customFormat="1" ht="91.5" customHeight="1" x14ac:dyDescent="0.2">
      <c r="A10" s="32"/>
      <c r="B10" s="32"/>
      <c r="C10" s="28" t="s">
        <v>152</v>
      </c>
      <c r="D10" s="28" t="s">
        <v>151</v>
      </c>
      <c r="E10" s="28" t="s">
        <v>150</v>
      </c>
      <c r="F10" s="5" t="s">
        <v>149</v>
      </c>
      <c r="G10" s="5" t="s">
        <v>5</v>
      </c>
      <c r="H10" s="6" t="s">
        <v>163</v>
      </c>
      <c r="I10" s="6" t="s">
        <v>164</v>
      </c>
      <c r="J10" s="28" t="s">
        <v>156</v>
      </c>
      <c r="K10" s="28" t="s">
        <v>155</v>
      </c>
      <c r="L10" s="28" t="s">
        <v>154</v>
      </c>
      <c r="M10" s="5" t="s">
        <v>153</v>
      </c>
      <c r="N10" s="5" t="s">
        <v>6</v>
      </c>
      <c r="O10" s="6" t="s">
        <v>164</v>
      </c>
    </row>
    <row r="11" spans="1:17" s="7" customFormat="1" ht="24" customHeight="1" x14ac:dyDescent="0.2">
      <c r="A11" s="8" t="s">
        <v>7</v>
      </c>
      <c r="B11" s="9" t="s">
        <v>8</v>
      </c>
      <c r="C11" s="10">
        <f>SUM(C12:C13)</f>
        <v>110223.38</v>
      </c>
      <c r="D11" s="10">
        <f>SUM(D12:D13)</f>
        <v>27715.46</v>
      </c>
      <c r="E11" s="10">
        <f>SUM(E12:E13)</f>
        <v>23548.84</v>
      </c>
      <c r="F11" s="11">
        <f t="shared" ref="F11:F17" si="0">E11/D11</f>
        <v>0.84966441112649771</v>
      </c>
      <c r="G11" s="10">
        <f>SUM(G12:G13)</f>
        <v>21024.817050000001</v>
      </c>
      <c r="H11" s="11">
        <f t="shared" ref="H11:H17" si="1">E11/G11</f>
        <v>1.1200496986013011</v>
      </c>
      <c r="I11" s="10">
        <f t="shared" ref="I11:I46" si="2">E11-G11</f>
        <v>2524.0229499999987</v>
      </c>
      <c r="J11" s="10">
        <f>SUM(J12:J13)</f>
        <v>4508.1189999999997</v>
      </c>
      <c r="K11" s="10">
        <f>SUM(K12:K13)</f>
        <v>4723.47</v>
      </c>
      <c r="L11" s="10">
        <f>SUM(L12:L13)</f>
        <v>576.51599999999996</v>
      </c>
      <c r="M11" s="11">
        <f>L11/K11</f>
        <v>0.12205349033655341</v>
      </c>
      <c r="N11" s="10">
        <f>SUM(N12:N13)</f>
        <v>861.76967000000002</v>
      </c>
      <c r="O11" s="10">
        <f>SUM(O12:O13)</f>
        <v>-285.25367000000006</v>
      </c>
    </row>
    <row r="12" spans="1:17" ht="34.5" customHeight="1" x14ac:dyDescent="0.2">
      <c r="A12" s="12" t="s">
        <v>9</v>
      </c>
      <c r="B12" s="13" t="s">
        <v>10</v>
      </c>
      <c r="C12" s="14">
        <v>107736.38</v>
      </c>
      <c r="D12" s="14">
        <v>26951.71</v>
      </c>
      <c r="E12" s="14">
        <v>23400.23</v>
      </c>
      <c r="F12" s="15">
        <f t="shared" si="0"/>
        <v>0.8682280270899323</v>
      </c>
      <c r="G12" s="14">
        <v>20701.22365</v>
      </c>
      <c r="H12" s="15">
        <f t="shared" si="1"/>
        <v>1.1303790730264391</v>
      </c>
      <c r="I12" s="14">
        <f t="shared" si="2"/>
        <v>2699.0063499999997</v>
      </c>
      <c r="J12" s="14">
        <v>4508.1189999999997</v>
      </c>
      <c r="K12" s="16">
        <v>4723.47</v>
      </c>
      <c r="L12" s="14">
        <v>576.51599999999996</v>
      </c>
      <c r="M12" s="15">
        <f>L12/K12</f>
        <v>0.12205349033655341</v>
      </c>
      <c r="N12" s="14">
        <v>861.76967000000002</v>
      </c>
      <c r="O12" s="16">
        <f>L12-N12</f>
        <v>-285.25367000000006</v>
      </c>
      <c r="Q12" s="17">
        <f t="shared" ref="Q12:Q41" si="3">J12-K12</f>
        <v>-215.35100000000057</v>
      </c>
    </row>
    <row r="13" spans="1:17" ht="21" customHeight="1" x14ac:dyDescent="0.2">
      <c r="A13" s="12" t="s">
        <v>11</v>
      </c>
      <c r="B13" s="13" t="s">
        <v>12</v>
      </c>
      <c r="C13" s="14">
        <v>2487</v>
      </c>
      <c r="D13" s="14">
        <v>763.75</v>
      </c>
      <c r="E13" s="14">
        <v>148.61000000000001</v>
      </c>
      <c r="F13" s="15">
        <f t="shared" si="0"/>
        <v>0.19457937806873979</v>
      </c>
      <c r="G13" s="14">
        <v>323.59339999999997</v>
      </c>
      <c r="H13" s="15">
        <f t="shared" si="1"/>
        <v>0.45924916886438361</v>
      </c>
      <c r="I13" s="14">
        <f t="shared" si="2"/>
        <v>-174.98339999999996</v>
      </c>
      <c r="J13" s="16"/>
      <c r="K13" s="16"/>
      <c r="L13" s="16"/>
      <c r="M13" s="15">
        <v>0</v>
      </c>
      <c r="N13" s="16"/>
      <c r="O13" s="16">
        <f>L13-N13</f>
        <v>0</v>
      </c>
      <c r="Q13" s="17">
        <f t="shared" si="3"/>
        <v>0</v>
      </c>
    </row>
    <row r="14" spans="1:17" ht="23.25" customHeight="1" x14ac:dyDescent="0.2">
      <c r="A14" s="8" t="s">
        <v>13</v>
      </c>
      <c r="B14" s="9" t="s">
        <v>14</v>
      </c>
      <c r="C14" s="10">
        <f>SUM(C15:C26)</f>
        <v>666022.86999999988</v>
      </c>
      <c r="D14" s="10">
        <f>SUM(D15:D26)</f>
        <v>164288.63999999996</v>
      </c>
      <c r="E14" s="10">
        <f>SUM(E15:E26)</f>
        <v>143542.22999999998</v>
      </c>
      <c r="F14" s="11">
        <f t="shared" si="0"/>
        <v>0.87371975323430773</v>
      </c>
      <c r="G14" s="10">
        <f>SUM(G15:G26)</f>
        <v>118234.34733999998</v>
      </c>
      <c r="H14" s="11">
        <f t="shared" si="1"/>
        <v>1.2140484827748363</v>
      </c>
      <c r="I14" s="10">
        <f t="shared" si="2"/>
        <v>25307.882660000003</v>
      </c>
      <c r="J14" s="10">
        <f>SUM(J15:J26)</f>
        <v>46720.726000000002</v>
      </c>
      <c r="K14" s="10">
        <f>SUM(K15:K26)</f>
        <v>47043.837839999993</v>
      </c>
      <c r="L14" s="10">
        <f>SUM(L15:L26)</f>
        <v>2961.1820000000002</v>
      </c>
      <c r="M14" s="11">
        <f>L14/K14</f>
        <v>6.2945162128804771E-2</v>
      </c>
      <c r="N14" s="10">
        <f>SUM(N15:N26)</f>
        <v>2990.6548700000003</v>
      </c>
      <c r="O14" s="10">
        <f>SUM(O15:O26)</f>
        <v>-29.472870000000032</v>
      </c>
      <c r="Q14" s="17">
        <f t="shared" si="3"/>
        <v>-323.11183999999048</v>
      </c>
    </row>
    <row r="15" spans="1:17" ht="18" customHeight="1" x14ac:dyDescent="0.2">
      <c r="A15" s="12" t="s">
        <v>15</v>
      </c>
      <c r="B15" s="13" t="s">
        <v>16</v>
      </c>
      <c r="C15" s="14">
        <v>200431.46</v>
      </c>
      <c r="D15" s="14">
        <v>54402.31</v>
      </c>
      <c r="E15" s="14">
        <v>49765.23</v>
      </c>
      <c r="F15" s="15">
        <f t="shared" si="0"/>
        <v>0.91476317825474696</v>
      </c>
      <c r="G15" s="14">
        <v>40616.3586</v>
      </c>
      <c r="H15" s="15">
        <f t="shared" si="1"/>
        <v>1.2252509017388871</v>
      </c>
      <c r="I15" s="14">
        <f t="shared" si="2"/>
        <v>9148.8714000000036</v>
      </c>
      <c r="J15" s="14">
        <v>31670.512999999999</v>
      </c>
      <c r="K15" s="16">
        <f>31591.012+170</f>
        <v>31761.011999999999</v>
      </c>
      <c r="L15" s="14">
        <v>2050.17</v>
      </c>
      <c r="M15" s="15">
        <f>L15/K15</f>
        <v>6.4549895324494067E-2</v>
      </c>
      <c r="N15" s="14">
        <f>2436.57378</f>
        <v>2436.5737800000002</v>
      </c>
      <c r="O15" s="16">
        <f t="shared" ref="O15:O26" si="4">L15-N15</f>
        <v>-386.4037800000001</v>
      </c>
      <c r="Q15" s="17">
        <f t="shared" si="3"/>
        <v>-90.498999999999796</v>
      </c>
    </row>
    <row r="16" spans="1:17" ht="32.25" customHeight="1" x14ac:dyDescent="0.2">
      <c r="A16" s="12" t="s">
        <v>17</v>
      </c>
      <c r="B16" s="13" t="s">
        <v>18</v>
      </c>
      <c r="C16" s="14">
        <v>99109.38</v>
      </c>
      <c r="D16" s="14">
        <v>23889.31</v>
      </c>
      <c r="E16" s="14">
        <v>19310.400000000001</v>
      </c>
      <c r="F16" s="15">
        <f t="shared" si="0"/>
        <v>0.80832807644925708</v>
      </c>
      <c r="G16" s="14">
        <v>15392.247300000001</v>
      </c>
      <c r="H16" s="15">
        <f t="shared" si="1"/>
        <v>1.2545536479263817</v>
      </c>
      <c r="I16" s="14">
        <f t="shared" si="2"/>
        <v>3918.1527000000006</v>
      </c>
      <c r="J16" s="14">
        <v>10611.563</v>
      </c>
      <c r="K16" s="16">
        <f>1651.89505+9191</f>
        <v>10842.895049999999</v>
      </c>
      <c r="L16" s="14">
        <v>326.33600000000001</v>
      </c>
      <c r="M16" s="15">
        <f>L16/K16</f>
        <v>3.0096759075427925E-2</v>
      </c>
      <c r="N16" s="14">
        <v>256.03694999999999</v>
      </c>
      <c r="O16" s="16">
        <f t="shared" si="4"/>
        <v>70.299050000000022</v>
      </c>
      <c r="Q16" s="17">
        <f t="shared" si="3"/>
        <v>-231.33204999999907</v>
      </c>
    </row>
    <row r="17" spans="1:17" ht="31.5" customHeight="1" x14ac:dyDescent="0.2">
      <c r="A17" s="12" t="s">
        <v>19</v>
      </c>
      <c r="B17" s="13" t="s">
        <v>18</v>
      </c>
      <c r="C17" s="14">
        <v>292942.3</v>
      </c>
      <c r="D17" s="14">
        <v>67656.600000000006</v>
      </c>
      <c r="E17" s="14">
        <v>59554.63</v>
      </c>
      <c r="F17" s="15">
        <f t="shared" si="0"/>
        <v>0.88024863797471331</v>
      </c>
      <c r="G17" s="14">
        <v>50272.612359999999</v>
      </c>
      <c r="H17" s="15">
        <f t="shared" si="1"/>
        <v>1.1846336843116858</v>
      </c>
      <c r="I17" s="14">
        <f t="shared" si="2"/>
        <v>9282.0176399999982</v>
      </c>
      <c r="J17" s="16"/>
      <c r="K17" s="16"/>
      <c r="L17" s="16"/>
      <c r="M17" s="15">
        <v>0</v>
      </c>
      <c r="N17" s="16"/>
      <c r="O17" s="16">
        <f t="shared" si="4"/>
        <v>0</v>
      </c>
      <c r="Q17" s="17">
        <f t="shared" si="3"/>
        <v>0</v>
      </c>
    </row>
    <row r="18" spans="1:17" ht="29.25" customHeight="1" x14ac:dyDescent="0.2">
      <c r="A18" s="12" t="s">
        <v>20</v>
      </c>
      <c r="B18" s="13" t="s">
        <v>21</v>
      </c>
      <c r="C18" s="14">
        <v>10883.6</v>
      </c>
      <c r="D18" s="14">
        <v>2811.12</v>
      </c>
      <c r="E18" s="14">
        <v>2581.5300000000002</v>
      </c>
      <c r="F18" s="15">
        <f>E18/D18</f>
        <v>0.9183279262358065</v>
      </c>
      <c r="G18" s="14">
        <v>2275.1601999999998</v>
      </c>
      <c r="H18" s="15">
        <f t="shared" ref="H18:H24" si="5">E18/G18</f>
        <v>1.1346585616256826</v>
      </c>
      <c r="I18" s="14">
        <f t="shared" si="2"/>
        <v>306.3698000000004</v>
      </c>
      <c r="J18" s="14">
        <v>171.648</v>
      </c>
      <c r="K18" s="16">
        <v>172.12799999999999</v>
      </c>
      <c r="L18" s="14">
        <v>0.48</v>
      </c>
      <c r="M18" s="15">
        <f>L18/K18</f>
        <v>2.788622420524261E-3</v>
      </c>
      <c r="N18" s="14">
        <v>2.9014500000000001</v>
      </c>
      <c r="O18" s="16">
        <f t="shared" si="4"/>
        <v>-2.4214500000000001</v>
      </c>
      <c r="Q18" s="17">
        <f t="shared" si="3"/>
        <v>-0.47999999999998977</v>
      </c>
    </row>
    <row r="19" spans="1:17" ht="18" customHeight="1" x14ac:dyDescent="0.2">
      <c r="A19" s="12" t="s">
        <v>22</v>
      </c>
      <c r="B19" s="13" t="s">
        <v>23</v>
      </c>
      <c r="C19" s="14">
        <v>24318.25</v>
      </c>
      <c r="D19" s="14">
        <v>7494.08</v>
      </c>
      <c r="E19" s="14">
        <v>6794.76</v>
      </c>
      <c r="F19" s="15">
        <f>E19/D19</f>
        <v>0.90668367564797814</v>
      </c>
      <c r="G19" s="14">
        <v>5337.1183899999996</v>
      </c>
      <c r="H19" s="15">
        <f t="shared" si="5"/>
        <v>1.2731139734001666</v>
      </c>
      <c r="I19" s="14">
        <f t="shared" si="2"/>
        <v>1457.6416100000006</v>
      </c>
      <c r="J19" s="14">
        <v>4072</v>
      </c>
      <c r="K19" s="16">
        <f>3972+100</f>
        <v>4072</v>
      </c>
      <c r="L19" s="14">
        <v>535.85400000000004</v>
      </c>
      <c r="M19" s="15">
        <f>L19/K19</f>
        <v>0.13159479371316307</v>
      </c>
      <c r="N19" s="14">
        <v>240.79998000000001</v>
      </c>
      <c r="O19" s="16">
        <f t="shared" si="4"/>
        <v>295.05402000000004</v>
      </c>
      <c r="Q19" s="17">
        <f t="shared" si="3"/>
        <v>0</v>
      </c>
    </row>
    <row r="20" spans="1:17" ht="18.75" customHeight="1" x14ac:dyDescent="0.2">
      <c r="A20" s="12" t="s">
        <v>24</v>
      </c>
      <c r="B20" s="13" t="s">
        <v>25</v>
      </c>
      <c r="C20" s="14">
        <v>0</v>
      </c>
      <c r="D20" s="14">
        <v>0</v>
      </c>
      <c r="E20" s="14">
        <v>0</v>
      </c>
      <c r="F20" s="15">
        <v>0</v>
      </c>
      <c r="G20" s="14">
        <v>0</v>
      </c>
      <c r="H20" s="15" t="e">
        <f t="shared" si="5"/>
        <v>#DIV/0!</v>
      </c>
      <c r="I20" s="14">
        <f t="shared" si="2"/>
        <v>0</v>
      </c>
      <c r="J20" s="16"/>
      <c r="K20" s="16"/>
      <c r="L20" s="16"/>
      <c r="M20" s="15">
        <v>0</v>
      </c>
      <c r="N20" s="16"/>
      <c r="O20" s="16">
        <f t="shared" si="4"/>
        <v>0</v>
      </c>
      <c r="Q20" s="17">
        <f t="shared" si="3"/>
        <v>0</v>
      </c>
    </row>
    <row r="21" spans="1:17" ht="21" customHeight="1" x14ac:dyDescent="0.2">
      <c r="A21" s="12" t="s">
        <v>26</v>
      </c>
      <c r="B21" s="13" t="s">
        <v>27</v>
      </c>
      <c r="C21" s="14">
        <v>17721.38</v>
      </c>
      <c r="D21" s="14">
        <v>4200.82</v>
      </c>
      <c r="E21" s="14">
        <v>3780.36</v>
      </c>
      <c r="F21" s="15">
        <f>E21/D21</f>
        <v>0.89991001756799871</v>
      </c>
      <c r="G21" s="14">
        <v>2884.9375799999998</v>
      </c>
      <c r="H21" s="15">
        <f t="shared" si="5"/>
        <v>1.3103784380665873</v>
      </c>
      <c r="I21" s="14">
        <f t="shared" si="2"/>
        <v>895.42242000000033</v>
      </c>
      <c r="J21" s="16">
        <v>162.60599999999999</v>
      </c>
      <c r="K21" s="16">
        <v>162.60599999999999</v>
      </c>
      <c r="L21" s="14">
        <v>33.088999999999999</v>
      </c>
      <c r="M21" s="15">
        <f>L21/K21</f>
        <v>0.20349187606853375</v>
      </c>
      <c r="N21" s="14">
        <v>53.604089999999999</v>
      </c>
      <c r="O21" s="16">
        <f t="shared" si="4"/>
        <v>-20.515090000000001</v>
      </c>
      <c r="Q21" s="17">
        <f t="shared" si="3"/>
        <v>0</v>
      </c>
    </row>
    <row r="22" spans="1:17" ht="21.75" customHeight="1" x14ac:dyDescent="0.2">
      <c r="A22" s="12" t="s">
        <v>28</v>
      </c>
      <c r="B22" s="13" t="s">
        <v>29</v>
      </c>
      <c r="C22" s="14">
        <v>11317.2</v>
      </c>
      <c r="D22" s="14">
        <v>1726.43</v>
      </c>
      <c r="E22" s="14">
        <v>192.49</v>
      </c>
      <c r="F22" s="15">
        <f>E22/D22</f>
        <v>0.11149597724784671</v>
      </c>
      <c r="G22" s="14">
        <v>164.24055000000001</v>
      </c>
      <c r="H22" s="15">
        <f t="shared" si="5"/>
        <v>1.1720004590827295</v>
      </c>
      <c r="I22" s="14">
        <f t="shared" si="2"/>
        <v>28.249449999999996</v>
      </c>
      <c r="J22" s="16"/>
      <c r="K22" s="16"/>
      <c r="L22" s="16"/>
      <c r="M22" s="15">
        <v>0</v>
      </c>
      <c r="N22" s="16"/>
      <c r="O22" s="16">
        <f t="shared" si="4"/>
        <v>0</v>
      </c>
      <c r="Q22" s="17">
        <f t="shared" si="3"/>
        <v>0</v>
      </c>
    </row>
    <row r="23" spans="1:17" ht="33" customHeight="1" x14ac:dyDescent="0.2">
      <c r="A23" s="12" t="s">
        <v>30</v>
      </c>
      <c r="B23" s="13" t="s">
        <v>31</v>
      </c>
      <c r="C23" s="14">
        <v>1402.31</v>
      </c>
      <c r="D23" s="14">
        <v>428.58</v>
      </c>
      <c r="E23" s="14">
        <v>289.44</v>
      </c>
      <c r="F23" s="15">
        <f>E23/D23</f>
        <v>0.67534649307013861</v>
      </c>
      <c r="G23" s="14">
        <v>248.86085</v>
      </c>
      <c r="H23" s="15">
        <f t="shared" si="5"/>
        <v>1.1630595973613367</v>
      </c>
      <c r="I23" s="14">
        <f t="shared" si="2"/>
        <v>40.579149999999998</v>
      </c>
      <c r="J23" s="14">
        <v>32.396000000000001</v>
      </c>
      <c r="K23" s="16">
        <v>32.743000000000002</v>
      </c>
      <c r="L23" s="14">
        <v>14.798999999999999</v>
      </c>
      <c r="M23" s="15">
        <f>L23/K23</f>
        <v>0.45197446782518397</v>
      </c>
      <c r="N23" s="14">
        <v>0.10162</v>
      </c>
      <c r="O23" s="16">
        <f t="shared" si="4"/>
        <v>14.697379999999999</v>
      </c>
      <c r="Q23" s="17">
        <f t="shared" si="3"/>
        <v>-0.34700000000000131</v>
      </c>
    </row>
    <row r="24" spans="1:17" ht="29.25" customHeight="1" x14ac:dyDescent="0.2">
      <c r="A24" s="12" t="s">
        <v>32</v>
      </c>
      <c r="B24" s="13" t="s">
        <v>33</v>
      </c>
      <c r="C24" s="14">
        <v>1682.4</v>
      </c>
      <c r="D24" s="14">
        <v>402</v>
      </c>
      <c r="E24" s="14">
        <v>402</v>
      </c>
      <c r="F24" s="15">
        <f>E24/D24</f>
        <v>1</v>
      </c>
      <c r="G24" s="14">
        <v>242.49955</v>
      </c>
      <c r="H24" s="15">
        <f t="shared" si="5"/>
        <v>1.65773503497223</v>
      </c>
      <c r="I24" s="14">
        <f t="shared" si="2"/>
        <v>159.50045</v>
      </c>
      <c r="J24" s="16"/>
      <c r="K24" s="16"/>
      <c r="L24" s="16"/>
      <c r="M24" s="15">
        <v>0</v>
      </c>
      <c r="N24" s="16"/>
      <c r="O24" s="16">
        <f t="shared" si="4"/>
        <v>0</v>
      </c>
      <c r="Q24" s="17">
        <f t="shared" si="3"/>
        <v>0</v>
      </c>
    </row>
    <row r="25" spans="1:17" ht="33.75" customHeight="1" x14ac:dyDescent="0.2">
      <c r="A25" s="12" t="s">
        <v>34</v>
      </c>
      <c r="B25" s="13" t="s">
        <v>35</v>
      </c>
      <c r="C25" s="14">
        <v>3538.09</v>
      </c>
      <c r="D25" s="14">
        <v>827.09</v>
      </c>
      <c r="E25" s="14">
        <v>606.15</v>
      </c>
      <c r="F25" s="15">
        <f t="shared" ref="F25:F38" si="6">E25/D25</f>
        <v>0.73287066703744452</v>
      </c>
      <c r="G25" s="14">
        <v>521.80595000000005</v>
      </c>
      <c r="H25" s="15">
        <v>0</v>
      </c>
      <c r="I25" s="14">
        <f t="shared" si="2"/>
        <v>84.344049999999925</v>
      </c>
      <c r="J25" s="16"/>
      <c r="K25" s="16">
        <v>0.45379000000000003</v>
      </c>
      <c r="L25" s="14">
        <v>0.45400000000000001</v>
      </c>
      <c r="M25" s="15">
        <f>L25/K25</f>
        <v>1.0004627691222812</v>
      </c>
      <c r="N25" s="14">
        <v>0.63700000000000001</v>
      </c>
      <c r="O25" s="16">
        <f t="shared" si="4"/>
        <v>-0.183</v>
      </c>
      <c r="Q25" s="17">
        <f t="shared" si="3"/>
        <v>-0.45379000000000003</v>
      </c>
    </row>
    <row r="26" spans="1:17" ht="43.5" customHeight="1" x14ac:dyDescent="0.2">
      <c r="A26" s="12" t="s">
        <v>36</v>
      </c>
      <c r="B26" s="13" t="s">
        <v>37</v>
      </c>
      <c r="C26" s="14">
        <v>2676.5</v>
      </c>
      <c r="D26" s="14">
        <v>450.3</v>
      </c>
      <c r="E26" s="14">
        <v>265.24</v>
      </c>
      <c r="F26" s="15">
        <f t="shared" si="6"/>
        <v>0.58902953586497886</v>
      </c>
      <c r="G26" s="14">
        <v>278.50601</v>
      </c>
      <c r="H26" s="15">
        <f t="shared" ref="H26:H34" si="7">E26/G26</f>
        <v>0.95236723975902715</v>
      </c>
      <c r="I26" s="14">
        <f t="shared" si="2"/>
        <v>-13.266009999999994</v>
      </c>
      <c r="J26" s="14"/>
      <c r="K26" s="16"/>
      <c r="L26" s="14"/>
      <c r="M26" s="15">
        <v>0</v>
      </c>
      <c r="N26" s="14"/>
      <c r="O26" s="16">
        <f t="shared" si="4"/>
        <v>0</v>
      </c>
      <c r="Q26" s="17">
        <f t="shared" si="3"/>
        <v>0</v>
      </c>
    </row>
    <row r="27" spans="1:17" ht="27" customHeight="1" x14ac:dyDescent="0.2">
      <c r="A27" s="8" t="s">
        <v>38</v>
      </c>
      <c r="B27" s="9" t="s">
        <v>39</v>
      </c>
      <c r="C27" s="10">
        <f>SUM(C28:C31)</f>
        <v>42059.820000000007</v>
      </c>
      <c r="D27" s="10">
        <f>SUM(D28:D31)</f>
        <v>10111.17</v>
      </c>
      <c r="E27" s="10">
        <f>SUM(E28:E31)</f>
        <v>4481.9699999999993</v>
      </c>
      <c r="F27" s="11">
        <f t="shared" si="6"/>
        <v>0.44326917656413645</v>
      </c>
      <c r="G27" s="10">
        <f>SUM(G28:G31)</f>
        <v>7644.5940900000005</v>
      </c>
      <c r="H27" s="11">
        <f t="shared" si="7"/>
        <v>0.5862927380098476</v>
      </c>
      <c r="I27" s="10">
        <f t="shared" si="2"/>
        <v>-3162.6240900000012</v>
      </c>
      <c r="J27" s="10">
        <f>SUM(J28:J31)</f>
        <v>550</v>
      </c>
      <c r="K27" s="10">
        <f>SUM(K28:K31)</f>
        <v>550</v>
      </c>
      <c r="L27" s="10">
        <f>SUM(L28:L31)</f>
        <v>0</v>
      </c>
      <c r="M27" s="11">
        <f>L27/K27</f>
        <v>0</v>
      </c>
      <c r="N27" s="10">
        <f>SUM(N28:N31)</f>
        <v>0</v>
      </c>
      <c r="O27" s="10">
        <f>SUM(O28:O31)</f>
        <v>0</v>
      </c>
      <c r="Q27" s="17">
        <f t="shared" si="3"/>
        <v>0</v>
      </c>
    </row>
    <row r="28" spans="1:17" ht="26.25" customHeight="1" x14ac:dyDescent="0.2">
      <c r="A28" s="12" t="s">
        <v>40</v>
      </c>
      <c r="B28" s="13" t="s">
        <v>41</v>
      </c>
      <c r="C28" s="14">
        <v>16656.45</v>
      </c>
      <c r="D28" s="14">
        <v>4933.97</v>
      </c>
      <c r="E28" s="14">
        <v>1096.02</v>
      </c>
      <c r="F28" s="15">
        <f t="shared" si="6"/>
        <v>0.22213754846502917</v>
      </c>
      <c r="G28" s="14">
        <v>2095.6190700000002</v>
      </c>
      <c r="H28" s="15">
        <f t="shared" si="7"/>
        <v>0.52300535707570173</v>
      </c>
      <c r="I28" s="14">
        <f t="shared" si="2"/>
        <v>-999.59907000000021</v>
      </c>
      <c r="J28" s="16"/>
      <c r="K28" s="16"/>
      <c r="L28" s="16"/>
      <c r="M28" s="15">
        <v>0</v>
      </c>
      <c r="N28" s="16"/>
      <c r="O28" s="16">
        <f>L28-N28</f>
        <v>0</v>
      </c>
      <c r="Q28" s="17">
        <f t="shared" si="3"/>
        <v>0</v>
      </c>
    </row>
    <row r="29" spans="1:17" ht="38.25" x14ac:dyDescent="0.2">
      <c r="A29" s="12" t="s">
        <v>42</v>
      </c>
      <c r="B29" s="13" t="s">
        <v>43</v>
      </c>
      <c r="C29" s="14">
        <v>2991.49</v>
      </c>
      <c r="D29" s="14">
        <v>1318.2</v>
      </c>
      <c r="E29" s="14">
        <v>544.53</v>
      </c>
      <c r="F29" s="15">
        <f t="shared" si="6"/>
        <v>0.41308602639963582</v>
      </c>
      <c r="G29" s="14">
        <v>556.00139000000001</v>
      </c>
      <c r="H29" s="15">
        <f t="shared" si="7"/>
        <v>0.97936805517698433</v>
      </c>
      <c r="I29" s="14">
        <f t="shared" si="2"/>
        <v>-11.471390000000042</v>
      </c>
      <c r="J29" s="16">
        <v>550</v>
      </c>
      <c r="K29" s="16">
        <v>550</v>
      </c>
      <c r="L29" s="16"/>
      <c r="M29" s="15">
        <v>0</v>
      </c>
      <c r="N29" s="16"/>
      <c r="O29" s="16">
        <f>L29-N29</f>
        <v>0</v>
      </c>
      <c r="Q29" s="17">
        <f t="shared" si="3"/>
        <v>0</v>
      </c>
    </row>
    <row r="30" spans="1:17" ht="30" customHeight="1" x14ac:dyDescent="0.2">
      <c r="A30" s="12" t="s">
        <v>44</v>
      </c>
      <c r="B30" s="13" t="s">
        <v>45</v>
      </c>
      <c r="C30" s="14">
        <v>1000</v>
      </c>
      <c r="D30" s="14">
        <v>255</v>
      </c>
      <c r="E30" s="14">
        <v>254.45</v>
      </c>
      <c r="F30" s="15">
        <f t="shared" si="6"/>
        <v>0.99784313725490192</v>
      </c>
      <c r="G30" s="14">
        <v>1173.77935</v>
      </c>
      <c r="H30" s="15">
        <f t="shared" si="7"/>
        <v>0.21677839195245679</v>
      </c>
      <c r="I30" s="14">
        <f t="shared" si="2"/>
        <v>-919.32934999999998</v>
      </c>
      <c r="J30" s="16"/>
      <c r="K30" s="16"/>
      <c r="L30" s="16"/>
      <c r="M30" s="15">
        <v>0</v>
      </c>
      <c r="N30" s="16"/>
      <c r="O30" s="16">
        <f>L30-N30</f>
        <v>0</v>
      </c>
      <c r="Q30" s="17">
        <f t="shared" si="3"/>
        <v>0</v>
      </c>
    </row>
    <row r="31" spans="1:17" ht="21.75" customHeight="1" x14ac:dyDescent="0.2">
      <c r="A31" s="12" t="s">
        <v>46</v>
      </c>
      <c r="B31" s="13" t="s">
        <v>47</v>
      </c>
      <c r="C31" s="14">
        <v>21411.88</v>
      </c>
      <c r="D31" s="14">
        <v>3604</v>
      </c>
      <c r="E31" s="14">
        <v>2586.9699999999998</v>
      </c>
      <c r="F31" s="15">
        <f t="shared" si="6"/>
        <v>0.7178052164261931</v>
      </c>
      <c r="G31" s="14">
        <v>3819.1942800000002</v>
      </c>
      <c r="H31" s="15">
        <f t="shared" si="7"/>
        <v>0.67736014728216432</v>
      </c>
      <c r="I31" s="14">
        <f t="shared" si="2"/>
        <v>-1232.2242800000004</v>
      </c>
      <c r="J31" s="14"/>
      <c r="K31" s="16"/>
      <c r="L31" s="16"/>
      <c r="M31" s="15">
        <v>0</v>
      </c>
      <c r="N31" s="16"/>
      <c r="O31" s="16">
        <f>L31-N31</f>
        <v>0</v>
      </c>
      <c r="Q31" s="17">
        <f t="shared" si="3"/>
        <v>0</v>
      </c>
    </row>
    <row r="32" spans="1:17" ht="24.75" customHeight="1" x14ac:dyDescent="0.2">
      <c r="A32" s="8" t="s">
        <v>48</v>
      </c>
      <c r="B32" s="9" t="s">
        <v>49</v>
      </c>
      <c r="C32" s="10">
        <f>SUM(C33:C43)</f>
        <v>30411.9</v>
      </c>
      <c r="D32" s="10">
        <f>SUM(D33:D43)</f>
        <v>9839.32</v>
      </c>
      <c r="E32" s="10">
        <f>SUM(E33:E43)</f>
        <v>8482.15</v>
      </c>
      <c r="F32" s="11">
        <f t="shared" si="6"/>
        <v>0.86206668753531746</v>
      </c>
      <c r="G32" s="10">
        <f>SUM(G33:G43)</f>
        <v>7631.8907600000002</v>
      </c>
      <c r="H32" s="11">
        <f t="shared" si="7"/>
        <v>1.1114087277632889</v>
      </c>
      <c r="I32" s="10">
        <f t="shared" si="2"/>
        <v>850.25923999999941</v>
      </c>
      <c r="J32" s="10">
        <f>SUM(J33:J43)</f>
        <v>100</v>
      </c>
      <c r="K32" s="10">
        <f>SUM(K33:K43)</f>
        <v>100</v>
      </c>
      <c r="L32" s="10">
        <f>SUM(L33:L43)</f>
        <v>0</v>
      </c>
      <c r="M32" s="11">
        <v>0</v>
      </c>
      <c r="N32" s="10">
        <f>SUM(N33:N43)</f>
        <v>0</v>
      </c>
      <c r="O32" s="10">
        <f>SUM(O33:O43)</f>
        <v>0</v>
      </c>
      <c r="Q32" s="17">
        <f t="shared" si="3"/>
        <v>0</v>
      </c>
    </row>
    <row r="33" spans="1:17" ht="30.75" customHeight="1" x14ac:dyDescent="0.2">
      <c r="A33" s="12" t="s">
        <v>50</v>
      </c>
      <c r="B33" s="13" t="s">
        <v>51</v>
      </c>
      <c r="C33" s="14">
        <v>100</v>
      </c>
      <c r="D33" s="14">
        <v>27</v>
      </c>
      <c r="E33" s="14">
        <v>4.42</v>
      </c>
      <c r="F33" s="15">
        <f t="shared" si="6"/>
        <v>0.16370370370370371</v>
      </c>
      <c r="G33" s="14">
        <v>18.813800000000001</v>
      </c>
      <c r="H33" s="15">
        <f t="shared" si="7"/>
        <v>0.23493393147583155</v>
      </c>
      <c r="I33" s="14">
        <f t="shared" si="2"/>
        <v>-14.393800000000001</v>
      </c>
      <c r="J33" s="16"/>
      <c r="K33" s="16"/>
      <c r="L33" s="16"/>
      <c r="M33" s="15">
        <v>0</v>
      </c>
      <c r="N33" s="16"/>
      <c r="O33" s="16">
        <f t="shared" ref="O33:O43" si="8">L33-N33</f>
        <v>0</v>
      </c>
      <c r="Q33" s="17">
        <f t="shared" si="3"/>
        <v>0</v>
      </c>
    </row>
    <row r="34" spans="1:17" ht="33.75" customHeight="1" x14ac:dyDescent="0.2">
      <c r="A34" s="12" t="s">
        <v>52</v>
      </c>
      <c r="B34" s="13" t="s">
        <v>53</v>
      </c>
      <c r="C34" s="14">
        <v>6000</v>
      </c>
      <c r="D34" s="14">
        <v>2710.09</v>
      </c>
      <c r="E34" s="14">
        <v>2560.36</v>
      </c>
      <c r="F34" s="15">
        <f t="shared" si="6"/>
        <v>0.9447509123313248</v>
      </c>
      <c r="G34" s="14">
        <v>1829.2719999999999</v>
      </c>
      <c r="H34" s="15">
        <f t="shared" si="7"/>
        <v>1.3996606300211232</v>
      </c>
      <c r="I34" s="14">
        <f t="shared" si="2"/>
        <v>731.08800000000019</v>
      </c>
      <c r="J34" s="16"/>
      <c r="K34" s="16"/>
      <c r="L34" s="16"/>
      <c r="M34" s="15">
        <v>0</v>
      </c>
      <c r="N34" s="16"/>
      <c r="O34" s="16">
        <f t="shared" si="8"/>
        <v>0</v>
      </c>
      <c r="Q34" s="17">
        <f t="shared" si="3"/>
        <v>0</v>
      </c>
    </row>
    <row r="35" spans="1:17" ht="36" customHeight="1" x14ac:dyDescent="0.2">
      <c r="A35" s="12" t="s">
        <v>54</v>
      </c>
      <c r="B35" s="13" t="s">
        <v>55</v>
      </c>
      <c r="C35" s="14">
        <v>960</v>
      </c>
      <c r="D35" s="14">
        <v>187</v>
      </c>
      <c r="E35" s="14">
        <v>57.83</v>
      </c>
      <c r="F35" s="15">
        <f t="shared" si="6"/>
        <v>0.30925133689839573</v>
      </c>
      <c r="G35" s="14">
        <v>54.091830000000002</v>
      </c>
      <c r="H35" s="15">
        <v>0</v>
      </c>
      <c r="I35" s="14">
        <f t="shared" si="2"/>
        <v>3.7381699999999967</v>
      </c>
      <c r="J35" s="16"/>
      <c r="K35" s="16"/>
      <c r="L35" s="16"/>
      <c r="M35" s="15">
        <v>0</v>
      </c>
      <c r="N35" s="16"/>
      <c r="O35" s="16">
        <f t="shared" si="8"/>
        <v>0</v>
      </c>
      <c r="Q35" s="17">
        <f t="shared" si="3"/>
        <v>0</v>
      </c>
    </row>
    <row r="36" spans="1:17" ht="65.25" customHeight="1" x14ac:dyDescent="0.2">
      <c r="A36" s="12" t="s">
        <v>56</v>
      </c>
      <c r="B36" s="13" t="s">
        <v>57</v>
      </c>
      <c r="C36" s="14">
        <v>4090</v>
      </c>
      <c r="D36" s="14">
        <v>898.46</v>
      </c>
      <c r="E36" s="14">
        <v>738.56</v>
      </c>
      <c r="F36" s="15">
        <f t="shared" si="6"/>
        <v>0.82202880484384377</v>
      </c>
      <c r="G36" s="14">
        <v>526.87662</v>
      </c>
      <c r="H36" s="15">
        <f>E36/G36</f>
        <v>1.4017703044025751</v>
      </c>
      <c r="I36" s="14">
        <f t="shared" si="2"/>
        <v>211.68337999999994</v>
      </c>
      <c r="J36" s="16"/>
      <c r="K36" s="16"/>
      <c r="L36" s="16"/>
      <c r="M36" s="15">
        <v>0</v>
      </c>
      <c r="N36" s="16"/>
      <c r="O36" s="16">
        <f t="shared" si="8"/>
        <v>0</v>
      </c>
      <c r="Q36" s="17">
        <f t="shared" si="3"/>
        <v>0</v>
      </c>
    </row>
    <row r="37" spans="1:17" ht="32.25" customHeight="1" x14ac:dyDescent="0.2">
      <c r="A37" s="12" t="s">
        <v>58</v>
      </c>
      <c r="B37" s="13" t="s">
        <v>59</v>
      </c>
      <c r="C37" s="14">
        <v>400</v>
      </c>
      <c r="D37" s="14">
        <v>240</v>
      </c>
      <c r="E37" s="14">
        <v>0</v>
      </c>
      <c r="F37" s="15">
        <f t="shared" si="6"/>
        <v>0</v>
      </c>
      <c r="G37" s="14">
        <v>0</v>
      </c>
      <c r="H37" s="15">
        <v>0</v>
      </c>
      <c r="I37" s="14">
        <f t="shared" si="2"/>
        <v>0</v>
      </c>
      <c r="J37" s="16">
        <v>100</v>
      </c>
      <c r="K37" s="16">
        <v>100</v>
      </c>
      <c r="L37" s="16"/>
      <c r="M37" s="15">
        <v>0</v>
      </c>
      <c r="N37" s="16"/>
      <c r="O37" s="16">
        <f t="shared" si="8"/>
        <v>0</v>
      </c>
      <c r="Q37" s="17">
        <f t="shared" si="3"/>
        <v>0</v>
      </c>
    </row>
    <row r="38" spans="1:17" ht="34.5" customHeight="1" x14ac:dyDescent="0.2">
      <c r="A38" s="12" t="s">
        <v>60</v>
      </c>
      <c r="B38" s="13" t="s">
        <v>61</v>
      </c>
      <c r="C38" s="14">
        <v>595.79999999999995</v>
      </c>
      <c r="D38" s="14">
        <v>50</v>
      </c>
      <c r="E38" s="14">
        <v>0</v>
      </c>
      <c r="F38" s="15">
        <f t="shared" si="6"/>
        <v>0</v>
      </c>
      <c r="G38" s="14">
        <v>80.816000000000003</v>
      </c>
      <c r="H38" s="15">
        <f>E38/G38</f>
        <v>0</v>
      </c>
      <c r="I38" s="14">
        <f t="shared" si="2"/>
        <v>-80.816000000000003</v>
      </c>
      <c r="J38" s="16"/>
      <c r="K38" s="16"/>
      <c r="L38" s="16"/>
      <c r="M38" s="15">
        <v>0</v>
      </c>
      <c r="N38" s="16"/>
      <c r="O38" s="16">
        <f t="shared" si="8"/>
        <v>0</v>
      </c>
      <c r="Q38" s="17">
        <f t="shared" si="3"/>
        <v>0</v>
      </c>
    </row>
    <row r="39" spans="1:17" ht="59.25" customHeight="1" x14ac:dyDescent="0.2">
      <c r="A39" s="12" t="s">
        <v>62</v>
      </c>
      <c r="B39" s="13" t="s">
        <v>63</v>
      </c>
      <c r="C39" s="14">
        <v>198</v>
      </c>
      <c r="D39" s="14">
        <v>0</v>
      </c>
      <c r="E39" s="14">
        <v>0</v>
      </c>
      <c r="F39" s="15">
        <v>0</v>
      </c>
      <c r="G39" s="14">
        <v>0</v>
      </c>
      <c r="H39" s="15">
        <v>0</v>
      </c>
      <c r="I39" s="14">
        <f t="shared" si="2"/>
        <v>0</v>
      </c>
      <c r="J39" s="16"/>
      <c r="K39" s="16"/>
      <c r="L39" s="16"/>
      <c r="M39" s="15">
        <v>0</v>
      </c>
      <c r="N39" s="16"/>
      <c r="O39" s="16">
        <f t="shared" si="8"/>
        <v>0</v>
      </c>
      <c r="Q39" s="17">
        <f t="shared" si="3"/>
        <v>0</v>
      </c>
    </row>
    <row r="40" spans="1:17" ht="61.5" customHeight="1" x14ac:dyDescent="0.2">
      <c r="A40" s="12" t="s">
        <v>64</v>
      </c>
      <c r="B40" s="13" t="s">
        <v>65</v>
      </c>
      <c r="C40" s="14">
        <v>1000</v>
      </c>
      <c r="D40" s="14">
        <v>333.2</v>
      </c>
      <c r="E40" s="14">
        <v>320.27999999999997</v>
      </c>
      <c r="F40" s="15">
        <f t="shared" ref="F40:F46" si="9">E40/D40</f>
        <v>0.96122448979591835</v>
      </c>
      <c r="G40" s="14">
        <v>127.38655</v>
      </c>
      <c r="H40" s="15">
        <f t="shared" ref="H40:H46" si="10">E40/G40</f>
        <v>2.5142371781008275</v>
      </c>
      <c r="I40" s="14">
        <f t="shared" si="2"/>
        <v>192.89344999999997</v>
      </c>
      <c r="J40" s="16"/>
      <c r="K40" s="16"/>
      <c r="L40" s="16"/>
      <c r="M40" s="15">
        <v>0</v>
      </c>
      <c r="N40" s="16"/>
      <c r="O40" s="16">
        <f t="shared" si="8"/>
        <v>0</v>
      </c>
      <c r="Q40" s="17">
        <f t="shared" si="3"/>
        <v>0</v>
      </c>
    </row>
    <row r="41" spans="1:17" ht="24" customHeight="1" x14ac:dyDescent="0.2">
      <c r="A41" s="12" t="s">
        <v>66</v>
      </c>
      <c r="B41" s="13" t="s">
        <v>67</v>
      </c>
      <c r="C41" s="14">
        <v>220.1</v>
      </c>
      <c r="D41" s="14">
        <v>60.5</v>
      </c>
      <c r="E41" s="14">
        <v>0</v>
      </c>
      <c r="F41" s="15">
        <f t="shared" si="9"/>
        <v>0</v>
      </c>
      <c r="G41" s="14">
        <v>3.2159599999999999</v>
      </c>
      <c r="H41" s="15">
        <f t="shared" si="10"/>
        <v>0</v>
      </c>
      <c r="I41" s="14">
        <f t="shared" si="2"/>
        <v>-3.2159599999999999</v>
      </c>
      <c r="J41" s="16"/>
      <c r="K41" s="16"/>
      <c r="L41" s="16"/>
      <c r="M41" s="15">
        <v>0</v>
      </c>
      <c r="N41" s="16"/>
      <c r="O41" s="16">
        <f t="shared" si="8"/>
        <v>0</v>
      </c>
      <c r="Q41" s="17">
        <f t="shared" si="3"/>
        <v>0</v>
      </c>
    </row>
    <row r="42" spans="1:17" ht="38.25" x14ac:dyDescent="0.2">
      <c r="A42" s="26" t="s">
        <v>157</v>
      </c>
      <c r="B42" s="27" t="s">
        <v>158</v>
      </c>
      <c r="C42" s="14">
        <v>1500</v>
      </c>
      <c r="D42" s="14">
        <v>500</v>
      </c>
      <c r="E42" s="14">
        <v>0</v>
      </c>
      <c r="F42" s="15">
        <f t="shared" si="9"/>
        <v>0</v>
      </c>
      <c r="G42" s="14"/>
      <c r="H42" s="15"/>
      <c r="I42" s="14">
        <f t="shared" si="2"/>
        <v>0</v>
      </c>
      <c r="J42" s="16"/>
      <c r="K42" s="16"/>
      <c r="L42" s="16"/>
      <c r="M42" s="15">
        <v>0</v>
      </c>
      <c r="N42" s="16"/>
      <c r="O42" s="16">
        <f t="shared" ref="O42" si="11">L42-N42</f>
        <v>0</v>
      </c>
      <c r="Q42" s="17"/>
    </row>
    <row r="43" spans="1:17" ht="32.25" customHeight="1" x14ac:dyDescent="0.2">
      <c r="A43" s="12" t="s">
        <v>68</v>
      </c>
      <c r="B43" s="13" t="s">
        <v>69</v>
      </c>
      <c r="C43" s="14">
        <v>15348</v>
      </c>
      <c r="D43" s="14">
        <v>4833.07</v>
      </c>
      <c r="E43" s="14">
        <v>4800.7</v>
      </c>
      <c r="F43" s="15">
        <f t="shared" si="9"/>
        <v>0.99330239371662321</v>
      </c>
      <c r="G43" s="14">
        <v>4991.4179999999997</v>
      </c>
      <c r="H43" s="15">
        <f t="shared" si="10"/>
        <v>0.96179081775960262</v>
      </c>
      <c r="I43" s="14">
        <f t="shared" si="2"/>
        <v>-190.71799999999985</v>
      </c>
      <c r="J43" s="16"/>
      <c r="K43" s="16"/>
      <c r="L43" s="16"/>
      <c r="M43" s="15">
        <v>0</v>
      </c>
      <c r="N43" s="16"/>
      <c r="O43" s="16">
        <f t="shared" si="8"/>
        <v>0</v>
      </c>
      <c r="Q43" s="17">
        <f t="shared" ref="Q43:Q74" si="12">J43-K43</f>
        <v>0</v>
      </c>
    </row>
    <row r="44" spans="1:17" ht="23.25" customHeight="1" x14ac:dyDescent="0.2">
      <c r="A44" s="8" t="s">
        <v>70</v>
      </c>
      <c r="B44" s="9" t="s">
        <v>71</v>
      </c>
      <c r="C44" s="10">
        <f>SUM(C45:C50)</f>
        <v>21929.32</v>
      </c>
      <c r="D44" s="10">
        <f>SUM(D45:D50)</f>
        <v>6581.3700000000008</v>
      </c>
      <c r="E44" s="10">
        <f>SUM(E45:E50)</f>
        <v>5370.77</v>
      </c>
      <c r="F44" s="11">
        <f t="shared" si="9"/>
        <v>0.81605653534142586</v>
      </c>
      <c r="G44" s="10">
        <f>SUM(G45:G50)</f>
        <v>5227.0813600000001</v>
      </c>
      <c r="H44" s="11">
        <f t="shared" si="10"/>
        <v>1.0274892679305838</v>
      </c>
      <c r="I44" s="10">
        <f t="shared" si="2"/>
        <v>143.68864000000031</v>
      </c>
      <c r="J44" s="10">
        <f>SUM(J45:J50)</f>
        <v>11960.8</v>
      </c>
      <c r="K44" s="10">
        <f>SUM(K45:K50)</f>
        <v>13798.830139999998</v>
      </c>
      <c r="L44" s="10">
        <f>SUM(L45:L50)</f>
        <v>1980.1179999999999</v>
      </c>
      <c r="M44" s="11">
        <f>L44/K44</f>
        <v>0.1434989763559768</v>
      </c>
      <c r="N44" s="10">
        <f>SUM(N45:N50)</f>
        <v>1693.9504300000001</v>
      </c>
      <c r="O44" s="10">
        <f>SUM(O45:O50)</f>
        <v>286.16757000000001</v>
      </c>
      <c r="Q44" s="17">
        <f t="shared" si="12"/>
        <v>-1838.0301399999989</v>
      </c>
    </row>
    <row r="45" spans="1:17" ht="19.5" customHeight="1" x14ac:dyDescent="0.2">
      <c r="A45" s="12" t="s">
        <v>72</v>
      </c>
      <c r="B45" s="13" t="s">
        <v>73</v>
      </c>
      <c r="C45" s="14">
        <v>9043.2999999999993</v>
      </c>
      <c r="D45" s="14">
        <v>2718.76</v>
      </c>
      <c r="E45" s="14">
        <v>2250.61</v>
      </c>
      <c r="F45" s="15">
        <f t="shared" si="9"/>
        <v>0.82780752990333828</v>
      </c>
      <c r="G45" s="14">
        <v>1849.4558</v>
      </c>
      <c r="H45" s="15">
        <f t="shared" si="10"/>
        <v>1.2169039130321471</v>
      </c>
      <c r="I45" s="14">
        <f t="shared" si="2"/>
        <v>401.15420000000017</v>
      </c>
      <c r="J45" s="14">
        <v>540.9</v>
      </c>
      <c r="K45" s="16">
        <v>540.9</v>
      </c>
      <c r="L45" s="14">
        <v>157.28</v>
      </c>
      <c r="M45" s="15">
        <f>L45/K45</f>
        <v>0.29077463486781291</v>
      </c>
      <c r="N45" s="14">
        <v>101.0184</v>
      </c>
      <c r="O45" s="16">
        <f t="shared" ref="O45:O50" si="13">L45-N45</f>
        <v>56.261600000000001</v>
      </c>
      <c r="Q45" s="17">
        <f t="shared" si="12"/>
        <v>0</v>
      </c>
    </row>
    <row r="46" spans="1:17" ht="22.5" customHeight="1" x14ac:dyDescent="0.2">
      <c r="A46" s="12" t="s">
        <v>74</v>
      </c>
      <c r="B46" s="13" t="s">
        <v>75</v>
      </c>
      <c r="C46" s="14">
        <v>3465.31</v>
      </c>
      <c r="D46" s="14">
        <v>1252.8399999999999</v>
      </c>
      <c r="E46" s="14">
        <v>1125.8900000000001</v>
      </c>
      <c r="F46" s="15">
        <f t="shared" si="9"/>
        <v>0.89867022125730356</v>
      </c>
      <c r="G46" s="14">
        <v>1059.70081</v>
      </c>
      <c r="H46" s="15">
        <f t="shared" si="10"/>
        <v>1.0624602617789827</v>
      </c>
      <c r="I46" s="14">
        <f t="shared" si="2"/>
        <v>66.189190000000053</v>
      </c>
      <c r="J46" s="14">
        <v>117.6</v>
      </c>
      <c r="K46" s="16">
        <v>170.11413999999999</v>
      </c>
      <c r="L46" s="14">
        <v>52.514000000000003</v>
      </c>
      <c r="M46" s="15">
        <f>L46/K46</f>
        <v>0.30869861846875285</v>
      </c>
      <c r="N46" s="14">
        <v>104.41195</v>
      </c>
      <c r="O46" s="16">
        <f t="shared" si="13"/>
        <v>-51.897950000000002</v>
      </c>
      <c r="Q46" s="17">
        <f t="shared" si="12"/>
        <v>-52.514139999999998</v>
      </c>
    </row>
    <row r="47" spans="1:17" ht="18" customHeight="1" x14ac:dyDescent="0.2">
      <c r="A47" s="12" t="s">
        <v>76</v>
      </c>
      <c r="B47" s="13" t="s">
        <v>77</v>
      </c>
      <c r="C47" s="14"/>
      <c r="D47" s="14"/>
      <c r="E47" s="14"/>
      <c r="F47" s="15"/>
      <c r="G47" s="14"/>
      <c r="H47" s="15"/>
      <c r="I47" s="14"/>
      <c r="J47" s="14">
        <v>10900</v>
      </c>
      <c r="K47" s="16">
        <v>12685.516</v>
      </c>
      <c r="L47" s="14">
        <v>1758.3109999999999</v>
      </c>
      <c r="M47" s="15">
        <f>L47/K47</f>
        <v>0.13860776337359867</v>
      </c>
      <c r="N47" s="14">
        <v>1475.8030799999999</v>
      </c>
      <c r="O47" s="16">
        <f t="shared" si="13"/>
        <v>282.50792000000001</v>
      </c>
      <c r="Q47" s="17">
        <f t="shared" si="12"/>
        <v>-1785.5159999999996</v>
      </c>
    </row>
    <row r="48" spans="1:17" ht="33.75" customHeight="1" x14ac:dyDescent="0.2">
      <c r="A48" s="12" t="s">
        <v>78</v>
      </c>
      <c r="B48" s="13" t="s">
        <v>79</v>
      </c>
      <c r="C48" s="14">
        <v>7720.71</v>
      </c>
      <c r="D48" s="14">
        <v>2252.27</v>
      </c>
      <c r="E48" s="14">
        <v>1814.27</v>
      </c>
      <c r="F48" s="15">
        <f t="shared" ref="F48:F57" si="14">E48/D48</f>
        <v>0.80552953242728442</v>
      </c>
      <c r="G48" s="14">
        <v>1758.52315</v>
      </c>
      <c r="H48" s="15">
        <f t="shared" ref="H48:H57" si="15">E48/G48</f>
        <v>1.0317009474683345</v>
      </c>
      <c r="I48" s="14">
        <f t="shared" ref="I48:I57" si="16">E48-G48</f>
        <v>55.746849999999995</v>
      </c>
      <c r="J48" s="14">
        <v>302.3</v>
      </c>
      <c r="K48" s="16">
        <f>202.3+100</f>
        <v>302.3</v>
      </c>
      <c r="L48" s="14">
        <v>12.013</v>
      </c>
      <c r="M48" s="15">
        <f>L48/K48</f>
        <v>3.9738670195170356E-2</v>
      </c>
      <c r="N48" s="14">
        <v>12.717000000000001</v>
      </c>
      <c r="O48" s="16">
        <f t="shared" si="13"/>
        <v>-0.70400000000000063</v>
      </c>
      <c r="Q48" s="17">
        <f t="shared" si="12"/>
        <v>0</v>
      </c>
    </row>
    <row r="49" spans="1:17" ht="34.5" customHeight="1" x14ac:dyDescent="0.2">
      <c r="A49" s="12" t="s">
        <v>80</v>
      </c>
      <c r="B49" s="13" t="s">
        <v>81</v>
      </c>
      <c r="C49" s="14">
        <v>0</v>
      </c>
      <c r="D49" s="14">
        <v>0</v>
      </c>
      <c r="E49" s="14">
        <v>0</v>
      </c>
      <c r="F49" s="15">
        <v>0</v>
      </c>
      <c r="G49" s="14">
        <v>514.40160000000003</v>
      </c>
      <c r="H49" s="15">
        <f t="shared" si="15"/>
        <v>0</v>
      </c>
      <c r="I49" s="14">
        <f t="shared" si="16"/>
        <v>-514.40160000000003</v>
      </c>
      <c r="J49" s="16"/>
      <c r="K49" s="16"/>
      <c r="L49" s="16"/>
      <c r="M49" s="15">
        <v>0</v>
      </c>
      <c r="N49" s="16"/>
      <c r="O49" s="16">
        <f t="shared" si="13"/>
        <v>0</v>
      </c>
      <c r="Q49" s="17">
        <f t="shared" si="12"/>
        <v>0</v>
      </c>
    </row>
    <row r="50" spans="1:17" ht="22.5" customHeight="1" x14ac:dyDescent="0.2">
      <c r="A50" s="12" t="s">
        <v>82</v>
      </c>
      <c r="B50" s="13" t="s">
        <v>83</v>
      </c>
      <c r="C50" s="14">
        <v>1700</v>
      </c>
      <c r="D50" s="14">
        <v>357.5</v>
      </c>
      <c r="E50" s="14">
        <v>180</v>
      </c>
      <c r="F50" s="15">
        <f t="shared" si="14"/>
        <v>0.50349650349650354</v>
      </c>
      <c r="G50" s="14">
        <v>45</v>
      </c>
      <c r="H50" s="15">
        <f t="shared" si="15"/>
        <v>4</v>
      </c>
      <c r="I50" s="14">
        <f t="shared" si="16"/>
        <v>135</v>
      </c>
      <c r="J50" s="14">
        <v>100</v>
      </c>
      <c r="K50" s="16">
        <v>100</v>
      </c>
      <c r="L50" s="16"/>
      <c r="M50" s="15">
        <f>L50/K50</f>
        <v>0</v>
      </c>
      <c r="N50" s="16"/>
      <c r="O50" s="16">
        <f t="shared" si="13"/>
        <v>0</v>
      </c>
      <c r="Q50" s="17">
        <f t="shared" si="12"/>
        <v>0</v>
      </c>
    </row>
    <row r="51" spans="1:17" ht="21.75" customHeight="1" x14ac:dyDescent="0.2">
      <c r="A51" s="8" t="s">
        <v>84</v>
      </c>
      <c r="B51" s="9" t="s">
        <v>85</v>
      </c>
      <c r="C51" s="10">
        <f>SUM(C52:C55)</f>
        <v>18802.120000000003</v>
      </c>
      <c r="D51" s="10">
        <f>SUM(D52:D55)</f>
        <v>4774.25</v>
      </c>
      <c r="E51" s="10">
        <f>SUM(E52:E55)</f>
        <v>3302</v>
      </c>
      <c r="F51" s="11">
        <f t="shared" si="14"/>
        <v>0.69162695711368283</v>
      </c>
      <c r="G51" s="10">
        <f>SUM(G52:G55)</f>
        <v>3280.6335200000003</v>
      </c>
      <c r="H51" s="11">
        <f t="shared" si="15"/>
        <v>1.0065129127864303</v>
      </c>
      <c r="I51" s="10">
        <f t="shared" si="16"/>
        <v>21.366479999999683</v>
      </c>
      <c r="J51" s="10">
        <f>SUM(J52:J55)</f>
        <v>716.02800000000002</v>
      </c>
      <c r="K51" s="10">
        <f>SUM(K52:K55)</f>
        <v>716.02800000000002</v>
      </c>
      <c r="L51" s="10">
        <f>SUM(L52:L55)</f>
        <v>112.04</v>
      </c>
      <c r="M51" s="11">
        <f>L51/K51</f>
        <v>0.15647432781958248</v>
      </c>
      <c r="N51" s="10">
        <f>SUM(N52:N55)</f>
        <v>28.37491</v>
      </c>
      <c r="O51" s="10">
        <f>SUM(O52:O55)</f>
        <v>83.665090000000006</v>
      </c>
      <c r="Q51" s="17">
        <f t="shared" si="12"/>
        <v>0</v>
      </c>
    </row>
    <row r="52" spans="1:17" ht="33.75" customHeight="1" x14ac:dyDescent="0.2">
      <c r="A52" s="12" t="s">
        <v>86</v>
      </c>
      <c r="B52" s="13" t="s">
        <v>87</v>
      </c>
      <c r="C52" s="14">
        <v>1110.69</v>
      </c>
      <c r="D52" s="14">
        <v>265</v>
      </c>
      <c r="E52" s="14">
        <v>28.78</v>
      </c>
      <c r="F52" s="15">
        <f t="shared" si="14"/>
        <v>0.10860377358490567</v>
      </c>
      <c r="G52" s="14">
        <v>108.6628</v>
      </c>
      <c r="H52" s="15">
        <f t="shared" si="15"/>
        <v>0.26485605009258001</v>
      </c>
      <c r="I52" s="14">
        <f t="shared" si="16"/>
        <v>-79.882800000000003</v>
      </c>
      <c r="J52" s="16"/>
      <c r="K52" s="16"/>
      <c r="L52" s="16"/>
      <c r="M52" s="15">
        <v>0</v>
      </c>
      <c r="N52" s="16"/>
      <c r="O52" s="16">
        <f>L52-N52</f>
        <v>0</v>
      </c>
      <c r="Q52" s="17">
        <f t="shared" si="12"/>
        <v>0</v>
      </c>
    </row>
    <row r="53" spans="1:17" ht="34.5" customHeight="1" x14ac:dyDescent="0.2">
      <c r="A53" s="12" t="s">
        <v>88</v>
      </c>
      <c r="B53" s="13" t="s">
        <v>89</v>
      </c>
      <c r="C53" s="14">
        <v>258.44</v>
      </c>
      <c r="D53" s="14">
        <v>90</v>
      </c>
      <c r="E53" s="14">
        <v>11.5</v>
      </c>
      <c r="F53" s="15">
        <f t="shared" si="14"/>
        <v>0.12777777777777777</v>
      </c>
      <c r="G53" s="14">
        <v>1.84</v>
      </c>
      <c r="H53" s="15">
        <f t="shared" si="15"/>
        <v>6.25</v>
      </c>
      <c r="I53" s="14">
        <f t="shared" si="16"/>
        <v>9.66</v>
      </c>
      <c r="J53" s="16"/>
      <c r="K53" s="16"/>
      <c r="L53" s="16"/>
      <c r="M53" s="15">
        <v>0</v>
      </c>
      <c r="N53" s="16"/>
      <c r="O53" s="16">
        <f>L53-N53</f>
        <v>0</v>
      </c>
      <c r="Q53" s="17">
        <f t="shared" si="12"/>
        <v>0</v>
      </c>
    </row>
    <row r="54" spans="1:17" ht="36.75" customHeight="1" x14ac:dyDescent="0.2">
      <c r="A54" s="12" t="s">
        <v>90</v>
      </c>
      <c r="B54" s="13" t="s">
        <v>91</v>
      </c>
      <c r="C54" s="14">
        <v>17018.79</v>
      </c>
      <c r="D54" s="14">
        <v>4313.67</v>
      </c>
      <c r="E54" s="14">
        <v>3201.72</v>
      </c>
      <c r="F54" s="15">
        <f t="shared" si="14"/>
        <v>0.74222645682214905</v>
      </c>
      <c r="G54" s="14">
        <v>3089.1307200000001</v>
      </c>
      <c r="H54" s="15">
        <f t="shared" si="15"/>
        <v>1.0364469134540217</v>
      </c>
      <c r="I54" s="14">
        <f t="shared" si="16"/>
        <v>112.58927999999969</v>
      </c>
      <c r="J54" s="14">
        <v>716.02800000000002</v>
      </c>
      <c r="K54" s="16">
        <v>716.02800000000002</v>
      </c>
      <c r="L54" s="14">
        <v>112.04</v>
      </c>
      <c r="M54" s="15">
        <f>L54/K54</f>
        <v>0.15647432781958248</v>
      </c>
      <c r="N54" s="14">
        <v>28.37491</v>
      </c>
      <c r="O54" s="16">
        <f>L54-N54</f>
        <v>83.665090000000006</v>
      </c>
      <c r="Q54" s="17">
        <f t="shared" si="12"/>
        <v>0</v>
      </c>
    </row>
    <row r="55" spans="1:17" ht="44.25" customHeight="1" x14ac:dyDescent="0.2">
      <c r="A55" s="12" t="s">
        <v>92</v>
      </c>
      <c r="B55" s="13" t="s">
        <v>93</v>
      </c>
      <c r="C55" s="14">
        <v>414.2</v>
      </c>
      <c r="D55" s="14">
        <v>105.58</v>
      </c>
      <c r="E55" s="14">
        <v>60</v>
      </c>
      <c r="F55" s="15">
        <f t="shared" si="14"/>
        <v>0.56828944875923471</v>
      </c>
      <c r="G55" s="14">
        <v>81</v>
      </c>
      <c r="H55" s="15">
        <f t="shared" si="15"/>
        <v>0.7407407407407407</v>
      </c>
      <c r="I55" s="14">
        <f t="shared" si="16"/>
        <v>-21</v>
      </c>
      <c r="J55" s="16"/>
      <c r="K55" s="16"/>
      <c r="L55" s="16"/>
      <c r="M55" s="15">
        <v>0</v>
      </c>
      <c r="N55" s="16"/>
      <c r="O55" s="16">
        <f>L55-N55</f>
        <v>0</v>
      </c>
      <c r="Q55" s="17">
        <f t="shared" si="12"/>
        <v>0</v>
      </c>
    </row>
    <row r="56" spans="1:17" ht="23.25" customHeight="1" x14ac:dyDescent="0.2">
      <c r="A56" s="8" t="s">
        <v>94</v>
      </c>
      <c r="B56" s="9" t="s">
        <v>95</v>
      </c>
      <c r="C56" s="10">
        <f>SUM(C57:C60)</f>
        <v>122717.93000000001</v>
      </c>
      <c r="D56" s="10">
        <f>SUM(D57:D60)</f>
        <v>27783.030000000002</v>
      </c>
      <c r="E56" s="10">
        <f>SUM(E57:E60)</f>
        <v>17606.510000000002</v>
      </c>
      <c r="F56" s="11">
        <f t="shared" si="14"/>
        <v>0.63371453725529581</v>
      </c>
      <c r="G56" s="10">
        <f>SUM(G57:G60)</f>
        <v>21482.2137</v>
      </c>
      <c r="H56" s="11">
        <f t="shared" si="15"/>
        <v>0.81958546013346856</v>
      </c>
      <c r="I56" s="10">
        <f t="shared" si="16"/>
        <v>-3875.7036999999982</v>
      </c>
      <c r="J56" s="10">
        <f>SUM(J57:J60)</f>
        <v>46416.588000000003</v>
      </c>
      <c r="K56" s="10">
        <f>SUM(K57:K60)</f>
        <v>46416.588000000003</v>
      </c>
      <c r="L56" s="10">
        <f>SUM(L57:L60)</f>
        <v>34.176000000000002</v>
      </c>
      <c r="M56" s="11">
        <f>L56/K56</f>
        <v>7.362885009988239E-4</v>
      </c>
      <c r="N56" s="10">
        <f>SUM(N57:N60)</f>
        <v>4981.01062</v>
      </c>
      <c r="O56" s="10">
        <f>SUM(O57:O60)</f>
        <v>-4946.8346200000005</v>
      </c>
      <c r="Q56" s="17">
        <f t="shared" si="12"/>
        <v>0</v>
      </c>
    </row>
    <row r="57" spans="1:17" ht="32.25" customHeight="1" x14ac:dyDescent="0.2">
      <c r="A57" s="12" t="s">
        <v>96</v>
      </c>
      <c r="B57" s="13" t="s">
        <v>97</v>
      </c>
      <c r="C57" s="14">
        <v>3255.72</v>
      </c>
      <c r="D57" s="14">
        <v>2755.72</v>
      </c>
      <c r="E57" s="14">
        <v>98.69</v>
      </c>
      <c r="F57" s="15">
        <f t="shared" si="14"/>
        <v>3.5812782140420656E-2</v>
      </c>
      <c r="G57" s="14">
        <v>3700</v>
      </c>
      <c r="H57" s="15">
        <f t="shared" si="15"/>
        <v>2.6672972972972973E-2</v>
      </c>
      <c r="I57" s="14">
        <f t="shared" si="16"/>
        <v>-3601.31</v>
      </c>
      <c r="J57" s="14">
        <v>22190</v>
      </c>
      <c r="K57" s="16">
        <v>22190</v>
      </c>
      <c r="L57" s="16"/>
      <c r="M57" s="15">
        <f>L57/K57</f>
        <v>0</v>
      </c>
      <c r="N57" s="16"/>
      <c r="O57" s="16">
        <f>L57-N57</f>
        <v>0</v>
      </c>
      <c r="Q57" s="17">
        <f t="shared" si="12"/>
        <v>0</v>
      </c>
    </row>
    <row r="58" spans="1:17" ht="24.75" customHeight="1" x14ac:dyDescent="0.2">
      <c r="A58" s="12" t="s">
        <v>98</v>
      </c>
      <c r="B58" s="13" t="s">
        <v>99</v>
      </c>
      <c r="C58" s="14">
        <v>116777.21</v>
      </c>
      <c r="D58" s="14">
        <v>24505.07</v>
      </c>
      <c r="E58" s="14">
        <v>17414.990000000002</v>
      </c>
      <c r="F58" s="15">
        <f>E58/D58</f>
        <v>0.71066885342502595</v>
      </c>
      <c r="G58" s="14">
        <v>16811.493729999998</v>
      </c>
      <c r="H58" s="15">
        <f>E58/G58</f>
        <v>1.0358978374969185</v>
      </c>
      <c r="I58" s="14">
        <f>E58-G58</f>
        <v>603.49627000000328</v>
      </c>
      <c r="J58" s="14">
        <v>20226.588</v>
      </c>
      <c r="K58" s="16">
        <f>6155.051+14071.537</f>
        <v>20226.588</v>
      </c>
      <c r="L58" s="14">
        <v>34.176000000000002</v>
      </c>
      <c r="M58" s="15">
        <f>L58/K58</f>
        <v>1.6896571977438805E-3</v>
      </c>
      <c r="N58" s="14">
        <v>1713.2107800000001</v>
      </c>
      <c r="O58" s="16">
        <f>L58-N58</f>
        <v>-1679.0347800000002</v>
      </c>
      <c r="Q58" s="17">
        <f t="shared" si="12"/>
        <v>0</v>
      </c>
    </row>
    <row r="59" spans="1:17" ht="90" customHeight="1" x14ac:dyDescent="0.2">
      <c r="A59" s="12" t="s">
        <v>100</v>
      </c>
      <c r="B59" s="13" t="s">
        <v>101</v>
      </c>
      <c r="C59" s="14">
        <v>1185</v>
      </c>
      <c r="D59" s="14">
        <v>272.24</v>
      </c>
      <c r="E59" s="14">
        <v>92.83</v>
      </c>
      <c r="F59" s="15">
        <f>E59/D59</f>
        <v>0.340985894798707</v>
      </c>
      <c r="G59" s="14">
        <v>275.81997000000001</v>
      </c>
      <c r="H59" s="15">
        <f>E59/G59</f>
        <v>0.33656011201799491</v>
      </c>
      <c r="I59" s="14">
        <f>E59-G59</f>
        <v>-182.98997000000003</v>
      </c>
      <c r="J59" s="14"/>
      <c r="K59" s="16"/>
      <c r="L59" s="16"/>
      <c r="M59" s="15">
        <v>0</v>
      </c>
      <c r="N59" s="16"/>
      <c r="O59" s="16">
        <f>L59-N59</f>
        <v>0</v>
      </c>
      <c r="Q59" s="17">
        <f t="shared" si="12"/>
        <v>0</v>
      </c>
    </row>
    <row r="60" spans="1:17" ht="31.5" customHeight="1" x14ac:dyDescent="0.2">
      <c r="A60" s="12" t="s">
        <v>102</v>
      </c>
      <c r="B60" s="13" t="s">
        <v>103</v>
      </c>
      <c r="C60" s="14">
        <v>1500</v>
      </c>
      <c r="D60" s="14">
        <v>250</v>
      </c>
      <c r="E60" s="14">
        <v>0</v>
      </c>
      <c r="F60" s="15">
        <f>E60/D60</f>
        <v>0</v>
      </c>
      <c r="G60" s="14">
        <v>694.9</v>
      </c>
      <c r="H60" s="15">
        <f>E60/G60</f>
        <v>0</v>
      </c>
      <c r="I60" s="14">
        <f>E60-G60</f>
        <v>-694.9</v>
      </c>
      <c r="J60" s="14">
        <v>4000</v>
      </c>
      <c r="K60" s="16">
        <f>4000</f>
        <v>4000</v>
      </c>
      <c r="L60" s="14"/>
      <c r="M60" s="15">
        <f>L60/K60</f>
        <v>0</v>
      </c>
      <c r="N60" s="14">
        <v>3267.7998400000001</v>
      </c>
      <c r="O60" s="16">
        <f>L60-N60</f>
        <v>-3267.7998400000001</v>
      </c>
      <c r="Q60" s="17">
        <f t="shared" si="12"/>
        <v>0</v>
      </c>
    </row>
    <row r="61" spans="1:17" ht="21.75" customHeight="1" x14ac:dyDescent="0.2">
      <c r="A61" s="8" t="s">
        <v>104</v>
      </c>
      <c r="B61" s="9" t="s">
        <v>105</v>
      </c>
      <c r="C61" s="10">
        <f>SUM(C62:C79)</f>
        <v>23470.86</v>
      </c>
      <c r="D61" s="10">
        <f>SUM(D62:D79)</f>
        <v>19255.599999999999</v>
      </c>
      <c r="E61" s="10">
        <f>SUM(E62:E79)</f>
        <v>410.72</v>
      </c>
      <c r="F61" s="11">
        <f>E61/D61</f>
        <v>2.1329898834624737E-2</v>
      </c>
      <c r="G61" s="10">
        <f>SUM(G62:G79)</f>
        <v>285.23518999999999</v>
      </c>
      <c r="H61" s="11">
        <f>E61/G61</f>
        <v>1.4399345326220094</v>
      </c>
      <c r="I61" s="10">
        <f>E61-G61</f>
        <v>125.48481000000004</v>
      </c>
      <c r="J61" s="10">
        <f>SUM(J62:J79)</f>
        <v>120251.549</v>
      </c>
      <c r="K61" s="10">
        <f>SUM(K62:K79)</f>
        <v>120251.549</v>
      </c>
      <c r="L61" s="10">
        <f>SUM(L62:L79)</f>
        <v>1574.3549999999998</v>
      </c>
      <c r="M61" s="11">
        <f>L61/K61</f>
        <v>1.3092180625465372E-2</v>
      </c>
      <c r="N61" s="10">
        <f>SUM(N62:N79)</f>
        <v>14574.81849</v>
      </c>
      <c r="O61" s="10">
        <f>SUM(O62:O79)</f>
        <v>-13000.46349</v>
      </c>
      <c r="Q61" s="17">
        <f t="shared" si="12"/>
        <v>0</v>
      </c>
    </row>
    <row r="62" spans="1:17" ht="18" customHeight="1" x14ac:dyDescent="0.2">
      <c r="A62" s="12" t="s">
        <v>106</v>
      </c>
      <c r="B62" s="13" t="s">
        <v>107</v>
      </c>
      <c r="C62" s="14">
        <v>1070</v>
      </c>
      <c r="D62" s="14">
        <v>100</v>
      </c>
      <c r="E62" s="14">
        <v>0</v>
      </c>
      <c r="F62" s="15">
        <v>0</v>
      </c>
      <c r="G62" s="14">
        <v>0</v>
      </c>
      <c r="H62" s="15">
        <v>0</v>
      </c>
      <c r="I62" s="14">
        <f>E62-G62</f>
        <v>0</v>
      </c>
      <c r="J62" s="14">
        <v>80</v>
      </c>
      <c r="K62" s="16">
        <v>80</v>
      </c>
      <c r="L62" s="16"/>
      <c r="M62" s="15">
        <v>0</v>
      </c>
      <c r="N62" s="16"/>
      <c r="O62" s="16">
        <f t="shared" ref="O62:O79" si="17">L62-N62</f>
        <v>0</v>
      </c>
      <c r="Q62" s="17">
        <f t="shared" si="12"/>
        <v>0</v>
      </c>
    </row>
    <row r="63" spans="1:17" ht="22.5" customHeight="1" x14ac:dyDescent="0.2">
      <c r="A63" s="12" t="s">
        <v>108</v>
      </c>
      <c r="B63" s="13" t="s">
        <v>109</v>
      </c>
      <c r="C63" s="14"/>
      <c r="D63" s="14"/>
      <c r="E63" s="14"/>
      <c r="F63" s="15"/>
      <c r="G63" s="14"/>
      <c r="H63" s="15"/>
      <c r="I63" s="14"/>
      <c r="J63" s="14">
        <v>3714.35</v>
      </c>
      <c r="K63" s="16">
        <f>1214.35+2500</f>
        <v>3714.35</v>
      </c>
      <c r="L63" s="14">
        <v>0</v>
      </c>
      <c r="M63" s="15">
        <f t="shared" ref="M63:M72" si="18">L63/K63</f>
        <v>0</v>
      </c>
      <c r="N63" s="14">
        <v>4765.5977700000003</v>
      </c>
      <c r="O63" s="16">
        <f t="shared" si="17"/>
        <v>-4765.5977700000003</v>
      </c>
      <c r="Q63" s="17">
        <f t="shared" si="12"/>
        <v>0</v>
      </c>
    </row>
    <row r="64" spans="1:17" ht="21.75" customHeight="1" x14ac:dyDescent="0.2">
      <c r="A64" s="12" t="s">
        <v>110</v>
      </c>
      <c r="B64" s="13" t="s">
        <v>111</v>
      </c>
      <c r="C64" s="14"/>
      <c r="D64" s="14"/>
      <c r="E64" s="14"/>
      <c r="F64" s="15"/>
      <c r="G64" s="14"/>
      <c r="H64" s="15"/>
      <c r="I64" s="14"/>
      <c r="J64" s="14">
        <v>7978.7250000000004</v>
      </c>
      <c r="K64" s="16">
        <v>7978.7250000000004</v>
      </c>
      <c r="L64" s="14">
        <v>1474.8579999999999</v>
      </c>
      <c r="M64" s="15">
        <f t="shared" si="18"/>
        <v>0.18484883236356683</v>
      </c>
      <c r="N64" s="14">
        <v>0</v>
      </c>
      <c r="O64" s="16">
        <f t="shared" si="17"/>
        <v>1474.8579999999999</v>
      </c>
      <c r="Q64" s="17">
        <f t="shared" si="12"/>
        <v>0</v>
      </c>
    </row>
    <row r="65" spans="1:17" ht="18" customHeight="1" x14ac:dyDescent="0.2">
      <c r="A65" s="12" t="s">
        <v>112</v>
      </c>
      <c r="B65" s="13" t="s">
        <v>113</v>
      </c>
      <c r="C65" s="14"/>
      <c r="D65" s="14"/>
      <c r="E65" s="14"/>
      <c r="F65" s="15"/>
      <c r="G65" s="14"/>
      <c r="H65" s="15"/>
      <c r="I65" s="14"/>
      <c r="J65" s="14"/>
      <c r="K65" s="16"/>
      <c r="L65" s="14"/>
      <c r="M65" s="15">
        <v>0</v>
      </c>
      <c r="N65" s="14">
        <v>1182.75674</v>
      </c>
      <c r="O65" s="16">
        <f t="shared" si="17"/>
        <v>-1182.75674</v>
      </c>
      <c r="Q65" s="17">
        <f t="shared" si="12"/>
        <v>0</v>
      </c>
    </row>
    <row r="66" spans="1:17" ht="23.25" customHeight="1" x14ac:dyDescent="0.2">
      <c r="A66" s="12" t="s">
        <v>114</v>
      </c>
      <c r="B66" s="13" t="s">
        <v>115</v>
      </c>
      <c r="C66" s="14"/>
      <c r="D66" s="14"/>
      <c r="E66" s="14"/>
      <c r="F66" s="15"/>
      <c r="G66" s="14"/>
      <c r="H66" s="15"/>
      <c r="I66" s="14"/>
      <c r="J66" s="14">
        <v>450</v>
      </c>
      <c r="K66" s="16">
        <v>450</v>
      </c>
      <c r="L66" s="14">
        <v>0</v>
      </c>
      <c r="M66" s="15">
        <f t="shared" si="18"/>
        <v>0</v>
      </c>
      <c r="N66" s="14">
        <v>0</v>
      </c>
      <c r="O66" s="16">
        <f t="shared" si="17"/>
        <v>0</v>
      </c>
      <c r="Q66" s="17">
        <f t="shared" si="12"/>
        <v>0</v>
      </c>
    </row>
    <row r="67" spans="1:17" ht="32.25" customHeight="1" x14ac:dyDescent="0.2">
      <c r="A67" s="12" t="s">
        <v>116</v>
      </c>
      <c r="B67" s="13" t="s">
        <v>117</v>
      </c>
      <c r="C67" s="14"/>
      <c r="D67" s="14"/>
      <c r="E67" s="14"/>
      <c r="F67" s="15"/>
      <c r="G67" s="14"/>
      <c r="H67" s="15"/>
      <c r="I67" s="14"/>
      <c r="J67" s="14"/>
      <c r="K67" s="16"/>
      <c r="L67" s="14"/>
      <c r="M67" s="15">
        <v>0</v>
      </c>
      <c r="N67" s="14">
        <v>5223.4235699999999</v>
      </c>
      <c r="O67" s="16">
        <f t="shared" si="17"/>
        <v>-5223.4235699999999</v>
      </c>
      <c r="Q67" s="17">
        <f t="shared" si="12"/>
        <v>0</v>
      </c>
    </row>
    <row r="68" spans="1:17" ht="23.25" customHeight="1" x14ac:dyDescent="0.2">
      <c r="A68" s="12" t="s">
        <v>118</v>
      </c>
      <c r="B68" s="13" t="s">
        <v>119</v>
      </c>
      <c r="C68" s="14"/>
      <c r="D68" s="14"/>
      <c r="E68" s="14"/>
      <c r="F68" s="15"/>
      <c r="G68" s="14"/>
      <c r="H68" s="15"/>
      <c r="I68" s="14"/>
      <c r="J68" s="14">
        <v>29779.002</v>
      </c>
      <c r="K68" s="16">
        <f>1300.356+28478.646</f>
        <v>29779.002</v>
      </c>
      <c r="L68" s="14">
        <v>84.320999999999998</v>
      </c>
      <c r="M68" s="15">
        <f t="shared" si="18"/>
        <v>2.8315589622513204E-3</v>
      </c>
      <c r="N68" s="14">
        <v>3332.14041</v>
      </c>
      <c r="O68" s="16">
        <f t="shared" si="17"/>
        <v>-3247.8194100000001</v>
      </c>
      <c r="Q68" s="17">
        <f t="shared" si="12"/>
        <v>0</v>
      </c>
    </row>
    <row r="69" spans="1:17" ht="27" customHeight="1" x14ac:dyDescent="0.2">
      <c r="A69" s="12" t="s">
        <v>120</v>
      </c>
      <c r="B69" s="13" t="s">
        <v>121</v>
      </c>
      <c r="C69" s="14"/>
      <c r="D69" s="14"/>
      <c r="E69" s="14"/>
      <c r="F69" s="15"/>
      <c r="G69" s="14"/>
      <c r="H69" s="15"/>
      <c r="I69" s="14"/>
      <c r="J69" s="14">
        <v>838.7</v>
      </c>
      <c r="K69" s="16">
        <v>838.7</v>
      </c>
      <c r="L69" s="14">
        <v>0</v>
      </c>
      <c r="M69" s="15">
        <f t="shared" si="18"/>
        <v>0</v>
      </c>
      <c r="N69" s="14">
        <v>0</v>
      </c>
      <c r="O69" s="16">
        <f t="shared" si="17"/>
        <v>0</v>
      </c>
      <c r="Q69" s="17">
        <f t="shared" si="12"/>
        <v>0</v>
      </c>
    </row>
    <row r="70" spans="1:17" ht="38.25" customHeight="1" x14ac:dyDescent="0.2">
      <c r="A70" s="12" t="s">
        <v>122</v>
      </c>
      <c r="B70" s="13" t="s">
        <v>123</v>
      </c>
      <c r="C70" s="14"/>
      <c r="D70" s="14"/>
      <c r="E70" s="14"/>
      <c r="F70" s="15"/>
      <c r="G70" s="14"/>
      <c r="H70" s="15"/>
      <c r="I70" s="14"/>
      <c r="J70" s="14">
        <v>1190</v>
      </c>
      <c r="K70" s="16">
        <v>1190</v>
      </c>
      <c r="L70" s="14">
        <v>0</v>
      </c>
      <c r="M70" s="15">
        <f t="shared" si="18"/>
        <v>0</v>
      </c>
      <c r="N70" s="14">
        <v>0</v>
      </c>
      <c r="O70" s="16">
        <f t="shared" si="17"/>
        <v>0</v>
      </c>
      <c r="Q70" s="17">
        <f t="shared" si="12"/>
        <v>0</v>
      </c>
    </row>
    <row r="71" spans="1:17" ht="38.25" customHeight="1" x14ac:dyDescent="0.2">
      <c r="A71" s="12">
        <v>7351</v>
      </c>
      <c r="B71" s="27" t="s">
        <v>167</v>
      </c>
      <c r="C71" s="14"/>
      <c r="D71" s="14"/>
      <c r="E71" s="14"/>
      <c r="F71" s="15"/>
      <c r="G71" s="14"/>
      <c r="H71" s="15"/>
      <c r="I71" s="14"/>
      <c r="J71" s="14">
        <v>3000</v>
      </c>
      <c r="K71" s="16">
        <v>3000</v>
      </c>
      <c r="L71" s="14"/>
      <c r="M71" s="15">
        <f t="shared" si="18"/>
        <v>0</v>
      </c>
      <c r="N71" s="14"/>
      <c r="O71" s="16">
        <f t="shared" si="17"/>
        <v>0</v>
      </c>
      <c r="Q71" s="17">
        <f t="shared" si="12"/>
        <v>0</v>
      </c>
    </row>
    <row r="72" spans="1:17" ht="38.25" customHeight="1" x14ac:dyDescent="0.2">
      <c r="A72" s="12">
        <v>7441</v>
      </c>
      <c r="B72" s="27" t="s">
        <v>168</v>
      </c>
      <c r="C72" s="14"/>
      <c r="D72" s="14"/>
      <c r="E72" s="14"/>
      <c r="F72" s="15"/>
      <c r="G72" s="14"/>
      <c r="H72" s="15"/>
      <c r="I72" s="14"/>
      <c r="J72" s="14">
        <v>10450</v>
      </c>
      <c r="K72" s="16">
        <v>10450</v>
      </c>
      <c r="L72" s="14"/>
      <c r="M72" s="15">
        <f t="shared" si="18"/>
        <v>0</v>
      </c>
      <c r="N72" s="14"/>
      <c r="O72" s="16">
        <f t="shared" si="17"/>
        <v>0</v>
      </c>
      <c r="Q72" s="17">
        <f t="shared" si="12"/>
        <v>0</v>
      </c>
    </row>
    <row r="73" spans="1:17" ht="38.25" customHeight="1" x14ac:dyDescent="0.2">
      <c r="A73" s="12">
        <v>7461</v>
      </c>
      <c r="B73" s="13" t="s">
        <v>166</v>
      </c>
      <c r="C73" s="14">
        <v>20000</v>
      </c>
      <c r="D73" s="14">
        <v>17971.599999999999</v>
      </c>
      <c r="E73" s="14"/>
      <c r="F73" s="15"/>
      <c r="G73" s="14"/>
      <c r="H73" s="15"/>
      <c r="I73" s="14"/>
      <c r="J73" s="14">
        <v>52241.572</v>
      </c>
      <c r="K73" s="16">
        <f>200+52041.572</f>
        <v>52241.572</v>
      </c>
      <c r="L73" s="14">
        <v>8.5760000000000005</v>
      </c>
      <c r="M73" s="15">
        <f>L73/K73</f>
        <v>1.6416045060818615E-4</v>
      </c>
      <c r="N73" s="14"/>
      <c r="O73" s="16">
        <f t="shared" si="17"/>
        <v>8.5760000000000005</v>
      </c>
      <c r="Q73" s="17"/>
    </row>
    <row r="74" spans="1:17" ht="22.5" customHeight="1" x14ac:dyDescent="0.2">
      <c r="A74" s="12" t="s">
        <v>124</v>
      </c>
      <c r="B74" s="13" t="s">
        <v>125</v>
      </c>
      <c r="C74" s="14">
        <v>1060</v>
      </c>
      <c r="D74" s="14">
        <v>442</v>
      </c>
      <c r="E74" s="14">
        <v>0</v>
      </c>
      <c r="F74" s="15">
        <f>E74/D74</f>
        <v>0</v>
      </c>
      <c r="G74" s="14">
        <v>0</v>
      </c>
      <c r="H74" s="15">
        <v>0</v>
      </c>
      <c r="I74" s="14">
        <f>E74-G74</f>
        <v>0</v>
      </c>
      <c r="J74" s="16">
        <v>25</v>
      </c>
      <c r="K74" s="16">
        <v>25</v>
      </c>
      <c r="L74" s="16"/>
      <c r="M74" s="15">
        <v>0</v>
      </c>
      <c r="N74" s="16"/>
      <c r="O74" s="16">
        <f t="shared" si="17"/>
        <v>0</v>
      </c>
      <c r="Q74" s="17">
        <f t="shared" si="12"/>
        <v>0</v>
      </c>
    </row>
    <row r="75" spans="1:17" ht="34.5" customHeight="1" x14ac:dyDescent="0.2">
      <c r="A75" s="12" t="s">
        <v>126</v>
      </c>
      <c r="B75" s="13" t="s">
        <v>127</v>
      </c>
      <c r="C75" s="14"/>
      <c r="D75" s="14"/>
      <c r="E75" s="14"/>
      <c r="F75" s="15"/>
      <c r="G75" s="14"/>
      <c r="H75" s="15"/>
      <c r="I75" s="14"/>
      <c r="J75" s="14">
        <v>200</v>
      </c>
      <c r="K75" s="16">
        <v>200</v>
      </c>
      <c r="L75" s="16">
        <v>6.6</v>
      </c>
      <c r="M75" s="15">
        <f>L75/K75</f>
        <v>3.3000000000000002E-2</v>
      </c>
      <c r="N75" s="16"/>
      <c r="O75" s="16">
        <f t="shared" si="17"/>
        <v>6.6</v>
      </c>
      <c r="Q75" s="17">
        <f t="shared" ref="Q75:Q84" si="19">J75-K75</f>
        <v>0</v>
      </c>
    </row>
    <row r="76" spans="1:17" ht="34.5" customHeight="1" x14ac:dyDescent="0.2">
      <c r="A76" s="12">
        <v>7670</v>
      </c>
      <c r="B76" s="13" t="s">
        <v>165</v>
      </c>
      <c r="C76" s="14"/>
      <c r="D76" s="14"/>
      <c r="E76" s="14"/>
      <c r="F76" s="15"/>
      <c r="G76" s="14"/>
      <c r="H76" s="15"/>
      <c r="I76" s="14"/>
      <c r="J76" s="14">
        <v>9653.2000000000007</v>
      </c>
      <c r="K76" s="16">
        <v>9653.2000000000007</v>
      </c>
      <c r="L76" s="16">
        <v>0</v>
      </c>
      <c r="M76" s="15">
        <f t="shared" ref="M76" si="20">L76/K76</f>
        <v>0</v>
      </c>
      <c r="N76" s="16"/>
      <c r="O76" s="16">
        <f t="shared" si="17"/>
        <v>0</v>
      </c>
      <c r="Q76" s="17">
        <f t="shared" si="19"/>
        <v>0</v>
      </c>
    </row>
    <row r="77" spans="1:17" ht="34.5" customHeight="1" x14ac:dyDescent="0.2">
      <c r="A77" s="12">
        <v>7680</v>
      </c>
      <c r="B77" s="13" t="s">
        <v>159</v>
      </c>
      <c r="C77" s="14">
        <v>173.86</v>
      </c>
      <c r="D77" s="14">
        <v>45</v>
      </c>
      <c r="E77" s="14">
        <v>0</v>
      </c>
      <c r="F77" s="15">
        <f>E77/D77</f>
        <v>0</v>
      </c>
      <c r="G77" s="14"/>
      <c r="H77" s="15"/>
      <c r="I77" s="14"/>
      <c r="J77" s="14"/>
      <c r="K77" s="16"/>
      <c r="L77" s="16"/>
      <c r="M77" s="15">
        <v>0</v>
      </c>
      <c r="N77" s="16"/>
      <c r="O77" s="16">
        <f t="shared" si="17"/>
        <v>0</v>
      </c>
      <c r="Q77" s="17"/>
    </row>
    <row r="78" spans="1:17" ht="90.75" customHeight="1" x14ac:dyDescent="0.2">
      <c r="A78" s="12" t="s">
        <v>128</v>
      </c>
      <c r="B78" s="13" t="s">
        <v>129</v>
      </c>
      <c r="C78" s="14"/>
      <c r="D78" s="14"/>
      <c r="E78" s="14"/>
      <c r="F78" s="15"/>
      <c r="G78" s="14"/>
      <c r="H78" s="15"/>
      <c r="I78" s="14"/>
      <c r="J78" s="14">
        <v>651</v>
      </c>
      <c r="K78" s="16">
        <v>651</v>
      </c>
      <c r="L78" s="14">
        <v>0</v>
      </c>
      <c r="M78" s="15">
        <f>L78/K78</f>
        <v>0</v>
      </c>
      <c r="N78" s="14">
        <v>70.900000000000006</v>
      </c>
      <c r="O78" s="16">
        <f t="shared" si="17"/>
        <v>-70.900000000000006</v>
      </c>
      <c r="Q78" s="17">
        <f t="shared" si="19"/>
        <v>0</v>
      </c>
    </row>
    <row r="79" spans="1:17" ht="24" customHeight="1" x14ac:dyDescent="0.2">
      <c r="A79" s="12" t="s">
        <v>130</v>
      </c>
      <c r="B79" s="13" t="s">
        <v>131</v>
      </c>
      <c r="C79" s="14">
        <v>1167</v>
      </c>
      <c r="D79" s="14">
        <v>697</v>
      </c>
      <c r="E79" s="14">
        <v>410.72</v>
      </c>
      <c r="F79" s="15">
        <f>E79/D79</f>
        <v>0.58926829268292691</v>
      </c>
      <c r="G79" s="14">
        <v>285.23518999999999</v>
      </c>
      <c r="H79" s="15">
        <f>E79/G79</f>
        <v>1.4399345326220094</v>
      </c>
      <c r="I79" s="14">
        <f>E79-G79</f>
        <v>125.48481000000004</v>
      </c>
      <c r="J79" s="16"/>
      <c r="K79" s="16"/>
      <c r="L79" s="16"/>
      <c r="M79" s="15">
        <v>0</v>
      </c>
      <c r="N79" s="16"/>
      <c r="O79" s="16">
        <f t="shared" si="17"/>
        <v>0</v>
      </c>
      <c r="Q79" s="17">
        <f t="shared" si="19"/>
        <v>0</v>
      </c>
    </row>
    <row r="80" spans="1:17" ht="23.25" customHeight="1" x14ac:dyDescent="0.2">
      <c r="A80" s="8" t="s">
        <v>132</v>
      </c>
      <c r="B80" s="9" t="s">
        <v>133</v>
      </c>
      <c r="C80" s="10">
        <f>SUM(C81:C84)</f>
        <v>6073.2</v>
      </c>
      <c r="D80" s="10">
        <f>SUM(D81:D84)</f>
        <v>2002.6</v>
      </c>
      <c r="E80" s="10">
        <f>SUM(E81:E84)</f>
        <v>1679.64</v>
      </c>
      <c r="F80" s="11">
        <f>E80/D80</f>
        <v>0.83872965145311107</v>
      </c>
      <c r="G80" s="10">
        <f>SUM(G81:G84)</f>
        <v>538.21441000000004</v>
      </c>
      <c r="H80" s="11">
        <f>E80/G80</f>
        <v>3.1207637119935159</v>
      </c>
      <c r="I80" s="10">
        <f>E80-G80</f>
        <v>1141.4255900000001</v>
      </c>
      <c r="J80" s="10">
        <f>SUM(J81:J84)</f>
        <v>164.6</v>
      </c>
      <c r="K80" s="10">
        <f>SUM(K81:K84)</f>
        <v>164.6</v>
      </c>
      <c r="L80" s="10">
        <f>SUM(L81:L84)</f>
        <v>0</v>
      </c>
      <c r="M80" s="11">
        <f>L80/K80</f>
        <v>0</v>
      </c>
      <c r="N80" s="10">
        <f>SUM(N81:N84)</f>
        <v>0</v>
      </c>
      <c r="O80" s="10">
        <f>SUM(O81:O84)</f>
        <v>0</v>
      </c>
      <c r="Q80" s="17">
        <f t="shared" si="19"/>
        <v>0</v>
      </c>
    </row>
    <row r="81" spans="1:22" ht="34.5" customHeight="1" x14ac:dyDescent="0.2">
      <c r="A81" s="12" t="s">
        <v>134</v>
      </c>
      <c r="B81" s="13" t="s">
        <v>135</v>
      </c>
      <c r="C81" s="14">
        <v>242.3</v>
      </c>
      <c r="D81" s="14">
        <v>102.6</v>
      </c>
      <c r="E81" s="14">
        <v>10.210000000000001</v>
      </c>
      <c r="F81" s="15">
        <f>E81/D81</f>
        <v>9.9512670565302164E-2</v>
      </c>
      <c r="G81" s="14">
        <v>15.5</v>
      </c>
      <c r="H81" s="15">
        <f>E81/G81</f>
        <v>0.65870967741935493</v>
      </c>
      <c r="I81" s="14">
        <f>E81-G81</f>
        <v>-5.2899999999999991</v>
      </c>
      <c r="J81" s="16"/>
      <c r="K81" s="16"/>
      <c r="L81" s="16"/>
      <c r="M81" s="15">
        <v>0</v>
      </c>
      <c r="N81" s="16"/>
      <c r="O81" s="16">
        <f t="shared" ref="O81:O84" si="21">L81-N81</f>
        <v>0</v>
      </c>
      <c r="Q81" s="17">
        <f t="shared" si="19"/>
        <v>0</v>
      </c>
    </row>
    <row r="82" spans="1:22" ht="23.25" customHeight="1" x14ac:dyDescent="0.2">
      <c r="A82" s="12" t="s">
        <v>136</v>
      </c>
      <c r="B82" s="13" t="s">
        <v>137</v>
      </c>
      <c r="C82" s="14"/>
      <c r="D82" s="14"/>
      <c r="E82" s="14"/>
      <c r="F82" s="15"/>
      <c r="G82" s="14"/>
      <c r="H82" s="15"/>
      <c r="I82" s="14"/>
      <c r="J82" s="14">
        <v>164.6</v>
      </c>
      <c r="K82" s="16">
        <v>164.6</v>
      </c>
      <c r="L82" s="16"/>
      <c r="M82" s="15">
        <f>L82/K82</f>
        <v>0</v>
      </c>
      <c r="N82" s="16"/>
      <c r="O82" s="16">
        <f t="shared" si="21"/>
        <v>0</v>
      </c>
      <c r="Q82" s="17">
        <f t="shared" si="19"/>
        <v>0</v>
      </c>
    </row>
    <row r="83" spans="1:22" ht="21.75" customHeight="1" x14ac:dyDescent="0.2">
      <c r="A83" s="12" t="s">
        <v>138</v>
      </c>
      <c r="B83" s="13" t="s">
        <v>139</v>
      </c>
      <c r="C83" s="14">
        <v>5730.9</v>
      </c>
      <c r="D83" s="14">
        <v>1800</v>
      </c>
      <c r="E83" s="14">
        <v>1669.43</v>
      </c>
      <c r="F83" s="15">
        <f t="shared" ref="F83:F88" si="22">E83/D83</f>
        <v>0.92746111111111118</v>
      </c>
      <c r="G83" s="14">
        <v>522.71441000000004</v>
      </c>
      <c r="H83" s="15">
        <v>0</v>
      </c>
      <c r="I83" s="14">
        <f t="shared" ref="I83:I88" si="23">E83-G83</f>
        <v>1146.71559</v>
      </c>
      <c r="J83" s="16"/>
      <c r="K83" s="16"/>
      <c r="L83" s="16"/>
      <c r="M83" s="15">
        <v>0</v>
      </c>
      <c r="N83" s="16"/>
      <c r="O83" s="16">
        <f t="shared" si="21"/>
        <v>0</v>
      </c>
      <c r="Q83" s="17">
        <f t="shared" si="19"/>
        <v>0</v>
      </c>
    </row>
    <row r="84" spans="1:22" ht="20.25" customHeight="1" x14ac:dyDescent="0.2">
      <c r="A84" s="12" t="s">
        <v>140</v>
      </c>
      <c r="B84" s="13" t="s">
        <v>141</v>
      </c>
      <c r="C84" s="14">
        <v>100</v>
      </c>
      <c r="D84" s="14">
        <v>100</v>
      </c>
      <c r="E84" s="14">
        <v>0</v>
      </c>
      <c r="F84" s="15">
        <f t="shared" si="22"/>
        <v>0</v>
      </c>
      <c r="G84" s="14">
        <v>0</v>
      </c>
      <c r="H84" s="15">
        <v>0</v>
      </c>
      <c r="I84" s="14">
        <f t="shared" si="23"/>
        <v>0</v>
      </c>
      <c r="J84" s="16"/>
      <c r="K84" s="16"/>
      <c r="L84" s="16"/>
      <c r="M84" s="15">
        <v>0</v>
      </c>
      <c r="N84" s="16"/>
      <c r="O84" s="16">
        <f t="shared" si="21"/>
        <v>0</v>
      </c>
      <c r="Q84" s="17">
        <f t="shared" si="19"/>
        <v>0</v>
      </c>
    </row>
    <row r="85" spans="1:22" ht="17.25" customHeight="1" x14ac:dyDescent="0.2">
      <c r="A85" s="8" t="s">
        <v>142</v>
      </c>
      <c r="B85" s="9" t="s">
        <v>143</v>
      </c>
      <c r="C85" s="10">
        <f>SUM(C86:C87)</f>
        <v>22390.3</v>
      </c>
      <c r="D85" s="10">
        <f t="shared" ref="D85:E85" si="24">SUM(D86:D87)</f>
        <v>8447.6</v>
      </c>
      <c r="E85" s="10">
        <f t="shared" si="24"/>
        <v>2982</v>
      </c>
      <c r="F85" s="11">
        <f t="shared" si="22"/>
        <v>0.35299966854491216</v>
      </c>
      <c r="G85" s="10">
        <f>SUM(G86)</f>
        <v>7103.7</v>
      </c>
      <c r="H85" s="11">
        <f>E85/G85</f>
        <v>0.41978124076185652</v>
      </c>
      <c r="I85" s="10">
        <f t="shared" si="23"/>
        <v>-4121.7</v>
      </c>
      <c r="J85" s="10">
        <f>SUM(J86)</f>
        <v>0</v>
      </c>
      <c r="K85" s="10">
        <f>SUM(K86)</f>
        <v>0</v>
      </c>
      <c r="L85" s="10">
        <f>SUM(L86)</f>
        <v>0</v>
      </c>
      <c r="M85" s="11">
        <v>0</v>
      </c>
      <c r="N85" s="10">
        <f>SUM(N86)</f>
        <v>0</v>
      </c>
      <c r="O85" s="10">
        <f>SUM(O86)</f>
        <v>0</v>
      </c>
      <c r="Q85" s="17">
        <f>J85-K85</f>
        <v>0</v>
      </c>
    </row>
    <row r="86" spans="1:22" ht="29.25" customHeight="1" x14ac:dyDescent="0.2">
      <c r="A86" s="12" t="s">
        <v>144</v>
      </c>
      <c r="B86" s="13" t="s">
        <v>145</v>
      </c>
      <c r="C86" s="14">
        <v>18590.3</v>
      </c>
      <c r="D86" s="14">
        <v>4647.6000000000004</v>
      </c>
      <c r="E86" s="14">
        <v>2582</v>
      </c>
      <c r="F86" s="15">
        <f t="shared" si="22"/>
        <v>0.55555555555555547</v>
      </c>
      <c r="G86" s="14">
        <v>7103.7</v>
      </c>
      <c r="H86" s="15">
        <f>E86/G86</f>
        <v>0.36347255655503469</v>
      </c>
      <c r="I86" s="14">
        <f t="shared" si="23"/>
        <v>-4521.7</v>
      </c>
      <c r="J86" s="16"/>
      <c r="K86" s="16"/>
      <c r="L86" s="16"/>
      <c r="M86" s="15">
        <v>0</v>
      </c>
      <c r="N86" s="16"/>
      <c r="O86" s="16">
        <f>L86-N86</f>
        <v>0</v>
      </c>
      <c r="Q86" s="17">
        <f>J86-K86</f>
        <v>0</v>
      </c>
    </row>
    <row r="87" spans="1:22" ht="38.25" x14ac:dyDescent="0.2">
      <c r="A87" s="26" t="s">
        <v>160</v>
      </c>
      <c r="B87" s="27" t="s">
        <v>161</v>
      </c>
      <c r="C87" s="14">
        <v>3800</v>
      </c>
      <c r="D87" s="14">
        <v>3800</v>
      </c>
      <c r="E87" s="14">
        <v>400</v>
      </c>
      <c r="F87" s="15">
        <f t="shared" si="22"/>
        <v>0.10526315789473684</v>
      </c>
      <c r="G87" s="14"/>
      <c r="H87" s="15">
        <v>0</v>
      </c>
      <c r="I87" s="14">
        <f t="shared" si="23"/>
        <v>400</v>
      </c>
      <c r="J87" s="16"/>
      <c r="K87" s="16"/>
      <c r="L87" s="16"/>
      <c r="M87" s="15">
        <v>0</v>
      </c>
      <c r="N87" s="16"/>
      <c r="O87" s="16">
        <f>L87-N87</f>
        <v>0</v>
      </c>
      <c r="Q87" s="17"/>
    </row>
    <row r="88" spans="1:22" ht="24" customHeight="1" x14ac:dyDescent="0.2">
      <c r="A88" s="8" t="s">
        <v>146</v>
      </c>
      <c r="B88" s="9" t="s">
        <v>147</v>
      </c>
      <c r="C88" s="10">
        <f>C85+C80+C61+C56+C51+C44+C32+C27+C14+C11</f>
        <v>1064101.6999999997</v>
      </c>
      <c r="D88" s="10">
        <f>D85+D80+D61+D56+D51+D44+D32+D27+D14+D11</f>
        <v>280799.03999999998</v>
      </c>
      <c r="E88" s="10">
        <f>E85+E80+E61+E56+E51+E44+E32+E27+E14+E11</f>
        <v>211406.83</v>
      </c>
      <c r="F88" s="11">
        <f t="shared" si="22"/>
        <v>0.75287590014552752</v>
      </c>
      <c r="G88" s="10">
        <f>G85+G80+G61+G56+G51+G44+G32+G27+G14+G11</f>
        <v>192452.72741999998</v>
      </c>
      <c r="H88" s="11">
        <f>E88/G88</f>
        <v>1.0984870561934694</v>
      </c>
      <c r="I88" s="10">
        <f t="shared" si="23"/>
        <v>18954.102580000006</v>
      </c>
      <c r="J88" s="10">
        <f>J85+J80+J61+J56+J51+J44+J32+J27+J14+J11</f>
        <v>231388.41</v>
      </c>
      <c r="K88" s="10">
        <f>K85+K80+K61+K56+K51+K44+K32+K27+K14+K11</f>
        <v>233764.90298000001</v>
      </c>
      <c r="L88" s="10">
        <f>L85+L80+L61+L56+L51+L44+L32+L27+L14+L11</f>
        <v>7238.3869999999988</v>
      </c>
      <c r="M88" s="11">
        <f>L88/K88</f>
        <v>3.0964387329860576E-2</v>
      </c>
      <c r="N88" s="10">
        <f>N85+N80+N61+N56+N51+N44+N32+N27+N14+N11</f>
        <v>25130.578990000002</v>
      </c>
      <c r="O88" s="10">
        <f>O85+O80+O61+O56+O51+O44+O32+O27+O14+O11</f>
        <v>-17892.191989999999</v>
      </c>
      <c r="Q88" s="17">
        <f>J88-K88</f>
        <v>-2376.49298000001</v>
      </c>
    </row>
    <row r="89" spans="1:22" x14ac:dyDescent="0.2">
      <c r="A89" s="18"/>
      <c r="B89" s="18"/>
      <c r="C89" s="18"/>
      <c r="D89" s="18"/>
      <c r="E89" s="18"/>
    </row>
    <row r="90" spans="1:22" ht="15.75" x14ac:dyDescent="0.25">
      <c r="A90" s="19"/>
      <c r="B90" s="19"/>
      <c r="C90" s="20"/>
      <c r="D90" s="20"/>
      <c r="E90" s="20"/>
      <c r="G90" s="1"/>
      <c r="H90" s="1"/>
      <c r="I90" s="1"/>
    </row>
    <row r="91" spans="1:22" ht="18.75" x14ac:dyDescent="0.3">
      <c r="B91" s="21" t="s">
        <v>148</v>
      </c>
      <c r="C91" s="19"/>
      <c r="D91" s="19"/>
      <c r="E91" s="19"/>
      <c r="F91" s="22"/>
      <c r="G91" s="22"/>
      <c r="N91" s="21" t="s">
        <v>169</v>
      </c>
      <c r="O91" s="22"/>
      <c r="P91" s="23"/>
      <c r="Q91" s="23"/>
      <c r="R91" s="23"/>
      <c r="S91" s="23"/>
      <c r="T91" s="23"/>
      <c r="U91" s="23"/>
      <c r="V91" s="23"/>
    </row>
    <row r="92" spans="1:22" ht="18.75" x14ac:dyDescent="0.3">
      <c r="B92" s="24"/>
      <c r="C92" s="19"/>
      <c r="D92" s="19"/>
      <c r="E92" s="19"/>
      <c r="G92" s="22"/>
      <c r="H92" s="25"/>
      <c r="I92" s="22"/>
      <c r="J92" s="29"/>
      <c r="K92" s="29"/>
      <c r="N92" s="25"/>
      <c r="O92" s="22"/>
    </row>
    <row r="93" spans="1:22" ht="18.75" x14ac:dyDescent="0.3">
      <c r="B93" s="24"/>
      <c r="C93" s="19"/>
      <c r="D93" s="19"/>
      <c r="E93" s="19"/>
      <c r="G93" s="22"/>
      <c r="H93" s="25"/>
      <c r="I93" s="22"/>
      <c r="N93" s="25"/>
      <c r="O93" s="22"/>
    </row>
  </sheetData>
  <mergeCells count="7">
    <mergeCell ref="G1:I3"/>
    <mergeCell ref="M1:O3"/>
    <mergeCell ref="A4:O7"/>
    <mergeCell ref="A9:A10"/>
    <mergeCell ref="B9:B10"/>
    <mergeCell ref="C9:I9"/>
    <mergeCell ref="J9:O9"/>
  </mergeCells>
  <pageMargins left="0.31527777777777799" right="0.31527777777777799" top="0.39374999999999999" bottom="0.39374999999999999" header="0.51180555555555496" footer="0.51180555555555496"/>
  <pageSetup paperSize="9" scale="53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dc:description/>
  <cp:lastModifiedBy>Пользователь Windows</cp:lastModifiedBy>
  <cp:revision>1</cp:revision>
  <cp:lastPrinted>2022-05-20T11:18:01Z</cp:lastPrinted>
  <dcterms:created xsi:type="dcterms:W3CDTF">2021-04-19T07:27:31Z</dcterms:created>
  <dcterms:modified xsi:type="dcterms:W3CDTF">2022-05-25T12:08:13Z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