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-LendelG\Desktop\МОЯ ПАПКА\РІШЕННЯ МВК\2022\06.21\"/>
    </mc:Choice>
  </mc:AlternateContent>
  <xr:revisionPtr revIDLastSave="0" documentId="8_{6898363B-830B-40A9-B69B-5E52C432518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 (2)" sheetId="5" r:id="rId1"/>
  </sheets>
  <definedNames>
    <definedName name="_xlnm.Print_Titles" localSheetId="0">'Лист (2)'!$17:$17</definedName>
    <definedName name="_xlnm.Print_Area" localSheetId="0">'Лист (2)'!$A$1:$N$74</definedName>
  </definedNames>
  <calcPr calcId="191029"/>
</workbook>
</file>

<file path=xl/calcChain.xml><?xml version="1.0" encoding="utf-8"?>
<calcChain xmlns="http://schemas.openxmlformats.org/spreadsheetml/2006/main">
  <c r="G28" i="5" l="1"/>
  <c r="G57" i="5"/>
  <c r="H63" i="5"/>
  <c r="H62" i="5"/>
  <c r="H57" i="5" s="1"/>
  <c r="B67" i="5"/>
  <c r="C67" i="5"/>
  <c r="D67" i="5"/>
  <c r="E67" i="5"/>
  <c r="F67" i="5"/>
  <c r="H72" i="5"/>
  <c r="H73" i="5"/>
  <c r="H71" i="5"/>
  <c r="G65" i="5"/>
  <c r="H66" i="5"/>
  <c r="H30" i="5"/>
  <c r="H34" i="5"/>
  <c r="H37" i="5"/>
  <c r="H39" i="5"/>
  <c r="B24" i="5"/>
  <c r="C24" i="5"/>
  <c r="D24" i="5"/>
  <c r="E24" i="5"/>
  <c r="F24" i="5"/>
  <c r="K18" i="5"/>
  <c r="L18" i="5"/>
  <c r="K74" i="5"/>
  <c r="L74" i="5"/>
  <c r="G68" i="5"/>
  <c r="G70" i="5"/>
  <c r="H70" i="5" s="1"/>
  <c r="G69" i="5"/>
  <c r="H69" i="5" s="1"/>
  <c r="G46" i="5"/>
  <c r="H46" i="5" s="1"/>
  <c r="G49" i="5"/>
  <c r="H49" i="5" s="1"/>
  <c r="G44" i="5"/>
  <c r="H44" i="5" s="1"/>
  <c r="G53" i="5"/>
  <c r="H53" i="5" s="1"/>
  <c r="G56" i="5"/>
  <c r="H56" i="5" s="1"/>
  <c r="G55" i="5"/>
  <c r="H55" i="5" s="1"/>
  <c r="G54" i="5"/>
  <c r="H54" i="5" s="1"/>
  <c r="G47" i="5"/>
  <c r="H47" i="5" s="1"/>
  <c r="G48" i="5"/>
  <c r="H48" i="5" s="1"/>
  <c r="G45" i="5"/>
  <c r="H45" i="5" s="1"/>
  <c r="G33" i="5"/>
  <c r="H33" i="5" s="1"/>
  <c r="G25" i="5"/>
  <c r="G51" i="5"/>
  <c r="H51" i="5" s="1"/>
  <c r="G50" i="5"/>
  <c r="H50" i="5" s="1"/>
  <c r="G52" i="5"/>
  <c r="H52" i="5" s="1"/>
  <c r="G42" i="5"/>
  <c r="H42" i="5" s="1"/>
  <c r="G41" i="5"/>
  <c r="H41" i="5" s="1"/>
  <c r="G35" i="5"/>
  <c r="H35" i="5" s="1"/>
  <c r="G36" i="5"/>
  <c r="H36" i="5" s="1"/>
  <c r="G43" i="5"/>
  <c r="H43" i="5" s="1"/>
  <c r="G32" i="5"/>
  <c r="H32" i="5" s="1"/>
  <c r="G31" i="5"/>
  <c r="H31" i="5" s="1"/>
  <c r="G40" i="5"/>
  <c r="H40" i="5" s="1"/>
  <c r="G38" i="5"/>
  <c r="H38" i="5" s="1"/>
  <c r="G29" i="5"/>
  <c r="H29" i="5" s="1"/>
  <c r="H28" i="5"/>
  <c r="H68" i="5" l="1"/>
  <c r="H67" i="5" s="1"/>
  <c r="G67" i="5"/>
  <c r="H25" i="5"/>
  <c r="G26" i="5"/>
  <c r="G27" i="5"/>
  <c r="H27" i="5" s="1"/>
  <c r="H26" i="5" l="1"/>
  <c r="G24" i="5"/>
  <c r="H24" i="5"/>
  <c r="C18" i="5"/>
  <c r="D18" i="5"/>
  <c r="E18" i="5"/>
  <c r="F18" i="5"/>
  <c r="G18" i="5"/>
  <c r="B18" i="5"/>
  <c r="H19" i="5"/>
  <c r="G64" i="5"/>
  <c r="G58" i="5"/>
  <c r="B57" i="5"/>
  <c r="N10" i="5" l="1"/>
  <c r="N9" i="5"/>
  <c r="N5" i="5"/>
  <c r="H4" i="5"/>
  <c r="N4" i="5" l="1"/>
  <c r="N16" i="5" s="1"/>
  <c r="C65" i="5"/>
  <c r="C74" i="5" s="1"/>
  <c r="D65" i="5"/>
  <c r="D74" i="5" s="1"/>
  <c r="E65" i="5"/>
  <c r="E74" i="5" s="1"/>
  <c r="F65" i="5"/>
  <c r="F74" i="5" s="1"/>
  <c r="G74" i="5"/>
  <c r="B65" i="5"/>
  <c r="I67" i="5"/>
  <c r="H21" i="5"/>
  <c r="H22" i="5"/>
  <c r="H23" i="5"/>
  <c r="H20" i="5"/>
  <c r="I18" i="5"/>
  <c r="I74" i="5" s="1"/>
  <c r="I65" i="5" s="1"/>
  <c r="J18" i="5"/>
  <c r="J74" i="5" s="1"/>
  <c r="M18" i="5"/>
  <c r="M74" i="5" s="1"/>
  <c r="H65" i="5" l="1"/>
  <c r="B74" i="5"/>
  <c r="H18" i="5"/>
  <c r="E57" i="5"/>
  <c r="C57" i="5"/>
  <c r="F57" i="5"/>
  <c r="H74" i="5" l="1"/>
  <c r="D57" i="5"/>
  <c r="P54" i="5"/>
  <c r="P24" i="5" l="1"/>
  <c r="P17" i="5" l="1"/>
  <c r="N14" i="5" l="1"/>
  <c r="O14" i="5" s="1"/>
  <c r="N13" i="5"/>
  <c r="O13" i="5" s="1"/>
  <c r="N8" i="5"/>
  <c r="O8" i="5" s="1"/>
  <c r="N6" i="5" l="1"/>
  <c r="O6" i="5" s="1"/>
  <c r="N7" i="5"/>
  <c r="O7" i="5" s="1"/>
  <c r="N11" i="5"/>
  <c r="O11" i="5" s="1"/>
  <c r="N12" i="5"/>
  <c r="O12" i="5" s="1"/>
  <c r="N15" i="5"/>
  <c r="O15" i="5" s="1"/>
  <c r="O10" i="5" l="1"/>
  <c r="O4" i="5"/>
</calcChain>
</file>

<file path=xl/sharedStrings.xml><?xml version="1.0" encoding="utf-8"?>
<sst xmlns="http://schemas.openxmlformats.org/spreadsheetml/2006/main" count="132" uniqueCount="115">
  <si>
    <t>Всього</t>
  </si>
  <si>
    <t>Разом</t>
  </si>
  <si>
    <t>Пропозиції щодо  перерозподілу по заг. Фонду та спеціальному фонду бюджету розвитку</t>
  </si>
  <si>
    <t>Виконавчий комітет</t>
  </si>
  <si>
    <t>розподілено</t>
  </si>
  <si>
    <t>Залишок до розподілу</t>
  </si>
  <si>
    <t>Управління будівництва та інфраструктури</t>
  </si>
  <si>
    <t>Кошти місцевого запозичення</t>
  </si>
  <si>
    <t>Пропозиції щодо  розпподілу видатків</t>
  </si>
  <si>
    <t>розподіл міжбюджетних трансфертів</t>
  </si>
  <si>
    <t xml:space="preserve"> Код Програмної класифікації видатків та кредитування місцевого бюджету/Найменування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</si>
  <si>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Пояснення змін</t>
  </si>
  <si>
    <t>Зменшення видатків</t>
  </si>
  <si>
    <t>КПКВК 0212010 "Багатопрофільна  стаціонарна  медична допомога населенню"</t>
  </si>
  <si>
    <t>КЕКВ 3210 "Капітальні трансферти підприємствам (установам, організаціям)"  забезпечення діагностичним обладнанням закладів охорони здоров’я, які залучені до здійснення заходів, пов’язаних із запобіганням поширенню на території України гострої респіраторної хвороби COVID-19, спричиненою коронавірусом SARS-CoV-2, та боротьбою з її наслідками. Розпорядження голови Закарпатської  ОДА від 26.12.2021 №1027</t>
  </si>
  <si>
    <t>КЕКВ 3210 "Капітальні трансферти підприємствам (установам, організаціям)"  забезпечення централізованою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SARS-CoV-2. Розпорядження голови Закарпатської  ОДА від 26.12.2021 №1027 ( економія утворилась за наслідками проведеної закупівлі)</t>
  </si>
  <si>
    <t xml:space="preserve">Залишок коштів, що склався по загальному фонду бюджету станом на 01.01.2022 року </t>
  </si>
  <si>
    <t>Залишок коштів, що склався по загальному фонду бюджету- освітня субвенція станом на 01.01.2022 року</t>
  </si>
  <si>
    <t>Залишок коштів, що склався по загальному фонду бюджету-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станом на 01.01.2022 року</t>
  </si>
  <si>
    <t xml:space="preserve">Залишок коштів, що склався по спеціальному фонду бюджету розвитку станом на 01.01.2022 року </t>
  </si>
  <si>
    <t xml:space="preserve">Залишок коштів, що склався по спеціальному фонду навколишнє середовище  станом на 01.01.2022 року </t>
  </si>
  <si>
    <t>Залишок коштів, що склався по спеціальному фонду с/г втрати станом на 01.01.2022 р.</t>
  </si>
  <si>
    <t xml:space="preserve">Залишок коштів, що склався по спеціальному фонду збір з власників транспортних засобів станом на 01.01.2022 р. </t>
  </si>
  <si>
    <t>Залишок коштів, що склався по спеціальному фонду,  повернення довгострокових кредитів, наданих індивідуальним забудовникам житла на селі станом на 01.01.2022 р.</t>
  </si>
  <si>
    <t xml:space="preserve">Залишок коштів, що склався по спеціальному фонду цільовий фонд станом на 01.01.2022 року </t>
  </si>
  <si>
    <t>КПКВК 0212152 "Інші  програми та заходи у сфері охорони здоров’я"</t>
  </si>
  <si>
    <t xml:space="preserve">Залишок коштів, що склався по загальному фонду бюджету - дотація на здійснення переданих видатків з утримання  закладів освіти та охорони здоров’я станом на 01.01.2022 року </t>
  </si>
  <si>
    <t xml:space="preserve">Залишок коштів, що склався по загальному фонду бюджету - субвенція на розвиток мережі ЦНАПів станом на 01.01.2022 року </t>
  </si>
  <si>
    <t>Залишок коштів, що склався по загальному фонду бюджету-  субвенція на здійснення переданих видатків у сфері освіти  станом на 01.01.2022 року</t>
  </si>
  <si>
    <t>УМГ</t>
  </si>
  <si>
    <t>Бюджет розвитку-об’єкти згідно додатку 4</t>
  </si>
  <si>
    <t>Програма реформування та підтримки водопровідного господарства на території Мукачівської міської об’єднаної територіальної громади  на 2020 - 2022 роки (рішення суду)</t>
  </si>
  <si>
    <t>виконання рішення суду</t>
  </si>
  <si>
    <t>Програма реформування та підтримки водопровідного господарства на території Мукачівської міської об’єднаної територіальної громади  на 2020 - 2022 роки (капітальні видатки)</t>
  </si>
  <si>
    <t xml:space="preserve">Програма благоустрою території Мукачівської міської  об’єднаної територіальної громади на 2020-2022 роки   </t>
  </si>
  <si>
    <t>проведення паспортизації доріг</t>
  </si>
  <si>
    <t>Програма розвитку жтитлово-кормунаьного господарства Мукачівської міської ОТГ  на 2020 рік</t>
  </si>
  <si>
    <t>Розподіл залишку коштів на 01.01.2022 р.</t>
  </si>
  <si>
    <t>КПКВК 0219800 "Субвенція з місцевого бюджету державному бюджету на виконання програм соціально-економічного розвитку регіонів"</t>
  </si>
  <si>
    <t>КЕКВ 2620 Програма організації та забезпечення територіальної оборони, призову на строкову військову службу та військово-патріотичного виховання населення  Закарпатської області на 2022 – 2025 роки</t>
  </si>
  <si>
    <t>КПКВК 0611142 "Інші програми та заходи у сфері освіти"</t>
  </si>
  <si>
    <t>КПКВК 0611021  "Надання загальної середньої освіти закладами загальної середньої освіти"</t>
  </si>
  <si>
    <t>КЕКВ 2620 Програма поліпшення умов несення служби, організації виховного та навчального процесу у військовій частині А1556 на 2022 рік</t>
  </si>
  <si>
    <t>КПКВК 0611010 "Надання дошкільної освіти"</t>
  </si>
  <si>
    <t>лист від 18.05.2022р. №437/0/9-22/01-39</t>
  </si>
  <si>
    <t>КПКВК 0611070  "Надання позашкільної  освіти закладами позашкільної освіти"</t>
  </si>
  <si>
    <t>КПКВК 0611070  "Надання позашкільної  освіти закладами позашкільної освіти, заходи із позашкільної роботи з дітьми "</t>
  </si>
  <si>
    <t>КПКВК 0611080  "Надання спеціалізованої освіти мистецькими школами "</t>
  </si>
  <si>
    <t>КПКВК 0611160 "  Забезпечення діяльності центрів професійного розвитку педагогічних працівників  "</t>
  </si>
  <si>
    <t>КПКВК 0611151 "Забезпечення діяльності інклюзивно-ресурсних центрів за рахунок коштів місцевого бюджету"</t>
  </si>
  <si>
    <t>КПКВК 0615031 "  Утримання та навчально-тренувальна робота комунальних дитячо-юнацьких спортивних  шкіл "</t>
  </si>
  <si>
    <t>КПКВК 0615011 "  Проведення навчально -тренувальних зборі з олімпійських видів спорту   "</t>
  </si>
  <si>
    <t>КПКВК 0615012 "  Проведення навчально -тренувальних зборі з неолімпійських видів спорту   "</t>
  </si>
  <si>
    <t>КПКВК 0610160 "Керівництво і управління у відповідній сфері у містах (місті Києві), селищах, селах, 
територіальних громадах"</t>
  </si>
  <si>
    <t>КПКВК 0614010  "Фінансова підтримка театрів"</t>
  </si>
  <si>
    <t>КПКВК 0614060  "Забезпечення діяльності палаців і будинків культури, клубів, центрів дозвілля  та інших клубних закладів"</t>
  </si>
  <si>
    <t>КПКВК 0615062 "  Утримання та навчально-тренувальна робота комунальних дитячо-юнацьких спортивних  шкіл "</t>
  </si>
  <si>
    <t>КПКВК 0613131 " Здійснення заходів та реалізація проєктів на виконання Державної цільової соціальної програми "Молодь України"</t>
  </si>
  <si>
    <t>КПКВК 0614082  "Інші заходи в галузі культури і мистецтва"</t>
  </si>
  <si>
    <t>КПКВК 0614030  "Забезпечення діяльності бібліотек"</t>
  </si>
  <si>
    <t>КЕКВ 2111" Заробітна плата" -   135 068   грн. КЕКВ 2120  "Нарахування на заробітну плату" - 36 278 грн.  -  заробітна плата працівникам  з непроведенням запланованої оптимізації закладу</t>
  </si>
  <si>
    <t xml:space="preserve">Фінансове управління </t>
  </si>
  <si>
    <t>КПКВК 3718600 "Обслуговування місцевого боргу"</t>
  </si>
  <si>
    <t>КПКВК 0611141 "Забезпечення діяльності інших закладів у сфері освіти"</t>
  </si>
  <si>
    <t>КЕКВ 2210 " Предмети,матеріали, обладнання та інвентар"- 500 000 грн., 2220 "Медикаменти та перев’язувальні матеріали"- 25 000,00 грн.,2240"Оплата послуг(крім комунальних)"-375 000,00 грн. - економія коштів згідно Постанови КМУ від 09.06.2021 року № 590 (зі змінами) -    придбання спортивного обладнання та інвентарю,  організація спеціалізованих змін  під час літніх канікул, ппроведення ліцензування фізкультурно-оздоровчої діяльності ,  деззасоби, аварійні роботи з поточного  ремонту приміщень</t>
  </si>
  <si>
    <t>КЕКВ 2111" Заробітна плата" -  598 457   грн.       КЕКВ 2120  "Нарахування на заробітну плату" - 102 335.  -  заробітна плата у зв’язку із збільшенням штату на 5 шт.одиниць</t>
  </si>
  <si>
    <t>КПКВК1517321 "Будівництво освітніх установ та закладів"</t>
  </si>
  <si>
    <t>КПКВК1517330 "Будівництво інших об'єктів  комунальної власностів"</t>
  </si>
  <si>
    <t>КЕКВ 3142 за об’єктом "Реконструкція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ліцей" (відповідно до постанова КМУ від 09.06.2021 р №590 встановлено черговість здійснення платежів; преалізація проекту призуинено)</t>
  </si>
  <si>
    <t>КЕКВ 3142 за об’єктом  "Реконструкція привокзальної площі у м. Мукачево" (згідно акту виконаних робіт)</t>
  </si>
  <si>
    <t>КЕКВ 3122 за об’єктом "Будівництво спортивного залу та благоустрій території ЗОШ І-ІІІ ст. № 1 по вул. Пушкіна Олександра, 23 в м. Мукачево" (згідно акту виконаних робіт)</t>
  </si>
  <si>
    <t>Управління освіти, культури, молоді та спорту Мукачівської міської ради</t>
  </si>
  <si>
    <t xml:space="preserve">КЕКВ 2210 " Предмети,матеріали, обладнання та інвентар"- 40 000,00 грн., 2240 "Оплата послуг(крім комунальних)"-30 000,00грн.  - економія коштів виникла у зв’язку із встановленою черговістю здійснення видатків згідно Постанови КМУ від 09.06.2021 року № 590 (зі змінами) </t>
  </si>
  <si>
    <t>КЕКВ 2111" Заробітна плата" -  8 265 600   грн. КЕКВ 2120  "Нарахування на заробітну плату" - 1 818 432 грн.  Додаткова потреба в коштах спричинена шляхом зупинення процесу планового скорочення сторожів в закладах освіти та залучення охороного підприємства, у зв’зку з введенням воєного стану в Україні та неможливості проведення тендерних процедур та укладання договору по закупівлі систем та пристроїв нагляду та охорони приміщень в закладах освіти.</t>
  </si>
  <si>
    <t>КЕКВ  2210 " Предмети,матеріали, обладнання та інвентар"- 2 991 080,00 грн., 2220 "Медикаменти та перев’язувальні матеріали"- 750 000,00 грн.,2240"Оплата послуг(крім комунальних)"-5 135 184,00 грн.  -  економія коштів виникла у зв’язку із встановленою черговістю здійснення видатків згідно Постанови КМУ від 09.06.2021 року № 590 (зі змінами), дистанційна форма навчання,  неможливості проведення тендерних процедур та укладання договору по закупівлі систем та пристроїв нагляду та охорони приміщень в закладах освіти.  (видатки на будівельні та господарські товари, крейда учнівська, зошити для контрольних робіт, меблі шкільні, методичні посібники, деззасоби,  послуги перевезення учнів с. Павшино, послуги охорони)</t>
  </si>
  <si>
    <t>КЕКВ 2210 " Предмети,матеріали, обладнання та інвентар"- 4 211 900,00 грн., 2220 "Медикаменти та перев’язувальні матеріали"- 500 000,00 грн.,2240"Оплата послуг(крім комунальних)"-5 316 500,00 грн.   - економія коштів згідно Постанови КМУ від 09.06.2021 року № 590 (зі змінами) - економія коштів виникла у зв’язку із встановленою черговістю здійснення видатків згідно Постанови КМУ від 09.06.2021 року № 590 (зі змінами), дистанційна форма навчання,  неможливості проведення тендерних процедур та укладання договору по закупівлі систем та пристроїв нагляду та охорони приміщень в закладах освіти.  (Видатки на підписку  періодичного видання, Чарівний ліхтарик, меблі дитячі, будівельні та господарські товари, деззасоби, послуги охорони)</t>
  </si>
  <si>
    <r>
      <t xml:space="preserve">КЕКВ 2230 "Продукти харчування" -  688 215,00 грн. - </t>
    </r>
    <r>
      <rPr>
        <i/>
        <sz val="14"/>
        <rFont val="Times New Roman"/>
        <family val="1"/>
        <charset val="204"/>
      </rPr>
      <t>Програма організації безоплатного гарячого харчування дітей пільгових категорій у  закладах освіти Мукачівської міської  територіальної громади на 2022-2024 роки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 учні не відвідують шкільні їдальні у зв’язку з проведенням навчання за дистанційною формою</t>
    </r>
  </si>
  <si>
    <t>КЕКВ 2111" Заробітна плата" -  393 600   грн.       КЕКВ 2120  "Нарахування на заробітну плату" - 86 592 грн.   Додаткова потреба в коштах спричинена шляхом зупинення процесу планового скорочення сторожів в закладах освіти та залучення охороного підприємства, у зв’зку з введенням воєного стану в Україні та неможливості проведення тендерних процедур та укладання договору по закупівлі систем та пристроїв нагляду та охорони приміщень в закладах освіти.</t>
  </si>
  <si>
    <t xml:space="preserve">КЕКВ  2210 " Предмети,матеріали, обладнання та інвентар"- 320 000,00 грн., 2240 "Оплата послуг(крім комунальних)"-377 646,00 грн.  економія коштів виникла у зв’язку із встановленою черговістю здійснення видатків згідно Постанови КМУ від 09.06.2021 року № 590 (зі змінами), дистанційна форма навчання,  неможливості проведення тендерних процедур та укладання договору по закупівлі систем та пристроїв нагляду та охорони приміщень в закладах освіти.  (придбання обладнання для модернізації мат-тех. бази, будівельні метеріали, господарські товари  та канцелярське приладдя, послуги охорони) </t>
  </si>
  <si>
    <t>КЕКВ  2240  "Оплата послуг(крім комунальних)"- 199 000,00 грн. - економія коштів виникла у зв’язку із встановленою черговістю здійснення видатків згідно Постанови КМУ від 09.06.2021 року № 590 (зі змінами),  поточний ремонт приміщень мистецьких шкіл</t>
  </si>
  <si>
    <t>КЕКВ 2210 " Предмети,матеріали, обладнання та інвентар"- 110 000,00 грн., 2240 "Оплата послуг(крім комунальних)"-700 062,00 грн.   економія коштів виникла у зв’язку із встановленою черговістю здійснення видатків згідно Постанови КМУ від 09.06.2021 року № 590 (зі змінами), ( господарські та канцелярські товари, компютерне обладнання, впровадження системи фівнансово-господарської діяльності   навчальних закладів, послуги охорони)</t>
  </si>
  <si>
    <r>
      <t xml:space="preserve">КЕКВ 2230 "Продукти харчування" - 2 462 264,00 грн. </t>
    </r>
    <r>
      <rPr>
        <i/>
        <sz val="14"/>
        <rFont val="Times New Roman"/>
        <family val="1"/>
        <charset val="204"/>
      </rPr>
      <t>Програма організації безоплатного гарячого харчування дітей пільгових категорій у  закладах освіти Мукачівської міської  територіальної громади на 2022-2024 роки</t>
    </r>
    <r>
      <rPr>
        <sz val="14"/>
        <rFont val="Times New Roman"/>
        <family val="1"/>
        <charset val="204"/>
      </rPr>
      <t xml:space="preserve"> - учні не відвідують шкільні їдальні у зв’язку з проведенням навчання за дистанційною формою</t>
    </r>
  </si>
  <si>
    <r>
      <t xml:space="preserve">КЕКВ 2210 " Предмети,матеріали, обладнання та інвентар"- 250 000,00 грн., 2240 "Оплата послуг(крім комунальних)"-350 000,00 грн.  - </t>
    </r>
    <r>
      <rPr>
        <i/>
        <sz val="14"/>
        <rFont val="Times New Roman"/>
        <family val="1"/>
        <charset val="204"/>
      </rPr>
      <t xml:space="preserve"> Програма розвитку освіти Мукачівської міської  територіальної громади  на 2021-2023 роки</t>
    </r>
    <r>
      <rPr>
        <sz val="14"/>
        <rFont val="Times New Roman"/>
        <family val="1"/>
        <charset val="204"/>
      </rPr>
      <t xml:space="preserve"> - У зв’язку з введенням на території України ввоєний стан не проводяться міські та інші заходи з учнівською молоддю.</t>
    </r>
  </si>
  <si>
    <t>КЕКВ 2111" Заробітна плата" -   328 900   грн.  КЕКВ 2120  "Нарахування на заробітну плату" - 72 358 грн.  -  додаткова потреба виникла у зв’язку із введенням змін до штатного розпису  (2 ст. теплотехніка та 3 ставки слюсаря)</t>
  </si>
  <si>
    <r>
      <t xml:space="preserve">КЕКВ 2210 " Предмети,матеріали, обладнання та інвентар"- 250 000,00 грн., 2240 "Оплата послуг(крім комунальних)"-100 000,00 грн.  </t>
    </r>
    <r>
      <rPr>
        <i/>
        <sz val="14"/>
        <rFont val="Times New Roman"/>
        <family val="1"/>
        <charset val="204"/>
      </rPr>
      <t xml:space="preserve">Програма розвитку пластового руху Мукачівської МТГ та відокремленого підрозділу молодіжної організації Пласт-Національної скаутської організації в місті Мукачево в Закарпатській області "Станиця Мукачево" на 2021- 2023 роки </t>
    </r>
    <r>
      <rPr>
        <sz val="14"/>
        <rFont val="Times New Roman"/>
        <family val="1"/>
        <charset val="204"/>
      </rPr>
      <t>-    У зв’язку з введенням на території України ввоєний стан не проводяться міські та інші заходи з учнівською молоддю.</t>
    </r>
  </si>
  <si>
    <r>
      <t xml:space="preserve">КЕКВ 2210 " Предмети,матеріали, обладнання та інвентар"- 1 474 600,00 грн.  </t>
    </r>
    <r>
      <rPr>
        <i/>
        <sz val="14"/>
        <rFont val="Times New Roman"/>
        <family val="1"/>
        <charset val="204"/>
      </rPr>
      <t>Програма Подарунки для дітей закладів освіти Мукачівської міської територіальної громади   на 2022-2024 роки</t>
    </r>
    <r>
      <rPr>
        <sz val="14"/>
        <rFont val="Times New Roman"/>
        <family val="1"/>
        <charset val="204"/>
      </rPr>
      <t xml:space="preserve"> - У зв’язку з введенням на території України ввоєний стан не проводяться міські та інші заходи з учнівською молоддю.</t>
    </r>
  </si>
  <si>
    <t xml:space="preserve">КЕКВ 2111" Заробітна плата"- 11 800 000  грн. КЕКВ 2120  "Нарахування на заробітну плату" - 2 797 350  грн.  Додаткова потреба в коштах спричинена шляхом зупинення процесу планового скорочення сторожів в закладах освіти та залучення охороного підприємства, у зв’зку з введенням воєного стану в Україні та неможливості проведення тендерних процедур та укладання договору по закупівлі систем та пристроїв нагляду та охорони приміщень в закладах освіти. Часткове забезпечення оплати праці педагогічним працівникам, у зв’язку із зменшенням обсягу освітньої субвенції. </t>
  </si>
  <si>
    <t>КЕКВ 2111" Заробітна плата" -   262 400   грн. КЕКВ 2120  "Нарахування на заробітну плату" - 57 728грн.  Додаткова потреба в коштах спричинена шляхом зупинення процесу планового скорочення сторожів в закладах освіти та залучення охороного підприємства, у зв’зку з введенням воєного стану в Україні та неможливості проведення тендерних процедур та укладання договору по закупівлі систем та пристроїв нагляду та охорони приміщень в закладах освіти.</t>
  </si>
  <si>
    <t>КЕКВ 2210 " Предмети,матеріали, обладнання та інвентар"- 35 000,00 грн., 2240 "Оплата послуг(крім комунальних)"-126 582,00 грн.    -  економія коштів виникла у зв’язку із встановленою черговістю здійснення видатків згідно Постанови КМУ від 09.06.2021 року № 590 (зі змінами)та неможливості проведення тендерних процедур та укладання договору по закупівлі систем та пристроїв нагляду та охорони приміщень в закладах освіти   (придбання будівельних та господарських товарів,  оплата послуг охорони)</t>
  </si>
  <si>
    <t>КЕКВ 2210 " Предмети,матеріали, обладнання та інвентар"- 56 976,00 грн. економія коштів виникла у зв’язку із встановленою черговістю здійснення видатків згідно Постанови КМУ від 09.06.2021 року № 590 (зі змінами) (підписка періодичних видань)</t>
  </si>
  <si>
    <r>
      <t xml:space="preserve">КЕКВ 2210 " Предмети,матеріали, обладнання та інвентар"- 150 000,00 грн., 2240 "Оплата послуг(крім комунальних)"-250 000,00 грн. </t>
    </r>
    <r>
      <rPr>
        <i/>
        <sz val="14"/>
        <rFont val="Times New Roman"/>
        <family val="1"/>
        <charset val="204"/>
      </rPr>
      <t>Програма впровадження молодіжної політики  Мукачівської міської територіальної громади на 2022-2024 роки</t>
    </r>
    <r>
      <rPr>
        <sz val="14"/>
        <rFont val="Times New Roman"/>
        <family val="1"/>
        <charset val="204"/>
      </rPr>
      <t>-   У зв’язку із введенням воєного стану в Україні не проводяться міські та інші заходи учнівською молоддю</t>
    </r>
  </si>
  <si>
    <t xml:space="preserve">КЕКВ 2111" Заробітна плата" -  402655   грн. КЕКВ 2120  "Нарахування на заробітну плату" - 92 838 грн.  -  заробітна плата працівникам  у зв’язку з непроведенням запланованої оптимізації закладу </t>
  </si>
  <si>
    <t>КЕКВ  2240 "Оплата послуг(крім комунальних)"-199 900,00 грн.  - економія коштів виникла у зв’язку із встановленою черговістю здійснення видатків згідно Постанови КМУ від 09.06.2021 року № 590 (зі змінами) -  поточний ремонт приміщень драматичного театру</t>
  </si>
  <si>
    <t>КЕКВ  2240 "Оплата послуг(крім комунальних)"-139 851 грн. економія коштів виникла у зв’язку із встановленою черговістю здійснення видатків згідно Постанови КМУ від 09.06.2021 року № 590 (зі змінами) поточний ремонт сантехеніки,  приміщень, горища Палацу культури.</t>
  </si>
  <si>
    <r>
      <t xml:space="preserve">КЕКВ 2210 " Предмети,матеріали, обладнання та інвентар"- 120 000,00 грн., 2240 "Оплата послуг(крім комунальних)"-430 000,00 грн. </t>
    </r>
    <r>
      <rPr>
        <i/>
        <sz val="14"/>
        <rFont val="Times New Roman"/>
        <family val="1"/>
        <charset val="204"/>
      </rPr>
      <t>Програма розвитку культури і мистецтв Мукачівської міської територіальної громади на 2022-2024 роки</t>
    </r>
    <r>
      <rPr>
        <sz val="14"/>
        <rFont val="Times New Roman"/>
        <family val="1"/>
        <charset val="204"/>
      </rPr>
      <t xml:space="preserve">-   не проводяться міські та інші заходи </t>
    </r>
  </si>
  <si>
    <t>КЕКВ 2210 " Предмети,матеріали, обладнання та інвентар"- 80 000 грн., 2240 "Оплата послуг(крім комунальних)"-400 000,00 грн.- у зв’язку з введенням воєного стану на території України навчально-тренувальні збори не проводяться,  придбання нагородної атрибутики не здійснюється</t>
  </si>
  <si>
    <t>КЕКВ 2210 " Предмети,матеріали, обладнання та інвентар"- 50 000,00 грн., 2240 "Оплата послуг(крім комунальних)"-120 000,00 грн. - у зв’язку з введенням воєного стану на території України навчально-тренувальні збори не проводяться,  придбання нагородної атрибутики не здійснюється</t>
  </si>
  <si>
    <r>
      <t xml:space="preserve">КЕКВ 2210 " Предмети,матеріали, обладнання та інвентар"- 31 880,00 грн. - економія коштів згідно Постанови КМУ від 09.06.2021 року № 590 (зі змінами) - </t>
    </r>
    <r>
      <rPr>
        <i/>
        <sz val="14"/>
        <rFont val="Times New Roman"/>
        <family val="1"/>
        <charset val="204"/>
      </rPr>
      <t>Програма розвитку фізичної культури і спорту Мукачівської міської територіальної громади на 2022-2024 роки</t>
    </r>
    <r>
      <rPr>
        <sz val="14"/>
        <rFont val="Times New Roman"/>
        <family val="1"/>
        <charset val="204"/>
      </rPr>
      <t xml:space="preserve"> - у зв’язку з введенням воєного стану на території України змагання  з спорту не проводиться</t>
    </r>
  </si>
  <si>
    <t>КЕКВ 3110" Придбання обладнання і предметів довгострокового користування" -200 000,00 грн.-  економія коштів виникла у зв’язку із встановленою черговістю здійснення видатків згідно Постанови КМУ від 09.06.2021 року № 590 (зі змінами) - спортивний інвентар та обладнання для СОКу ДЮСШ</t>
  </si>
  <si>
    <t>КЕКВ 3110" Придбання обладнання і предметів довгострокового користування" -200 068,00 грн. економія коштів виникла у зв’язку із встановленою черговістю здійснення видатків згідно Постанови КМУ від 09.06.2021 року № 590 (зі змінами) - придбання технологічного кухонного інвентарю для шкільних їдалень</t>
  </si>
  <si>
    <t>КЕКВ 3110" Придбання обладнання і предметів довгострокового користування"  - 200 000,00 грн.економія коштів виникла у зв’язку із встановленою черговістю здійснення видатків згідно Постанови КМУ від 09.06.2021 року № 590 (зі змінами)- придбання технологічного кухонного інвентарю для харчоблоків</t>
  </si>
  <si>
    <t>КЕКВ   2410  " Обслуговування внутрішніх боргових зобов`язань"   -  776 292,00 грн., економія коштів у зв’язку з частковим достроковим погашенням місцевого запозичення</t>
  </si>
  <si>
    <t>КЕКВ 2272"Водопостачання та водовідведення" - 300 00 грн., 2273 "Оплата електроенергії" - 8 550,00 грн., 2274"Оплата природнього газу" - 13 700,00 грн.  - відшкодування за спожиті енергоносії згідно  рахунків,  виставлених виконавчих комітетом Мукачівської міської ради, на підставі договору оренди між УБІ та МВК протягом 2022 року</t>
  </si>
  <si>
    <t xml:space="preserve">КЕКВ 2210 " Предмети,матеріали, обладнання та інвентар"- 23 000,00 грн., 2240"Оплата послуг(крім комунальних)"-30 000,00 грн.  - потреба виникла  у зв’язку із зупинення релізації (виконання) об’єктів з будівництва, реконструкції та капітального ремонт та зменшенням власних надходжень з  яких здійснювалася оплата придбання передметів і матеріалів та оплата послуг(крім комунальних).  ( Постановою КМУ від 09.06.2021 року № 590 (зі змінами) встановлено черговість використання коштів) </t>
  </si>
  <si>
    <t>Лист від 17.06.2022 №1533/01-05/18-22</t>
  </si>
  <si>
    <t>Лист від 02.06.2022 №217/0/97-22</t>
  </si>
  <si>
    <t>Листи від 16.05.2022 №147/0/112-2/01-08, від 26.05.2022      №156/0/112-22/01-08, від 08.06.2022 №164/0/112-22</t>
  </si>
  <si>
    <t>КПКВК 1216090 "Інша діяльність у сфері житлово-комунального господарства"</t>
  </si>
  <si>
    <t>Програму проведення поточних ремонтів, в тому числі поточних ремонтів з усунення аварій в житловому фонді на території міста Мукачево (крім ОСББ та ЖБК) на 2022-2024 роки перенесення залишків коштів.</t>
  </si>
  <si>
    <t>КЕКВ 2111" Заробітна плата" -   3 388 907   грн.  КЕКВ 2120  "Нарахування на заробітну плату" - 722 728 грн.  -  заробітна плата працівникам  мистецьких шкіл (потреба виникла у зв’язку із відміною плати на навчання та не здійснено заплановану оптимізацію  Хорової школи методом переводу на самофінансування)</t>
  </si>
  <si>
    <t>КПКВК1510160 "Керівництво і управління у відповідній сфері у містах (місті Києві), селищах, селах, 
територіальних громадах"</t>
  </si>
  <si>
    <t>КПКВК 1510160 "Керівництво і управління у відповідній сфері у містах (місті Києві), селищах, селах, 
територіальних громадах"</t>
  </si>
  <si>
    <t>назва</t>
  </si>
  <si>
    <t>Програма фінансової підтримки управителів багатоквартирних будинків для проведння поточих ремонтів та заходів (зокрема ремонтні роботи) з усунення аварій в житловому фонд на території міста Мукачево (крім ОСББ та ЖБК) на 2022-2024 роки (рішення Виконавого комітету Мукачівської міської ради від 31.05.2022р. № 232 дата програма вртатила чиність.</t>
  </si>
  <si>
    <t xml:space="preserve"> Зміни що пропонуються внести до бюджету на 2022 рік за пропозиціями головних розпорядників коштів бюджету  
на засідання виконачовного комітету Мукачівської міської ради від   21 червня 2022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</si>
</sst>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52"/>
      <name val="Calibri"/>
      <family val="2"/>
      <charset val="204"/>
    </font>
    <font>
      <sz val="10"/>
      <color indexed="2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10"/>
      <color indexed="1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2" fillId="0" borderId="4" applyNumberFormat="0" applyFill="0" applyAlignment="0" applyProtection="0"/>
    <xf numFmtId="0" fontId="10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13" fillId="23" borderId="0" applyNumberFormat="0" applyBorder="0" applyAlignment="0" applyProtection="0"/>
    <xf numFmtId="0" fontId="19" fillId="0" borderId="0"/>
    <xf numFmtId="0" fontId="20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10" applyNumberFormat="0" applyFon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43" borderId="3" applyNumberFormat="0" applyAlignment="0" applyProtection="0"/>
    <xf numFmtId="0" fontId="8" fillId="43" borderId="3" applyNumberFormat="0" applyAlignment="0" applyProtection="0"/>
    <xf numFmtId="0" fontId="9" fillId="43" borderId="2" applyNumberFormat="0" applyAlignment="0" applyProtection="0"/>
    <xf numFmtId="0" fontId="9" fillId="43" borderId="2" applyNumberFormat="0" applyAlignment="0" applyProtection="0"/>
    <xf numFmtId="0" fontId="2" fillId="0" borderId="4" applyNumberFormat="0" applyFill="0" applyAlignment="0" applyProtection="0"/>
    <xf numFmtId="0" fontId="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44" borderId="9" applyNumberFormat="0" applyAlignment="0" applyProtection="0"/>
    <xf numFmtId="0" fontId="12" fillId="44" borderId="9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46" borderId="10" applyNumberFormat="0" applyAlignment="0" applyProtection="0"/>
    <xf numFmtId="0" fontId="19" fillId="46" borderId="10" applyNumberForma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0" borderId="0"/>
    <xf numFmtId="0" fontId="22" fillId="25" borderId="0" applyNumberFormat="0" applyBorder="0" applyAlignment="0" applyProtection="0"/>
    <xf numFmtId="0" fontId="22" fillId="30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30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4" fillId="30" borderId="2" applyNumberFormat="0" applyAlignment="0" applyProtection="0"/>
    <xf numFmtId="0" fontId="25" fillId="27" borderId="0" applyNumberFormat="0" applyBorder="0" applyAlignment="0" applyProtection="0"/>
    <xf numFmtId="0" fontId="26" fillId="0" borderId="7" applyNumberFormat="0" applyFill="0" applyAlignment="0" applyProtection="0"/>
    <xf numFmtId="0" fontId="27" fillId="44" borderId="9" applyNumberFormat="0" applyAlignment="0" applyProtection="0"/>
    <xf numFmtId="0" fontId="28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30" fillId="43" borderId="2" applyNumberFormat="0" applyAlignment="0" applyProtection="0"/>
    <xf numFmtId="0" fontId="36" fillId="0" borderId="0"/>
    <xf numFmtId="0" fontId="32" fillId="0" borderId="8" applyNumberFormat="0" applyFill="0" applyAlignment="0" applyProtection="0"/>
    <xf numFmtId="0" fontId="31" fillId="26" borderId="0" applyNumberFormat="0" applyBorder="0" applyAlignment="0" applyProtection="0"/>
    <xf numFmtId="0" fontId="19" fillId="46" borderId="10" applyNumberFormat="0" applyAlignment="0" applyProtection="0"/>
    <xf numFmtId="0" fontId="33" fillId="43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>
      <alignment vertical="top"/>
    </xf>
  </cellStyleXfs>
  <cellXfs count="79">
    <xf numFmtId="0" fontId="0" fillId="0" borderId="0" xfId="0"/>
    <xf numFmtId="0" fontId="21" fillId="2" borderId="12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/>
    </xf>
    <xf numFmtId="4" fontId="21" fillId="2" borderId="13" xfId="0" applyNumberFormat="1" applyFont="1" applyFill="1" applyBorder="1" applyAlignment="1">
      <alignment vertical="center"/>
    </xf>
    <xf numFmtId="4" fontId="37" fillId="2" borderId="1" xfId="0" applyNumberFormat="1" applyFont="1" applyFill="1" applyBorder="1" applyAlignment="1">
      <alignment vertical="center"/>
    </xf>
    <xf numFmtId="0" fontId="37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0" xfId="0" applyFont="1"/>
    <xf numFmtId="0" fontId="21" fillId="47" borderId="1" xfId="0" applyFont="1" applyFill="1" applyBorder="1" applyAlignment="1">
      <alignment horizontal="left" vertical="center" wrapText="1"/>
    </xf>
    <xf numFmtId="0" fontId="37" fillId="49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14" fontId="21" fillId="0" borderId="1" xfId="0" applyNumberFormat="1" applyFont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37" fillId="0" borderId="1" xfId="0" applyNumberFormat="1" applyFont="1" applyBorder="1"/>
    <xf numFmtId="4" fontId="37" fillId="0" borderId="0" xfId="0" applyNumberFormat="1" applyFont="1"/>
    <xf numFmtId="4" fontId="21" fillId="0" borderId="1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4" fontId="37" fillId="0" borderId="0" xfId="0" applyNumberFormat="1" applyFont="1" applyAlignment="1">
      <alignment horizontal="left"/>
    </xf>
    <xf numFmtId="0" fontId="37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21" fillId="47" borderId="1" xfId="0" applyNumberFormat="1" applyFont="1" applyFill="1" applyBorder="1" applyAlignment="1">
      <alignment vertical="center"/>
    </xf>
    <xf numFmtId="4" fontId="37" fillId="47" borderId="1" xfId="0" applyNumberFormat="1" applyFont="1" applyFill="1" applyBorder="1" applyAlignment="1">
      <alignment vertical="center" wrapText="1"/>
    </xf>
    <xf numFmtId="4" fontId="37" fillId="2" borderId="0" xfId="0" applyNumberFormat="1" applyFont="1" applyFill="1"/>
    <xf numFmtId="0" fontId="37" fillId="2" borderId="0" xfId="0" applyFont="1" applyFill="1"/>
    <xf numFmtId="4" fontId="37" fillId="2" borderId="1" xfId="0" applyNumberFormat="1" applyFont="1" applyFill="1" applyBorder="1" applyAlignment="1">
      <alignment vertical="center" wrapText="1"/>
    </xf>
    <xf numFmtId="4" fontId="37" fillId="2" borderId="11" xfId="0" applyNumberFormat="1" applyFont="1" applyFill="1" applyBorder="1" applyAlignment="1">
      <alignment vertical="center"/>
    </xf>
    <xf numFmtId="0" fontId="37" fillId="2" borderId="18" xfId="0" applyFont="1" applyFill="1" applyBorder="1" applyAlignment="1">
      <alignment vertical="center" wrapText="1"/>
    </xf>
    <xf numFmtId="4" fontId="37" fillId="47" borderId="1" xfId="0" applyNumberFormat="1" applyFont="1" applyFill="1" applyBorder="1" applyAlignment="1">
      <alignment horizontal="left" vertical="center" wrapText="1"/>
    </xf>
    <xf numFmtId="4" fontId="37" fillId="2" borderId="11" xfId="0" applyNumberFormat="1" applyFont="1" applyFill="1" applyBorder="1" applyAlignment="1">
      <alignment horizontal="right" vertical="center"/>
    </xf>
    <xf numFmtId="0" fontId="21" fillId="0" borderId="0" xfId="0" applyFont="1"/>
    <xf numFmtId="0" fontId="21" fillId="2" borderId="11" xfId="0" applyFont="1" applyFill="1" applyBorder="1" applyAlignment="1">
      <alignment wrapText="1"/>
    </xf>
    <xf numFmtId="4" fontId="21" fillId="2" borderId="11" xfId="0" applyNumberFormat="1" applyFont="1" applyFill="1" applyBorder="1" applyAlignment="1">
      <alignment horizontal="right" vertical="center"/>
    </xf>
    <xf numFmtId="4" fontId="21" fillId="2" borderId="11" xfId="0" applyNumberFormat="1" applyFont="1" applyFill="1" applyBorder="1" applyAlignment="1">
      <alignment horizontal="left" vertical="center"/>
    </xf>
    <xf numFmtId="4" fontId="21" fillId="0" borderId="0" xfId="0" applyNumberFormat="1" applyFont="1"/>
    <xf numFmtId="0" fontId="21" fillId="47" borderId="1" xfId="0" applyFont="1" applyFill="1" applyBorder="1" applyAlignment="1">
      <alignment vertical="center" wrapText="1"/>
    </xf>
    <xf numFmtId="4" fontId="37" fillId="47" borderId="1" xfId="0" applyNumberFormat="1" applyFont="1" applyFill="1" applyBorder="1" applyAlignment="1">
      <alignment vertical="center"/>
    </xf>
    <xf numFmtId="0" fontId="37" fillId="47" borderId="1" xfId="0" applyFont="1" applyFill="1" applyBorder="1" applyAlignment="1">
      <alignment vertical="center" wrapText="1"/>
    </xf>
    <xf numFmtId="4" fontId="21" fillId="47" borderId="1" xfId="0" applyNumberFormat="1" applyFont="1" applyFill="1" applyBorder="1" applyAlignment="1">
      <alignment horizontal="right" vertical="center"/>
    </xf>
    <xf numFmtId="0" fontId="21" fillId="47" borderId="1" xfId="1" applyFont="1" applyFill="1" applyBorder="1" applyAlignment="1">
      <alignment horizontal="left" vertical="center" wrapText="1"/>
    </xf>
    <xf numFmtId="4" fontId="38" fillId="2" borderId="0" xfId="0" applyNumberFormat="1" applyFont="1" applyFill="1"/>
    <xf numFmtId="4" fontId="37" fillId="0" borderId="0" xfId="0" applyNumberFormat="1" applyFont="1" applyAlignment="1">
      <alignment horizontal="center" vertical="center"/>
    </xf>
    <xf numFmtId="0" fontId="37" fillId="2" borderId="18" xfId="0" applyFont="1" applyFill="1" applyBorder="1" applyAlignment="1">
      <alignment vertical="center" wrapText="1"/>
    </xf>
    <xf numFmtId="0" fontId="37" fillId="2" borderId="11" xfId="1" applyFont="1" applyFill="1" applyBorder="1" applyAlignment="1">
      <alignment horizontal="right" vertical="center" wrapText="1"/>
    </xf>
    <xf numFmtId="0" fontId="39" fillId="47" borderId="1" xfId="0" applyFont="1" applyFill="1" applyBorder="1" applyAlignment="1">
      <alignment wrapText="1"/>
    </xf>
    <xf numFmtId="4" fontId="39" fillId="47" borderId="1" xfId="0" applyNumberFormat="1" applyFont="1" applyFill="1" applyBorder="1" applyAlignment="1">
      <alignment horizontal="center" vertical="center"/>
    </xf>
    <xf numFmtId="4" fontId="39" fillId="47" borderId="1" xfId="0" applyNumberFormat="1" applyFont="1" applyFill="1" applyBorder="1" applyAlignment="1">
      <alignment horizontal="right" vertical="center"/>
    </xf>
    <xf numFmtId="0" fontId="37" fillId="2" borderId="1" xfId="1" applyFont="1" applyFill="1" applyBorder="1" applyAlignment="1">
      <alignment horizontal="left" vertical="center" wrapText="1"/>
    </xf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right" vertical="center"/>
    </xf>
    <xf numFmtId="0" fontId="40" fillId="0" borderId="1" xfId="0" applyFont="1" applyBorder="1"/>
    <xf numFmtId="0" fontId="37" fillId="0" borderId="1" xfId="0" applyFont="1" applyBorder="1" applyAlignment="1">
      <alignment horizontal="left" vertical="center" wrapText="1"/>
    </xf>
    <xf numFmtId="3" fontId="42" fillId="2" borderId="1" xfId="176" applyNumberFormat="1" applyFont="1" applyFill="1" applyBorder="1" applyAlignment="1">
      <alignment horizontal="center" vertical="center"/>
    </xf>
    <xf numFmtId="164" fontId="37" fillId="0" borderId="1" xfId="176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wrapText="1"/>
    </xf>
    <xf numFmtId="0" fontId="40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vertical="center"/>
    </xf>
    <xf numFmtId="4" fontId="37" fillId="47" borderId="1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 wrapText="1"/>
    </xf>
    <xf numFmtId="0" fontId="37" fillId="2" borderId="11" xfId="0" applyFont="1" applyFill="1" applyBorder="1" applyAlignment="1">
      <alignment vertical="center" wrapText="1"/>
    </xf>
    <xf numFmtId="0" fontId="44" fillId="50" borderId="1" xfId="176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44" fillId="50" borderId="11" xfId="176" applyFont="1" applyFill="1" applyBorder="1" applyAlignment="1">
      <alignment horizontal="left" vertical="center" wrapText="1"/>
    </xf>
    <xf numFmtId="0" fontId="44" fillId="50" borderId="18" xfId="176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</cellXfs>
  <cellStyles count="177">
    <cellStyle name="20% - Акцент1" xfId="46" xr:uid="{00000000-0005-0000-0000-000000000000}"/>
    <cellStyle name="20% — акцент1" xfId="47" xr:uid="{00000000-0005-0000-0000-000001000000}"/>
    <cellStyle name="20% - Акцент1 2" xfId="2" xr:uid="{00000000-0005-0000-0000-000002000000}"/>
    <cellStyle name="20% - Акцент1 2 2" xfId="48" xr:uid="{00000000-0005-0000-0000-000003000000}"/>
    <cellStyle name="20% - Акцент2" xfId="49" xr:uid="{00000000-0005-0000-0000-000004000000}"/>
    <cellStyle name="20% — акцент2" xfId="50" xr:uid="{00000000-0005-0000-0000-000005000000}"/>
    <cellStyle name="20% - Акцент2 2" xfId="3" xr:uid="{00000000-0005-0000-0000-000006000000}"/>
    <cellStyle name="20% - Акцент2 2 2" xfId="51" xr:uid="{00000000-0005-0000-0000-000007000000}"/>
    <cellStyle name="20% - Акцент3" xfId="52" xr:uid="{00000000-0005-0000-0000-000008000000}"/>
    <cellStyle name="20% — акцент3" xfId="53" xr:uid="{00000000-0005-0000-0000-000009000000}"/>
    <cellStyle name="20% - Акцент3 2" xfId="4" xr:uid="{00000000-0005-0000-0000-00000A000000}"/>
    <cellStyle name="20% - Акцент3 2 2" xfId="54" xr:uid="{00000000-0005-0000-0000-00000B000000}"/>
    <cellStyle name="20% - Акцент4" xfId="55" xr:uid="{00000000-0005-0000-0000-00000C000000}"/>
    <cellStyle name="20% — акцент4" xfId="56" xr:uid="{00000000-0005-0000-0000-00000D000000}"/>
    <cellStyle name="20% - Акцент4 2" xfId="5" xr:uid="{00000000-0005-0000-0000-00000E000000}"/>
    <cellStyle name="20% - Акцент4 2 2" xfId="57" xr:uid="{00000000-0005-0000-0000-00000F000000}"/>
    <cellStyle name="20% - Акцент5" xfId="58" xr:uid="{00000000-0005-0000-0000-000010000000}"/>
    <cellStyle name="20% — акцент5" xfId="59" xr:uid="{00000000-0005-0000-0000-000011000000}"/>
    <cellStyle name="20% - Акцент5 2" xfId="6" xr:uid="{00000000-0005-0000-0000-000012000000}"/>
    <cellStyle name="20% - Акцент5 2 2" xfId="60" xr:uid="{00000000-0005-0000-0000-000013000000}"/>
    <cellStyle name="20% - Акцент6" xfId="61" xr:uid="{00000000-0005-0000-0000-000014000000}"/>
    <cellStyle name="20% — акцент6" xfId="62" xr:uid="{00000000-0005-0000-0000-000015000000}"/>
    <cellStyle name="20% - Акцент6 2" xfId="7" xr:uid="{00000000-0005-0000-0000-000016000000}"/>
    <cellStyle name="20% - Акцент6 2 2" xfId="63" xr:uid="{00000000-0005-0000-0000-000017000000}"/>
    <cellStyle name="20% – Акцентування1" xfId="138" xr:uid="{00000000-0005-0000-0000-000018000000}"/>
    <cellStyle name="20% – Акцентування2" xfId="139" xr:uid="{00000000-0005-0000-0000-000019000000}"/>
    <cellStyle name="20% – Акцентування3" xfId="140" xr:uid="{00000000-0005-0000-0000-00001A000000}"/>
    <cellStyle name="20% – Акцентування4" xfId="141" xr:uid="{00000000-0005-0000-0000-00001B000000}"/>
    <cellStyle name="20% – Акцентування5" xfId="142" xr:uid="{00000000-0005-0000-0000-00001C000000}"/>
    <cellStyle name="20% – Акцентування6" xfId="143" xr:uid="{00000000-0005-0000-0000-00001D000000}"/>
    <cellStyle name="40% - Акцент1" xfId="64" xr:uid="{00000000-0005-0000-0000-00001E000000}"/>
    <cellStyle name="40% — акцент1" xfId="65" xr:uid="{00000000-0005-0000-0000-00001F000000}"/>
    <cellStyle name="40% - Акцент1 2" xfId="8" xr:uid="{00000000-0005-0000-0000-000020000000}"/>
    <cellStyle name="40% - Акцент1 2 2" xfId="66" xr:uid="{00000000-0005-0000-0000-000021000000}"/>
    <cellStyle name="40% - Акцент2" xfId="67" xr:uid="{00000000-0005-0000-0000-000022000000}"/>
    <cellStyle name="40% — акцент2" xfId="68" xr:uid="{00000000-0005-0000-0000-000023000000}"/>
    <cellStyle name="40% - Акцент2 2" xfId="9" xr:uid="{00000000-0005-0000-0000-000024000000}"/>
    <cellStyle name="40% - Акцент2 2 2" xfId="69" xr:uid="{00000000-0005-0000-0000-000025000000}"/>
    <cellStyle name="40% - Акцент3" xfId="70" xr:uid="{00000000-0005-0000-0000-000026000000}"/>
    <cellStyle name="40% — акцент3" xfId="71" xr:uid="{00000000-0005-0000-0000-000027000000}"/>
    <cellStyle name="40% - Акцент3 2" xfId="10" xr:uid="{00000000-0005-0000-0000-000028000000}"/>
    <cellStyle name="40% - Акцент3 2 2" xfId="72" xr:uid="{00000000-0005-0000-0000-000029000000}"/>
    <cellStyle name="40% - Акцент4" xfId="73" xr:uid="{00000000-0005-0000-0000-00002A000000}"/>
    <cellStyle name="40% — акцент4" xfId="74" xr:uid="{00000000-0005-0000-0000-00002B000000}"/>
    <cellStyle name="40% - Акцент4 2" xfId="11" xr:uid="{00000000-0005-0000-0000-00002C000000}"/>
    <cellStyle name="40% - Акцент4 2 2" xfId="75" xr:uid="{00000000-0005-0000-0000-00002D000000}"/>
    <cellStyle name="40% - Акцент5" xfId="76" xr:uid="{00000000-0005-0000-0000-00002E000000}"/>
    <cellStyle name="40% — акцент5" xfId="77" xr:uid="{00000000-0005-0000-0000-00002F000000}"/>
    <cellStyle name="40% - Акцент5 2" xfId="12" xr:uid="{00000000-0005-0000-0000-000030000000}"/>
    <cellStyle name="40% - Акцент5 2 2" xfId="78" xr:uid="{00000000-0005-0000-0000-000031000000}"/>
    <cellStyle name="40% - Акцент6" xfId="79" xr:uid="{00000000-0005-0000-0000-000032000000}"/>
    <cellStyle name="40% — акцент6" xfId="80" xr:uid="{00000000-0005-0000-0000-000033000000}"/>
    <cellStyle name="40% - Акцент6 2" xfId="13" xr:uid="{00000000-0005-0000-0000-000034000000}"/>
    <cellStyle name="40% - Акцент6 2 2" xfId="81" xr:uid="{00000000-0005-0000-0000-000035000000}"/>
    <cellStyle name="40% – Акцентування1" xfId="144" xr:uid="{00000000-0005-0000-0000-000036000000}"/>
    <cellStyle name="40% – Акцентування2" xfId="145" xr:uid="{00000000-0005-0000-0000-000037000000}"/>
    <cellStyle name="40% – Акцентування3" xfId="146" xr:uid="{00000000-0005-0000-0000-000038000000}"/>
    <cellStyle name="40% – Акцентування4" xfId="147" xr:uid="{00000000-0005-0000-0000-000039000000}"/>
    <cellStyle name="40% – Акцентування5" xfId="148" xr:uid="{00000000-0005-0000-0000-00003A000000}"/>
    <cellStyle name="40% – Акцентування6" xfId="149" xr:uid="{00000000-0005-0000-0000-00003B000000}"/>
    <cellStyle name="60% - Акцент1" xfId="82" xr:uid="{00000000-0005-0000-0000-00003C000000}"/>
    <cellStyle name="60% — акцент1" xfId="83" xr:uid="{00000000-0005-0000-0000-00003D000000}"/>
    <cellStyle name="60% - Акцент1 2" xfId="14" xr:uid="{00000000-0005-0000-0000-00003E000000}"/>
    <cellStyle name="60% - Акцент1 2 2" xfId="84" xr:uid="{00000000-0005-0000-0000-00003F000000}"/>
    <cellStyle name="60% - Акцент2" xfId="85" xr:uid="{00000000-0005-0000-0000-000040000000}"/>
    <cellStyle name="60% — акцент2" xfId="86" xr:uid="{00000000-0005-0000-0000-000041000000}"/>
    <cellStyle name="60% - Акцент2 2" xfId="15" xr:uid="{00000000-0005-0000-0000-000042000000}"/>
    <cellStyle name="60% - Акцент2 2 2" xfId="87" xr:uid="{00000000-0005-0000-0000-000043000000}"/>
    <cellStyle name="60% - Акцент3" xfId="88" xr:uid="{00000000-0005-0000-0000-000044000000}"/>
    <cellStyle name="60% — акцент3" xfId="89" xr:uid="{00000000-0005-0000-0000-000045000000}"/>
    <cellStyle name="60% - Акцент3 2" xfId="16" xr:uid="{00000000-0005-0000-0000-000046000000}"/>
    <cellStyle name="60% - Акцент3 2 2" xfId="90" xr:uid="{00000000-0005-0000-0000-000047000000}"/>
    <cellStyle name="60% - Акцент4" xfId="91" xr:uid="{00000000-0005-0000-0000-000048000000}"/>
    <cellStyle name="60% — акцент4" xfId="92" xr:uid="{00000000-0005-0000-0000-000049000000}"/>
    <cellStyle name="60% - Акцент4 2" xfId="17" xr:uid="{00000000-0005-0000-0000-00004A000000}"/>
    <cellStyle name="60% - Акцент4 2 2" xfId="93" xr:uid="{00000000-0005-0000-0000-00004B000000}"/>
    <cellStyle name="60% - Акцент5" xfId="94" xr:uid="{00000000-0005-0000-0000-00004C000000}"/>
    <cellStyle name="60% — акцент5" xfId="95" xr:uid="{00000000-0005-0000-0000-00004D000000}"/>
    <cellStyle name="60% - Акцент5 2" xfId="18" xr:uid="{00000000-0005-0000-0000-00004E000000}"/>
    <cellStyle name="60% - Акцент5 2 2" xfId="96" xr:uid="{00000000-0005-0000-0000-00004F000000}"/>
    <cellStyle name="60% - Акцент6" xfId="97" xr:uid="{00000000-0005-0000-0000-000050000000}"/>
    <cellStyle name="60% — акцент6" xfId="98" xr:uid="{00000000-0005-0000-0000-000051000000}"/>
    <cellStyle name="60% - Акцент6 2" xfId="19" xr:uid="{00000000-0005-0000-0000-000052000000}"/>
    <cellStyle name="60% - Акцент6 2 2" xfId="99" xr:uid="{00000000-0005-0000-0000-000053000000}"/>
    <cellStyle name="60% – Акцентування1" xfId="150" xr:uid="{00000000-0005-0000-0000-000054000000}"/>
    <cellStyle name="60% – Акцентування2" xfId="151" xr:uid="{00000000-0005-0000-0000-000055000000}"/>
    <cellStyle name="60% – Акцентування3" xfId="152" xr:uid="{00000000-0005-0000-0000-000056000000}"/>
    <cellStyle name="60% – Акцентування4" xfId="153" xr:uid="{00000000-0005-0000-0000-000057000000}"/>
    <cellStyle name="60% – Акцентування5" xfId="154" xr:uid="{00000000-0005-0000-0000-000058000000}"/>
    <cellStyle name="60% – Акцентування6" xfId="155" xr:uid="{00000000-0005-0000-0000-000059000000}"/>
    <cellStyle name="Акцент1" xfId="100" xr:uid="{00000000-0005-0000-0000-00005A000000}"/>
    <cellStyle name="Акцент1 2" xfId="20" xr:uid="{00000000-0005-0000-0000-00005B000000}"/>
    <cellStyle name="Акцент1 2 2" xfId="101" xr:uid="{00000000-0005-0000-0000-00005C000000}"/>
    <cellStyle name="Акцент2" xfId="102" xr:uid="{00000000-0005-0000-0000-00005D000000}"/>
    <cellStyle name="Акцент2 2" xfId="21" xr:uid="{00000000-0005-0000-0000-00005E000000}"/>
    <cellStyle name="Акцент2 2 2" xfId="103" xr:uid="{00000000-0005-0000-0000-00005F000000}"/>
    <cellStyle name="Акцент3" xfId="104" xr:uid="{00000000-0005-0000-0000-000060000000}"/>
    <cellStyle name="Акцент3 2" xfId="22" xr:uid="{00000000-0005-0000-0000-000061000000}"/>
    <cellStyle name="Акцент3 2 2" xfId="105" xr:uid="{00000000-0005-0000-0000-000062000000}"/>
    <cellStyle name="Акцент4" xfId="106" xr:uid="{00000000-0005-0000-0000-000063000000}"/>
    <cellStyle name="Акцент4 2" xfId="23" xr:uid="{00000000-0005-0000-0000-000064000000}"/>
    <cellStyle name="Акцент4 2 2" xfId="107" xr:uid="{00000000-0005-0000-0000-000065000000}"/>
    <cellStyle name="Акцент5" xfId="108" xr:uid="{00000000-0005-0000-0000-000066000000}"/>
    <cellStyle name="Акцент5 2" xfId="24" xr:uid="{00000000-0005-0000-0000-000067000000}"/>
    <cellStyle name="Акцент5 2 2" xfId="109" xr:uid="{00000000-0005-0000-0000-000068000000}"/>
    <cellStyle name="Акцент6" xfId="110" xr:uid="{00000000-0005-0000-0000-000069000000}"/>
    <cellStyle name="Акцент6 2" xfId="25" xr:uid="{00000000-0005-0000-0000-00006A000000}"/>
    <cellStyle name="Акцент6 2 2" xfId="111" xr:uid="{00000000-0005-0000-0000-00006B000000}"/>
    <cellStyle name="Акцентування1" xfId="156" xr:uid="{00000000-0005-0000-0000-00006C000000}"/>
    <cellStyle name="Акцентування2" xfId="157" xr:uid="{00000000-0005-0000-0000-00006D000000}"/>
    <cellStyle name="Акцентування3" xfId="158" xr:uid="{00000000-0005-0000-0000-00006E000000}"/>
    <cellStyle name="Акцентування4" xfId="159" xr:uid="{00000000-0005-0000-0000-00006F000000}"/>
    <cellStyle name="Акцентування5" xfId="160" xr:uid="{00000000-0005-0000-0000-000070000000}"/>
    <cellStyle name="Акцентування6" xfId="161" xr:uid="{00000000-0005-0000-0000-000071000000}"/>
    <cellStyle name="Ввід 2" xfId="162" xr:uid="{00000000-0005-0000-0000-000072000000}"/>
    <cellStyle name="Ввод " xfId="112" xr:uid="{00000000-0005-0000-0000-000073000000}"/>
    <cellStyle name="Ввод  2" xfId="26" xr:uid="{00000000-0005-0000-0000-000074000000}"/>
    <cellStyle name="Ввод  2 2" xfId="113" xr:uid="{00000000-0005-0000-0000-000075000000}"/>
    <cellStyle name="Вывод" xfId="114" xr:uid="{00000000-0005-0000-0000-000076000000}"/>
    <cellStyle name="Вывод 2" xfId="27" xr:uid="{00000000-0005-0000-0000-000077000000}"/>
    <cellStyle name="Вывод 2 2" xfId="115" xr:uid="{00000000-0005-0000-0000-000078000000}"/>
    <cellStyle name="Вычисление" xfId="116" xr:uid="{00000000-0005-0000-0000-000079000000}"/>
    <cellStyle name="Вычисление 2" xfId="28" xr:uid="{00000000-0005-0000-0000-00007A000000}"/>
    <cellStyle name="Вычисление 2 2" xfId="117" xr:uid="{00000000-0005-0000-0000-00007B000000}"/>
    <cellStyle name="Гарний 2" xfId="163" xr:uid="{00000000-0005-0000-0000-00007C000000}"/>
    <cellStyle name="Заголовок 1 2" xfId="118" xr:uid="{00000000-0005-0000-0000-00007D000000}"/>
    <cellStyle name="Заголовок 1 3" xfId="29" xr:uid="{00000000-0005-0000-0000-00007E000000}"/>
    <cellStyle name="Заголовок 2 2" xfId="30" xr:uid="{00000000-0005-0000-0000-00007F000000}"/>
    <cellStyle name="Заголовок 3 2" xfId="119" xr:uid="{00000000-0005-0000-0000-000080000000}"/>
    <cellStyle name="Заголовок 3 3" xfId="31" xr:uid="{00000000-0005-0000-0000-000081000000}"/>
    <cellStyle name="Заголовок 4 2" xfId="120" xr:uid="{00000000-0005-0000-0000-000082000000}"/>
    <cellStyle name="Заголовок 4 3" xfId="32" xr:uid="{00000000-0005-0000-0000-000083000000}"/>
    <cellStyle name="Звичайний" xfId="0" builtinId="0"/>
    <cellStyle name="Звичайний 2" xfId="33" xr:uid="{00000000-0005-0000-0000-000085000000}"/>
    <cellStyle name="Звичайний 2 2" xfId="34" xr:uid="{00000000-0005-0000-0000-000086000000}"/>
    <cellStyle name="Звичайний 2 3" xfId="137" xr:uid="{00000000-0005-0000-0000-000087000000}"/>
    <cellStyle name="Звичайний 3" xfId="1" xr:uid="{00000000-0005-0000-0000-000088000000}"/>
    <cellStyle name="Звичайний_Додаток _ 3 зм_ни 4575" xfId="176" xr:uid="{00000000-0005-0000-0000-000089000000}"/>
    <cellStyle name="Зв'язана клітинка 2" xfId="164" xr:uid="{00000000-0005-0000-0000-00008A000000}"/>
    <cellStyle name="Итог" xfId="121" xr:uid="{00000000-0005-0000-0000-00008B000000}"/>
    <cellStyle name="Итог 2" xfId="35" xr:uid="{00000000-0005-0000-0000-00008C000000}"/>
    <cellStyle name="Контрольна клітинка 2" xfId="165" xr:uid="{00000000-0005-0000-0000-00008D000000}"/>
    <cellStyle name="Контрольная ячейка" xfId="122" xr:uid="{00000000-0005-0000-0000-00008E000000}"/>
    <cellStyle name="Контрольная ячейка 2" xfId="36" xr:uid="{00000000-0005-0000-0000-00008F000000}"/>
    <cellStyle name="Контрольная ячейка 2 2" xfId="123" xr:uid="{00000000-0005-0000-0000-000090000000}"/>
    <cellStyle name="Назва 2" xfId="166" xr:uid="{00000000-0005-0000-0000-000091000000}"/>
    <cellStyle name="Название" xfId="124" xr:uid="{00000000-0005-0000-0000-000092000000}"/>
    <cellStyle name="Название 2" xfId="125" xr:uid="{00000000-0005-0000-0000-000093000000}"/>
    <cellStyle name="Нейтральний 2" xfId="167" xr:uid="{00000000-0005-0000-0000-000094000000}"/>
    <cellStyle name="Нейтральный" xfId="126" xr:uid="{00000000-0005-0000-0000-000095000000}"/>
    <cellStyle name="Нейтральный 2" xfId="37" xr:uid="{00000000-0005-0000-0000-000096000000}"/>
    <cellStyle name="Нейтральный 2 2" xfId="127" xr:uid="{00000000-0005-0000-0000-000097000000}"/>
    <cellStyle name="Обчислення 2" xfId="168" xr:uid="{00000000-0005-0000-0000-000098000000}"/>
    <cellStyle name="Обычный 2" xfId="38" xr:uid="{00000000-0005-0000-0000-000099000000}"/>
    <cellStyle name="Обычный 2 2" xfId="169" xr:uid="{00000000-0005-0000-0000-00009A000000}"/>
    <cellStyle name="Обычный 4" xfId="39" xr:uid="{00000000-0005-0000-0000-00009B000000}"/>
    <cellStyle name="Підсумок 2" xfId="170" xr:uid="{00000000-0005-0000-0000-00009C000000}"/>
    <cellStyle name="Плохой" xfId="128" xr:uid="{00000000-0005-0000-0000-00009D000000}"/>
    <cellStyle name="Плохой 2" xfId="40" xr:uid="{00000000-0005-0000-0000-00009E000000}"/>
    <cellStyle name="Плохой 2 2" xfId="129" xr:uid="{00000000-0005-0000-0000-00009F000000}"/>
    <cellStyle name="Поганий 2" xfId="171" xr:uid="{00000000-0005-0000-0000-0000A0000000}"/>
    <cellStyle name="Пояснение" xfId="130" xr:uid="{00000000-0005-0000-0000-0000A1000000}"/>
    <cellStyle name="Пояснение 2" xfId="41" xr:uid="{00000000-0005-0000-0000-0000A2000000}"/>
    <cellStyle name="Примечание" xfId="131" xr:uid="{00000000-0005-0000-0000-0000A3000000}"/>
    <cellStyle name="Примечание 2" xfId="42" xr:uid="{00000000-0005-0000-0000-0000A4000000}"/>
    <cellStyle name="Примечание 2 2" xfId="132" xr:uid="{00000000-0005-0000-0000-0000A5000000}"/>
    <cellStyle name="Примітка 2" xfId="172" xr:uid="{00000000-0005-0000-0000-0000A6000000}"/>
    <cellStyle name="Результат 2" xfId="173" xr:uid="{00000000-0005-0000-0000-0000A7000000}"/>
    <cellStyle name="Связанная ячейка" xfId="133" xr:uid="{00000000-0005-0000-0000-0000A8000000}"/>
    <cellStyle name="Связанная ячейка 2" xfId="43" xr:uid="{00000000-0005-0000-0000-0000A9000000}"/>
    <cellStyle name="Текст попередження 2" xfId="174" xr:uid="{00000000-0005-0000-0000-0000AA000000}"/>
    <cellStyle name="Текст пояснення 2" xfId="175" xr:uid="{00000000-0005-0000-0000-0000AB000000}"/>
    <cellStyle name="Текст предупреждения" xfId="134" xr:uid="{00000000-0005-0000-0000-0000AC000000}"/>
    <cellStyle name="Текст предупреждения 2" xfId="44" xr:uid="{00000000-0005-0000-0000-0000AD000000}"/>
    <cellStyle name="Хороший" xfId="135" xr:uid="{00000000-0005-0000-0000-0000AE000000}"/>
    <cellStyle name="Хороший 2" xfId="45" xr:uid="{00000000-0005-0000-0000-0000AF000000}"/>
    <cellStyle name="Хороший 2 2" xfId="136" xr:uid="{00000000-0005-0000-0000-0000B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tabSelected="1" view="pageBreakPreview" topLeftCell="A2" zoomScale="85" zoomScaleNormal="70" zoomScaleSheetLayoutView="85" workbookViewId="0">
      <selection activeCell="A2" sqref="A2:N2"/>
    </sheetView>
  </sheetViews>
  <sheetFormatPr defaultColWidth="24.140625" defaultRowHeight="18.75" x14ac:dyDescent="0.3"/>
  <cols>
    <col min="1" max="1" width="63.85546875" style="8" customWidth="1"/>
    <col min="2" max="2" width="30.5703125" style="8" hidden="1" customWidth="1"/>
    <col min="3" max="6" width="23.5703125" style="8" hidden="1" customWidth="1"/>
    <col min="7" max="7" width="27.42578125" style="10" customWidth="1"/>
    <col min="8" max="8" width="21.7109375" style="8" customWidth="1"/>
    <col min="9" max="12" width="24.140625" style="8" hidden="1" customWidth="1"/>
    <col min="13" max="13" width="0.7109375" style="8" hidden="1" customWidth="1"/>
    <col min="14" max="14" width="82" style="8" customWidth="1"/>
    <col min="15" max="15" width="21.28515625" style="8" customWidth="1"/>
    <col min="16" max="16" width="52.28515625" style="8" customWidth="1"/>
    <col min="17" max="16384" width="24.140625" style="8"/>
  </cols>
  <sheetData>
    <row r="1" spans="1:17" ht="68.25" hidden="1" customHeight="1" x14ac:dyDescent="0.3">
      <c r="G1" s="27"/>
      <c r="I1" s="65" t="s">
        <v>4</v>
      </c>
      <c r="J1" s="65"/>
      <c r="K1" s="11"/>
      <c r="L1" s="11"/>
      <c r="M1" s="11"/>
      <c r="N1" s="12"/>
    </row>
    <row r="2" spans="1:17" ht="75.75" customHeight="1" x14ac:dyDescent="0.3">
      <c r="A2" s="69" t="s">
        <v>114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7" ht="29.25" hidden="1" customHeight="1" x14ac:dyDescent="0.3">
      <c r="A3" s="69" t="s">
        <v>112</v>
      </c>
      <c r="B3" s="70"/>
      <c r="C3" s="70"/>
      <c r="D3" s="70"/>
      <c r="E3" s="70"/>
      <c r="F3" s="70"/>
      <c r="G3" s="70"/>
      <c r="H3" s="71"/>
      <c r="I3" s="13"/>
      <c r="J3" s="13"/>
      <c r="K3" s="13"/>
      <c r="L3" s="13"/>
      <c r="M3" s="13"/>
      <c r="N3" s="21" t="s">
        <v>5</v>
      </c>
    </row>
    <row r="4" spans="1:17" ht="38.25" hidden="1" customHeight="1" x14ac:dyDescent="0.3">
      <c r="A4" s="66" t="s">
        <v>16</v>
      </c>
      <c r="B4" s="66"/>
      <c r="C4" s="66"/>
      <c r="D4" s="66"/>
      <c r="E4" s="66"/>
      <c r="F4" s="66"/>
      <c r="G4" s="66"/>
      <c r="H4" s="14">
        <f>29781562.62-200000</f>
        <v>29581562.620000001</v>
      </c>
      <c r="I4" s="15">
        <v>10000000</v>
      </c>
      <c r="J4" s="15">
        <v>19500000</v>
      </c>
      <c r="K4" s="16"/>
      <c r="L4" s="16"/>
      <c r="M4" s="16"/>
      <c r="N4" s="15">
        <f>H4-I4-J4-K4-L4-M4</f>
        <v>81562.620000001043</v>
      </c>
      <c r="O4" s="17">
        <f>H4-N4</f>
        <v>29500000</v>
      </c>
    </row>
    <row r="5" spans="1:17" ht="61.5" hidden="1" customHeight="1" x14ac:dyDescent="0.3">
      <c r="A5" s="66" t="s">
        <v>26</v>
      </c>
      <c r="B5" s="66"/>
      <c r="C5" s="66"/>
      <c r="D5" s="66"/>
      <c r="E5" s="66"/>
      <c r="F5" s="66"/>
      <c r="G5" s="66"/>
      <c r="H5" s="14">
        <v>1101494.81</v>
      </c>
      <c r="I5" s="15"/>
      <c r="J5" s="15"/>
      <c r="K5" s="16"/>
      <c r="L5" s="16"/>
      <c r="M5" s="16"/>
      <c r="N5" s="15">
        <f>H5-I5-J5-K5-L5-M5</f>
        <v>1101494.81</v>
      </c>
      <c r="O5" s="17"/>
    </row>
    <row r="6" spans="1:17" ht="42.75" hidden="1" customHeight="1" x14ac:dyDescent="0.3">
      <c r="A6" s="66" t="s">
        <v>17</v>
      </c>
      <c r="B6" s="66"/>
      <c r="C6" s="66"/>
      <c r="D6" s="66"/>
      <c r="E6" s="66"/>
      <c r="F6" s="66"/>
      <c r="G6" s="66"/>
      <c r="H6" s="14">
        <v>92636.32</v>
      </c>
      <c r="I6" s="15"/>
      <c r="J6" s="15"/>
      <c r="K6" s="18"/>
      <c r="L6" s="18"/>
      <c r="M6" s="18"/>
      <c r="N6" s="15">
        <f t="shared" ref="N6:N15" si="0">H6-I6-J6-K6-L6</f>
        <v>92636.32</v>
      </c>
      <c r="O6" s="17">
        <f>H6-N6</f>
        <v>0</v>
      </c>
      <c r="Q6" s="17"/>
    </row>
    <row r="7" spans="1:17" s="19" customFormat="1" ht="43.5" hidden="1" customHeight="1" x14ac:dyDescent="0.3">
      <c r="A7" s="66" t="s">
        <v>28</v>
      </c>
      <c r="B7" s="66"/>
      <c r="C7" s="66"/>
      <c r="D7" s="66"/>
      <c r="E7" s="66"/>
      <c r="F7" s="66"/>
      <c r="G7" s="66"/>
      <c r="H7" s="14">
        <v>367988.64</v>
      </c>
      <c r="I7" s="15"/>
      <c r="J7" s="15"/>
      <c r="K7" s="18"/>
      <c r="L7" s="18"/>
      <c r="M7" s="18"/>
      <c r="N7" s="15">
        <f t="shared" si="0"/>
        <v>367988.64</v>
      </c>
      <c r="O7" s="17">
        <f>H7-N7</f>
        <v>0</v>
      </c>
      <c r="Q7" s="20"/>
    </row>
    <row r="8" spans="1:17" s="19" customFormat="1" ht="79.5" hidden="1" customHeight="1" x14ac:dyDescent="0.3">
      <c r="A8" s="66" t="s">
        <v>18</v>
      </c>
      <c r="B8" s="66"/>
      <c r="C8" s="66"/>
      <c r="D8" s="66"/>
      <c r="E8" s="66"/>
      <c r="F8" s="66"/>
      <c r="G8" s="66"/>
      <c r="H8" s="14">
        <v>3186519.29</v>
      </c>
      <c r="I8" s="15"/>
      <c r="J8" s="15"/>
      <c r="K8" s="18"/>
      <c r="L8" s="18"/>
      <c r="M8" s="18"/>
      <c r="N8" s="15">
        <f t="shared" si="0"/>
        <v>3186519.29</v>
      </c>
      <c r="O8" s="17">
        <f>H8-N8</f>
        <v>0</v>
      </c>
      <c r="Q8" s="20"/>
    </row>
    <row r="9" spans="1:17" s="19" customFormat="1" ht="60" hidden="1" customHeight="1" x14ac:dyDescent="0.3">
      <c r="A9" s="66" t="s">
        <v>27</v>
      </c>
      <c r="B9" s="66"/>
      <c r="C9" s="66"/>
      <c r="D9" s="66"/>
      <c r="E9" s="66"/>
      <c r="F9" s="66"/>
      <c r="G9" s="66"/>
      <c r="H9" s="14">
        <v>2002</v>
      </c>
      <c r="I9" s="15"/>
      <c r="J9" s="15"/>
      <c r="K9" s="18"/>
      <c r="L9" s="18"/>
      <c r="M9" s="18"/>
      <c r="N9" s="15">
        <f t="shared" si="0"/>
        <v>2002</v>
      </c>
      <c r="O9" s="17"/>
      <c r="Q9" s="20"/>
    </row>
    <row r="10" spans="1:17" ht="42.75" hidden="1" customHeight="1" x14ac:dyDescent="0.3">
      <c r="A10" s="66" t="s">
        <v>19</v>
      </c>
      <c r="B10" s="66"/>
      <c r="C10" s="66"/>
      <c r="D10" s="66"/>
      <c r="E10" s="66"/>
      <c r="F10" s="66"/>
      <c r="G10" s="66"/>
      <c r="H10" s="14">
        <v>9661744.6999999993</v>
      </c>
      <c r="I10" s="15">
        <v>3121000</v>
      </c>
      <c r="J10" s="15"/>
      <c r="K10" s="18"/>
      <c r="L10" s="18"/>
      <c r="M10" s="18"/>
      <c r="N10" s="15">
        <f t="shared" si="0"/>
        <v>6540744.6999999993</v>
      </c>
      <c r="O10" s="17">
        <f t="shared" ref="O10:O15" si="1">H10-N10</f>
        <v>3121000</v>
      </c>
      <c r="Q10" s="17"/>
    </row>
    <row r="11" spans="1:17" ht="48.75" hidden="1" customHeight="1" x14ac:dyDescent="0.3">
      <c r="A11" s="66" t="s">
        <v>20</v>
      </c>
      <c r="B11" s="66"/>
      <c r="C11" s="66"/>
      <c r="D11" s="66"/>
      <c r="E11" s="66"/>
      <c r="F11" s="66"/>
      <c r="G11" s="66"/>
      <c r="H11" s="14">
        <v>784212.46</v>
      </c>
      <c r="I11" s="15"/>
      <c r="J11" s="15"/>
      <c r="K11" s="18"/>
      <c r="L11" s="18"/>
      <c r="M11" s="18"/>
      <c r="N11" s="15">
        <f t="shared" si="0"/>
        <v>784212.46</v>
      </c>
      <c r="O11" s="17">
        <f t="shared" si="1"/>
        <v>0</v>
      </c>
      <c r="Q11" s="17"/>
    </row>
    <row r="12" spans="1:17" ht="37.5" hidden="1" customHeight="1" x14ac:dyDescent="0.3">
      <c r="A12" s="66" t="s">
        <v>21</v>
      </c>
      <c r="B12" s="66"/>
      <c r="C12" s="66"/>
      <c r="D12" s="66"/>
      <c r="E12" s="66"/>
      <c r="F12" s="66"/>
      <c r="G12" s="66"/>
      <c r="H12" s="14">
        <v>360814</v>
      </c>
      <c r="I12" s="15"/>
      <c r="J12" s="15"/>
      <c r="K12" s="18"/>
      <c r="L12" s="18"/>
      <c r="M12" s="18"/>
      <c r="N12" s="15">
        <f t="shared" si="0"/>
        <v>360814</v>
      </c>
      <c r="O12" s="17">
        <f t="shared" si="1"/>
        <v>0</v>
      </c>
    </row>
    <row r="13" spans="1:17" ht="46.5" hidden="1" customHeight="1" x14ac:dyDescent="0.3">
      <c r="A13" s="76" t="s">
        <v>22</v>
      </c>
      <c r="B13" s="77"/>
      <c r="C13" s="77"/>
      <c r="D13" s="77"/>
      <c r="E13" s="77"/>
      <c r="F13" s="77"/>
      <c r="G13" s="78"/>
      <c r="H13" s="14">
        <v>0</v>
      </c>
      <c r="I13" s="15"/>
      <c r="J13" s="15"/>
      <c r="K13" s="18"/>
      <c r="L13" s="18"/>
      <c r="M13" s="18"/>
      <c r="N13" s="15">
        <f t="shared" si="0"/>
        <v>0</v>
      </c>
      <c r="O13" s="17">
        <f t="shared" si="1"/>
        <v>0</v>
      </c>
    </row>
    <row r="14" spans="1:17" ht="57.75" hidden="1" customHeight="1" x14ac:dyDescent="0.3">
      <c r="A14" s="76" t="s">
        <v>23</v>
      </c>
      <c r="B14" s="77"/>
      <c r="C14" s="77"/>
      <c r="D14" s="77"/>
      <c r="E14" s="77"/>
      <c r="F14" s="77"/>
      <c r="G14" s="78"/>
      <c r="H14" s="14">
        <v>300929</v>
      </c>
      <c r="I14" s="15"/>
      <c r="J14" s="15"/>
      <c r="K14" s="18"/>
      <c r="L14" s="18"/>
      <c r="M14" s="18"/>
      <c r="N14" s="15">
        <f t="shared" si="0"/>
        <v>300929</v>
      </c>
      <c r="O14" s="17">
        <f t="shared" si="1"/>
        <v>0</v>
      </c>
    </row>
    <row r="15" spans="1:17" ht="44.25" hidden="1" customHeight="1" x14ac:dyDescent="0.3">
      <c r="A15" s="75" t="s">
        <v>24</v>
      </c>
      <c r="B15" s="75"/>
      <c r="C15" s="75"/>
      <c r="D15" s="75"/>
      <c r="E15" s="75"/>
      <c r="F15" s="75"/>
      <c r="G15" s="75"/>
      <c r="H15" s="14">
        <v>622081.55000000005</v>
      </c>
      <c r="I15" s="15"/>
      <c r="J15" s="15"/>
      <c r="K15" s="18"/>
      <c r="L15" s="18"/>
      <c r="M15" s="18"/>
      <c r="N15" s="15">
        <f t="shared" si="0"/>
        <v>622081.55000000005</v>
      </c>
      <c r="O15" s="17">
        <f t="shared" si="1"/>
        <v>0</v>
      </c>
    </row>
    <row r="16" spans="1:17" ht="19.5" hidden="1" customHeight="1" x14ac:dyDescent="0.3">
      <c r="A16" s="74"/>
      <c r="B16" s="74"/>
      <c r="C16" s="74"/>
      <c r="D16" s="74"/>
      <c r="E16" s="74"/>
      <c r="F16" s="74"/>
      <c r="G16" s="74"/>
      <c r="H16" s="15"/>
      <c r="I16" s="15"/>
      <c r="J16" s="15"/>
      <c r="K16" s="18"/>
      <c r="L16" s="18"/>
      <c r="M16" s="18"/>
      <c r="N16" s="15">
        <f>N4+N10</f>
        <v>6622307.3200000003</v>
      </c>
    </row>
    <row r="17" spans="1:16" s="23" customFormat="1" ht="131.25" customHeight="1" x14ac:dyDescent="0.2">
      <c r="A17" s="21" t="s">
        <v>10</v>
      </c>
      <c r="B17" s="21" t="s">
        <v>37</v>
      </c>
      <c r="C17" s="21" t="s">
        <v>7</v>
      </c>
      <c r="D17" s="21" t="s">
        <v>9</v>
      </c>
      <c r="E17" s="21" t="s">
        <v>12</v>
      </c>
      <c r="F17" s="21" t="s">
        <v>8</v>
      </c>
      <c r="G17" s="7" t="s">
        <v>2</v>
      </c>
      <c r="H17" s="21" t="s">
        <v>0</v>
      </c>
      <c r="I17" s="21"/>
      <c r="J17" s="21"/>
      <c r="K17" s="21"/>
      <c r="L17" s="21"/>
      <c r="M17" s="21"/>
      <c r="N17" s="22" t="s">
        <v>11</v>
      </c>
      <c r="P17" s="44">
        <f>H24-P54</f>
        <v>-10747498</v>
      </c>
    </row>
    <row r="18" spans="1:16" s="27" customFormat="1" ht="41.25" hidden="1" customHeight="1" x14ac:dyDescent="0.3">
      <c r="A18" s="9" t="s">
        <v>3</v>
      </c>
      <c r="B18" s="24">
        <f>SUM(B19:B23)</f>
        <v>0</v>
      </c>
      <c r="C18" s="24">
        <f t="shared" ref="C18:G18" si="2">SUM(C19:C23)</f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>SUM(H19:H23)</f>
        <v>0</v>
      </c>
      <c r="I18" s="24">
        <f>SUM(I20:I23)</f>
        <v>0</v>
      </c>
      <c r="J18" s="24">
        <f>SUM(J20:J23)</f>
        <v>0</v>
      </c>
      <c r="K18" s="24">
        <f>SUM(K20:K23)</f>
        <v>0</v>
      </c>
      <c r="L18" s="24">
        <f>SUM(L20:L23)</f>
        <v>0</v>
      </c>
      <c r="M18" s="24">
        <f>SUM(M20:M23)</f>
        <v>0</v>
      </c>
      <c r="N18" s="25"/>
      <c r="O18" s="26"/>
    </row>
    <row r="19" spans="1:16" s="27" customFormat="1" ht="75" hidden="1" x14ac:dyDescent="0.3">
      <c r="A19" s="6" t="s">
        <v>38</v>
      </c>
      <c r="B19" s="5"/>
      <c r="C19" s="60"/>
      <c r="D19" s="60"/>
      <c r="E19" s="60"/>
      <c r="F19" s="60"/>
      <c r="G19" s="60"/>
      <c r="H19" s="5">
        <f>SUM(B19:G19)</f>
        <v>0</v>
      </c>
      <c r="I19" s="60"/>
      <c r="J19" s="60"/>
      <c r="K19" s="60"/>
      <c r="L19" s="60"/>
      <c r="M19" s="60"/>
      <c r="N19" s="28" t="s">
        <v>39</v>
      </c>
      <c r="O19" s="26"/>
    </row>
    <row r="20" spans="1:16" s="27" customFormat="1" ht="60.75" hidden="1" customHeight="1" x14ac:dyDescent="0.3">
      <c r="A20" s="6" t="s">
        <v>38</v>
      </c>
      <c r="B20" s="5"/>
      <c r="C20" s="28"/>
      <c r="D20" s="5"/>
      <c r="E20" s="5"/>
      <c r="F20" s="5"/>
      <c r="G20" s="5"/>
      <c r="H20" s="5">
        <f>SUM(B20:G20)</f>
        <v>0</v>
      </c>
      <c r="I20" s="5"/>
      <c r="J20" s="5"/>
      <c r="K20" s="5"/>
      <c r="L20" s="5"/>
      <c r="M20" s="5"/>
      <c r="N20" s="6" t="s">
        <v>42</v>
      </c>
    </row>
    <row r="21" spans="1:16" s="27" customFormat="1" ht="37.5" hidden="1" x14ac:dyDescent="0.3">
      <c r="A21" s="6" t="s">
        <v>25</v>
      </c>
      <c r="B21" s="28"/>
      <c r="C21" s="28"/>
      <c r="D21" s="5"/>
      <c r="E21" s="5"/>
      <c r="F21" s="5"/>
      <c r="G21" s="5"/>
      <c r="H21" s="5">
        <f t="shared" ref="H21:H23" si="3">SUM(B21:G21)</f>
        <v>0</v>
      </c>
      <c r="I21" s="5"/>
      <c r="J21" s="5"/>
      <c r="K21" s="5"/>
      <c r="L21" s="5"/>
      <c r="M21" s="5"/>
      <c r="N21" s="6"/>
    </row>
    <row r="22" spans="1:16" s="27" customFormat="1" ht="131.25" hidden="1" x14ac:dyDescent="0.3">
      <c r="A22" s="6" t="s">
        <v>13</v>
      </c>
      <c r="B22" s="28"/>
      <c r="C22" s="28"/>
      <c r="D22" s="5"/>
      <c r="E22" s="5"/>
      <c r="F22" s="5"/>
      <c r="G22" s="5"/>
      <c r="H22" s="5">
        <f t="shared" si="3"/>
        <v>0</v>
      </c>
      <c r="I22" s="5"/>
      <c r="J22" s="5"/>
      <c r="K22" s="5"/>
      <c r="L22" s="5"/>
      <c r="M22" s="5"/>
      <c r="N22" s="6" t="s">
        <v>14</v>
      </c>
    </row>
    <row r="23" spans="1:16" s="27" customFormat="1" ht="150" hidden="1" x14ac:dyDescent="0.3">
      <c r="A23" s="6" t="s">
        <v>13</v>
      </c>
      <c r="B23" s="28"/>
      <c r="C23" s="28"/>
      <c r="D23" s="5"/>
      <c r="E23" s="5"/>
      <c r="F23" s="5"/>
      <c r="G23" s="5"/>
      <c r="H23" s="5">
        <f t="shared" si="3"/>
        <v>0</v>
      </c>
      <c r="I23" s="5"/>
      <c r="J23" s="5"/>
      <c r="K23" s="5"/>
      <c r="L23" s="5"/>
      <c r="M23" s="5"/>
      <c r="N23" s="6" t="s">
        <v>15</v>
      </c>
    </row>
    <row r="24" spans="1:16" s="27" customFormat="1" ht="39.75" customHeight="1" x14ac:dyDescent="0.3">
      <c r="A24" s="38" t="s">
        <v>71</v>
      </c>
      <c r="B24" s="25">
        <f t="shared" ref="B24:H24" si="4">SUM(B25:B56)</f>
        <v>0</v>
      </c>
      <c r="C24" s="25">
        <f t="shared" si="4"/>
        <v>0</v>
      </c>
      <c r="D24" s="25">
        <f t="shared" si="4"/>
        <v>0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39"/>
      <c r="J24" s="39"/>
      <c r="K24" s="39"/>
      <c r="L24" s="39"/>
      <c r="M24" s="39"/>
      <c r="N24" s="40" t="s">
        <v>44</v>
      </c>
      <c r="P24" s="26">
        <f>E24+G24</f>
        <v>0</v>
      </c>
    </row>
    <row r="25" spans="1:16" s="27" customFormat="1" ht="102.75" customHeight="1" x14ac:dyDescent="0.3">
      <c r="A25" s="6" t="s">
        <v>53</v>
      </c>
      <c r="B25" s="28"/>
      <c r="C25" s="28"/>
      <c r="D25" s="28"/>
      <c r="E25" s="28"/>
      <c r="F25" s="28"/>
      <c r="G25" s="28">
        <f>-40000-30000</f>
        <v>-70000</v>
      </c>
      <c r="H25" s="28">
        <f>SUM(B25:G25)</f>
        <v>-70000</v>
      </c>
      <c r="I25" s="5"/>
      <c r="J25" s="39"/>
      <c r="K25" s="39"/>
      <c r="L25" s="39"/>
      <c r="M25" s="61"/>
      <c r="N25" s="45" t="s">
        <v>72</v>
      </c>
      <c r="P25" s="26"/>
    </row>
    <row r="26" spans="1:16" s="27" customFormat="1" ht="150" x14ac:dyDescent="0.3">
      <c r="A26" s="6" t="s">
        <v>43</v>
      </c>
      <c r="B26" s="28"/>
      <c r="C26" s="28"/>
      <c r="D26" s="28"/>
      <c r="E26" s="28"/>
      <c r="F26" s="28"/>
      <c r="G26" s="28">
        <f>8265600+1818432</f>
        <v>10084032</v>
      </c>
      <c r="H26" s="28">
        <f t="shared" ref="H26:H56" si="5">SUM(B26:G26)</f>
        <v>10084032</v>
      </c>
      <c r="I26" s="5"/>
      <c r="J26" s="5"/>
      <c r="K26" s="5"/>
      <c r="L26" s="5"/>
      <c r="M26" s="29"/>
      <c r="N26" s="45" t="s">
        <v>73</v>
      </c>
      <c r="P26" s="26"/>
    </row>
    <row r="27" spans="1:16" s="27" customFormat="1" ht="225" x14ac:dyDescent="0.3">
      <c r="A27" s="6" t="s">
        <v>43</v>
      </c>
      <c r="B27" s="28"/>
      <c r="C27" s="28"/>
      <c r="D27" s="28"/>
      <c r="E27" s="28"/>
      <c r="F27" s="28"/>
      <c r="G27" s="28">
        <f>-650000-2411900-700000-450000-500000-5316500</f>
        <v>-10028400</v>
      </c>
      <c r="H27" s="28">
        <f t="shared" si="5"/>
        <v>-10028400</v>
      </c>
      <c r="I27" s="5"/>
      <c r="J27" s="5"/>
      <c r="K27" s="5"/>
      <c r="L27" s="5"/>
      <c r="M27" s="29"/>
      <c r="N27" s="45" t="s">
        <v>75</v>
      </c>
      <c r="P27" s="26"/>
    </row>
    <row r="28" spans="1:16" s="27" customFormat="1" ht="187.5" x14ac:dyDescent="0.3">
      <c r="A28" s="6" t="s">
        <v>41</v>
      </c>
      <c r="B28" s="28"/>
      <c r="C28" s="28"/>
      <c r="D28" s="28"/>
      <c r="E28" s="28"/>
      <c r="F28" s="28"/>
      <c r="G28" s="28">
        <f>11085274+2797350</f>
        <v>13882624</v>
      </c>
      <c r="H28" s="28">
        <f t="shared" si="5"/>
        <v>13882624</v>
      </c>
      <c r="I28" s="5"/>
      <c r="J28" s="5"/>
      <c r="K28" s="5"/>
      <c r="L28" s="5"/>
      <c r="M28" s="29"/>
      <c r="N28" s="45" t="s">
        <v>86</v>
      </c>
      <c r="P28" s="26"/>
    </row>
    <row r="29" spans="1:16" s="27" customFormat="1" ht="225" x14ac:dyDescent="0.3">
      <c r="A29" s="6" t="s">
        <v>41</v>
      </c>
      <c r="B29" s="28"/>
      <c r="C29" s="28"/>
      <c r="D29" s="28"/>
      <c r="E29" s="28"/>
      <c r="F29" s="28"/>
      <c r="G29" s="28">
        <f>-900000-180837-205821-622220-1025226-56976-750000-54000-5081184</f>
        <v>-8876264</v>
      </c>
      <c r="H29" s="28">
        <f t="shared" si="5"/>
        <v>-8876264</v>
      </c>
      <c r="I29" s="5"/>
      <c r="J29" s="5"/>
      <c r="K29" s="5"/>
      <c r="L29" s="5"/>
      <c r="M29" s="29"/>
      <c r="N29" s="45" t="s">
        <v>74</v>
      </c>
      <c r="P29" s="26"/>
    </row>
    <row r="30" spans="1:16" s="27" customFormat="1" ht="135.75" customHeight="1" x14ac:dyDescent="0.3">
      <c r="A30" s="6" t="s">
        <v>41</v>
      </c>
      <c r="B30" s="28"/>
      <c r="C30" s="28"/>
      <c r="D30" s="28"/>
      <c r="E30" s="28"/>
      <c r="F30" s="28"/>
      <c r="G30" s="28">
        <v>-688215</v>
      </c>
      <c r="H30" s="28">
        <f t="shared" si="5"/>
        <v>-688215</v>
      </c>
      <c r="I30" s="5"/>
      <c r="J30" s="5"/>
      <c r="K30" s="5"/>
      <c r="L30" s="5"/>
      <c r="M30" s="29"/>
      <c r="N30" s="45" t="s">
        <v>76</v>
      </c>
      <c r="P30" s="26"/>
    </row>
    <row r="31" spans="1:16" s="27" customFormat="1" ht="150" x14ac:dyDescent="0.3">
      <c r="A31" s="6" t="s">
        <v>45</v>
      </c>
      <c r="B31" s="28"/>
      <c r="C31" s="28"/>
      <c r="D31" s="28"/>
      <c r="E31" s="28"/>
      <c r="F31" s="28"/>
      <c r="G31" s="28">
        <f>393600+86592</f>
        <v>480192</v>
      </c>
      <c r="H31" s="28">
        <f t="shared" si="5"/>
        <v>480192</v>
      </c>
      <c r="I31" s="5"/>
      <c r="J31" s="5"/>
      <c r="K31" s="5"/>
      <c r="L31" s="5"/>
      <c r="M31" s="29"/>
      <c r="N31" s="45" t="s">
        <v>77</v>
      </c>
      <c r="P31" s="26"/>
    </row>
    <row r="32" spans="1:16" s="27" customFormat="1" ht="187.5" x14ac:dyDescent="0.3">
      <c r="A32" s="6" t="s">
        <v>46</v>
      </c>
      <c r="B32" s="28"/>
      <c r="C32" s="28"/>
      <c r="D32" s="28"/>
      <c r="E32" s="28"/>
      <c r="F32" s="28"/>
      <c r="G32" s="28">
        <f>-320000-377646</f>
        <v>-697646</v>
      </c>
      <c r="H32" s="28">
        <f t="shared" si="5"/>
        <v>-697646</v>
      </c>
      <c r="I32" s="5"/>
      <c r="J32" s="5"/>
      <c r="K32" s="5"/>
      <c r="L32" s="5"/>
      <c r="M32" s="29"/>
      <c r="N32" s="45" t="s">
        <v>78</v>
      </c>
      <c r="P32" s="26"/>
    </row>
    <row r="33" spans="1:16" s="27" customFormat="1" ht="112.5" x14ac:dyDescent="0.3">
      <c r="A33" s="6" t="s">
        <v>47</v>
      </c>
      <c r="B33" s="28"/>
      <c r="C33" s="28"/>
      <c r="D33" s="28"/>
      <c r="E33" s="28"/>
      <c r="F33" s="28"/>
      <c r="G33" s="28">
        <f>3388907+722728</f>
        <v>4111635</v>
      </c>
      <c r="H33" s="28">
        <f t="shared" si="5"/>
        <v>4111635</v>
      </c>
      <c r="I33" s="5"/>
      <c r="J33" s="5"/>
      <c r="K33" s="5"/>
      <c r="L33" s="5"/>
      <c r="M33" s="29"/>
      <c r="N33" s="45" t="s">
        <v>109</v>
      </c>
      <c r="P33" s="26"/>
    </row>
    <row r="34" spans="1:16" s="27" customFormat="1" ht="75" x14ac:dyDescent="0.3">
      <c r="A34" s="6" t="s">
        <v>47</v>
      </c>
      <c r="B34" s="28"/>
      <c r="C34" s="28"/>
      <c r="D34" s="28"/>
      <c r="E34" s="28"/>
      <c r="F34" s="28"/>
      <c r="G34" s="28">
        <v>-199000</v>
      </c>
      <c r="H34" s="28">
        <f t="shared" si="5"/>
        <v>-199000</v>
      </c>
      <c r="I34" s="5"/>
      <c r="J34" s="5"/>
      <c r="K34" s="5"/>
      <c r="L34" s="5"/>
      <c r="M34" s="29"/>
      <c r="N34" s="45" t="s">
        <v>79</v>
      </c>
      <c r="P34" s="26"/>
    </row>
    <row r="35" spans="1:16" s="27" customFormat="1" ht="75" x14ac:dyDescent="0.3">
      <c r="A35" s="6" t="s">
        <v>63</v>
      </c>
      <c r="B35" s="28"/>
      <c r="C35" s="28"/>
      <c r="D35" s="28"/>
      <c r="E35" s="28"/>
      <c r="F35" s="28"/>
      <c r="G35" s="28">
        <f>328900+72358</f>
        <v>401258</v>
      </c>
      <c r="H35" s="28">
        <f t="shared" si="5"/>
        <v>401258</v>
      </c>
      <c r="I35" s="5"/>
      <c r="J35" s="5"/>
      <c r="K35" s="5"/>
      <c r="L35" s="5"/>
      <c r="M35" s="29"/>
      <c r="N35" s="45" t="s">
        <v>83</v>
      </c>
      <c r="P35" s="26"/>
    </row>
    <row r="36" spans="1:16" s="27" customFormat="1" ht="150" x14ac:dyDescent="0.3">
      <c r="A36" s="6" t="s">
        <v>63</v>
      </c>
      <c r="B36" s="28"/>
      <c r="C36" s="28"/>
      <c r="D36" s="28"/>
      <c r="E36" s="28"/>
      <c r="F36" s="28"/>
      <c r="G36" s="28">
        <f>-110000-700062</f>
        <v>-810062</v>
      </c>
      <c r="H36" s="28">
        <f t="shared" si="5"/>
        <v>-810062</v>
      </c>
      <c r="I36" s="5"/>
      <c r="J36" s="5"/>
      <c r="K36" s="5"/>
      <c r="L36" s="5"/>
      <c r="M36" s="29"/>
      <c r="N36" s="45" t="s">
        <v>80</v>
      </c>
      <c r="P36" s="26"/>
    </row>
    <row r="37" spans="1:16" s="27" customFormat="1" ht="108" customHeight="1" x14ac:dyDescent="0.3">
      <c r="A37" s="6" t="s">
        <v>40</v>
      </c>
      <c r="B37" s="28"/>
      <c r="C37" s="28"/>
      <c r="D37" s="28"/>
      <c r="E37" s="28"/>
      <c r="F37" s="28"/>
      <c r="G37" s="28">
        <v>-2462264</v>
      </c>
      <c r="H37" s="28">
        <f t="shared" si="5"/>
        <v>-2462264</v>
      </c>
      <c r="I37" s="5"/>
      <c r="J37" s="5"/>
      <c r="K37" s="5"/>
      <c r="L37" s="5"/>
      <c r="M37" s="29"/>
      <c r="N37" s="45" t="s">
        <v>81</v>
      </c>
      <c r="P37" s="26"/>
    </row>
    <row r="38" spans="1:16" s="27" customFormat="1" ht="129" customHeight="1" x14ac:dyDescent="0.3">
      <c r="A38" s="6" t="s">
        <v>40</v>
      </c>
      <c r="B38" s="28"/>
      <c r="C38" s="28"/>
      <c r="D38" s="28"/>
      <c r="E38" s="28"/>
      <c r="F38" s="28"/>
      <c r="G38" s="28">
        <f>-250000-350000</f>
        <v>-600000</v>
      </c>
      <c r="H38" s="28">
        <f t="shared" si="5"/>
        <v>-600000</v>
      </c>
      <c r="I38" s="5"/>
      <c r="J38" s="5"/>
      <c r="K38" s="5"/>
      <c r="L38" s="5"/>
      <c r="M38" s="29"/>
      <c r="N38" s="45" t="s">
        <v>82</v>
      </c>
      <c r="P38" s="26"/>
    </row>
    <row r="39" spans="1:16" s="27" customFormat="1" ht="93.75" x14ac:dyDescent="0.3">
      <c r="A39" s="6" t="s">
        <v>40</v>
      </c>
      <c r="B39" s="28"/>
      <c r="C39" s="28"/>
      <c r="D39" s="28"/>
      <c r="E39" s="28"/>
      <c r="F39" s="28"/>
      <c r="G39" s="28">
        <v>-1474600</v>
      </c>
      <c r="H39" s="28">
        <f t="shared" si="5"/>
        <v>-1474600</v>
      </c>
      <c r="I39" s="5"/>
      <c r="J39" s="5"/>
      <c r="K39" s="5"/>
      <c r="L39" s="5"/>
      <c r="M39" s="29"/>
      <c r="N39" s="45" t="s">
        <v>85</v>
      </c>
      <c r="P39" s="26"/>
    </row>
    <row r="40" spans="1:16" s="27" customFormat="1" ht="162" customHeight="1" x14ac:dyDescent="0.3">
      <c r="A40" s="6" t="s">
        <v>40</v>
      </c>
      <c r="B40" s="28"/>
      <c r="C40" s="28"/>
      <c r="D40" s="28"/>
      <c r="E40" s="28"/>
      <c r="F40" s="28"/>
      <c r="G40" s="28">
        <f>-250000-100000</f>
        <v>-350000</v>
      </c>
      <c r="H40" s="28">
        <f t="shared" si="5"/>
        <v>-350000</v>
      </c>
      <c r="I40" s="5"/>
      <c r="J40" s="5"/>
      <c r="K40" s="5"/>
      <c r="L40" s="5"/>
      <c r="M40" s="29"/>
      <c r="N40" s="45" t="s">
        <v>84</v>
      </c>
      <c r="P40" s="26"/>
    </row>
    <row r="41" spans="1:16" s="27" customFormat="1" ht="150" x14ac:dyDescent="0.3">
      <c r="A41" s="6" t="s">
        <v>49</v>
      </c>
      <c r="B41" s="28"/>
      <c r="C41" s="28"/>
      <c r="D41" s="28"/>
      <c r="E41" s="28"/>
      <c r="F41" s="28"/>
      <c r="G41" s="28">
        <f>262400+57728</f>
        <v>320128</v>
      </c>
      <c r="H41" s="28">
        <f t="shared" si="5"/>
        <v>320128</v>
      </c>
      <c r="I41" s="5"/>
      <c r="J41" s="5"/>
      <c r="K41" s="5"/>
      <c r="L41" s="5"/>
      <c r="M41" s="29"/>
      <c r="N41" s="45" t="s">
        <v>87</v>
      </c>
      <c r="P41" s="26"/>
    </row>
    <row r="42" spans="1:16" s="27" customFormat="1" ht="87" customHeight="1" x14ac:dyDescent="0.3">
      <c r="A42" s="6" t="s">
        <v>49</v>
      </c>
      <c r="B42" s="28"/>
      <c r="C42" s="28"/>
      <c r="D42" s="28"/>
      <c r="E42" s="28"/>
      <c r="F42" s="28"/>
      <c r="G42" s="28">
        <f>-35000-126582</f>
        <v>-161582</v>
      </c>
      <c r="H42" s="28">
        <f t="shared" si="5"/>
        <v>-161582</v>
      </c>
      <c r="I42" s="5"/>
      <c r="J42" s="5"/>
      <c r="K42" s="5"/>
      <c r="L42" s="5"/>
      <c r="M42" s="29"/>
      <c r="N42" s="45" t="s">
        <v>88</v>
      </c>
      <c r="P42" s="26"/>
    </row>
    <row r="43" spans="1:16" s="27" customFormat="1" ht="84.75" customHeight="1" x14ac:dyDescent="0.3">
      <c r="A43" s="6" t="s">
        <v>48</v>
      </c>
      <c r="B43" s="28"/>
      <c r="C43" s="28"/>
      <c r="D43" s="28"/>
      <c r="E43" s="28"/>
      <c r="F43" s="28"/>
      <c r="G43" s="62">
        <f>-56976</f>
        <v>-56976</v>
      </c>
      <c r="H43" s="28">
        <f t="shared" si="5"/>
        <v>-56976</v>
      </c>
      <c r="I43" s="5"/>
      <c r="J43" s="5"/>
      <c r="K43" s="5"/>
      <c r="L43" s="5"/>
      <c r="M43" s="29"/>
      <c r="N43" s="45" t="s">
        <v>89</v>
      </c>
      <c r="P43" s="26"/>
    </row>
    <row r="44" spans="1:16" s="27" customFormat="1" ht="112.5" x14ac:dyDescent="0.3">
      <c r="A44" s="6" t="s">
        <v>57</v>
      </c>
      <c r="B44" s="28"/>
      <c r="C44" s="28"/>
      <c r="D44" s="28"/>
      <c r="E44" s="28"/>
      <c r="F44" s="28"/>
      <c r="G44" s="62">
        <f>-150000-250000</f>
        <v>-400000</v>
      </c>
      <c r="H44" s="28">
        <f t="shared" si="5"/>
        <v>-400000</v>
      </c>
      <c r="I44" s="5"/>
      <c r="J44" s="5"/>
      <c r="K44" s="5"/>
      <c r="L44" s="5"/>
      <c r="M44" s="29"/>
      <c r="N44" s="45" t="s">
        <v>90</v>
      </c>
      <c r="P44" s="26"/>
    </row>
    <row r="45" spans="1:16" s="27" customFormat="1" ht="71.25" customHeight="1" x14ac:dyDescent="0.3">
      <c r="A45" s="6" t="s">
        <v>54</v>
      </c>
      <c r="B45" s="28"/>
      <c r="C45" s="28"/>
      <c r="D45" s="28"/>
      <c r="E45" s="28"/>
      <c r="F45" s="28"/>
      <c r="G45" s="28">
        <f>-199900</f>
        <v>-199900</v>
      </c>
      <c r="H45" s="28">
        <f t="shared" si="5"/>
        <v>-199900</v>
      </c>
      <c r="I45" s="5"/>
      <c r="J45" s="5"/>
      <c r="K45" s="5"/>
      <c r="L45" s="5"/>
      <c r="M45" s="29"/>
      <c r="N45" s="45" t="s">
        <v>92</v>
      </c>
      <c r="P45" s="26"/>
    </row>
    <row r="46" spans="1:16" s="27" customFormat="1" ht="85.5" customHeight="1" x14ac:dyDescent="0.3">
      <c r="A46" s="6" t="s">
        <v>59</v>
      </c>
      <c r="B46" s="28"/>
      <c r="C46" s="28"/>
      <c r="D46" s="28"/>
      <c r="E46" s="28"/>
      <c r="F46" s="28"/>
      <c r="G46" s="28">
        <f>402655+92838</f>
        <v>495493</v>
      </c>
      <c r="H46" s="28">
        <f t="shared" si="5"/>
        <v>495493</v>
      </c>
      <c r="I46" s="5"/>
      <c r="J46" s="5"/>
      <c r="K46" s="5"/>
      <c r="L46" s="5"/>
      <c r="M46" s="29"/>
      <c r="N46" s="45" t="s">
        <v>91</v>
      </c>
      <c r="P46" s="26"/>
    </row>
    <row r="47" spans="1:16" s="27" customFormat="1" ht="81.75" customHeight="1" x14ac:dyDescent="0.3">
      <c r="A47" s="6" t="s">
        <v>55</v>
      </c>
      <c r="B47" s="28"/>
      <c r="C47" s="28"/>
      <c r="D47" s="28"/>
      <c r="E47" s="28"/>
      <c r="F47" s="28"/>
      <c r="G47" s="28">
        <f>135068+36278</f>
        <v>171346</v>
      </c>
      <c r="H47" s="28">
        <f t="shared" si="5"/>
        <v>171346</v>
      </c>
      <c r="I47" s="5"/>
      <c r="J47" s="5"/>
      <c r="K47" s="5"/>
      <c r="L47" s="5"/>
      <c r="M47" s="29"/>
      <c r="N47" s="45" t="s">
        <v>60</v>
      </c>
      <c r="P47" s="26"/>
    </row>
    <row r="48" spans="1:16" s="27" customFormat="1" ht="93.75" customHeight="1" x14ac:dyDescent="0.3">
      <c r="A48" s="6" t="s">
        <v>55</v>
      </c>
      <c r="B48" s="28"/>
      <c r="C48" s="28"/>
      <c r="D48" s="28"/>
      <c r="E48" s="28"/>
      <c r="F48" s="28"/>
      <c r="G48" s="28">
        <f>-139851</f>
        <v>-139851</v>
      </c>
      <c r="H48" s="28">
        <f t="shared" si="5"/>
        <v>-139851</v>
      </c>
      <c r="I48" s="5"/>
      <c r="J48" s="5"/>
      <c r="K48" s="5"/>
      <c r="L48" s="5"/>
      <c r="M48" s="29"/>
      <c r="N48" s="45" t="s">
        <v>93</v>
      </c>
      <c r="P48" s="26"/>
    </row>
    <row r="49" spans="1:16" s="27" customFormat="1" ht="125.25" customHeight="1" x14ac:dyDescent="0.3">
      <c r="A49" s="6" t="s">
        <v>58</v>
      </c>
      <c r="B49" s="28"/>
      <c r="C49" s="28"/>
      <c r="D49" s="28"/>
      <c r="E49" s="28"/>
      <c r="F49" s="28"/>
      <c r="G49" s="28">
        <f>-120000-430000</f>
        <v>-550000</v>
      </c>
      <c r="H49" s="28">
        <f t="shared" si="5"/>
        <v>-550000</v>
      </c>
      <c r="I49" s="5"/>
      <c r="J49" s="5"/>
      <c r="K49" s="5"/>
      <c r="L49" s="5"/>
      <c r="M49" s="29"/>
      <c r="N49" s="45" t="s">
        <v>94</v>
      </c>
      <c r="P49" s="26"/>
    </row>
    <row r="50" spans="1:16" s="27" customFormat="1" ht="93.75" x14ac:dyDescent="0.3">
      <c r="A50" s="6" t="s">
        <v>51</v>
      </c>
      <c r="B50" s="28"/>
      <c r="C50" s="28"/>
      <c r="D50" s="28"/>
      <c r="E50" s="28"/>
      <c r="F50" s="28"/>
      <c r="G50" s="28">
        <f>-80000-400000</f>
        <v>-480000</v>
      </c>
      <c r="H50" s="28">
        <f t="shared" si="5"/>
        <v>-480000</v>
      </c>
      <c r="I50" s="5"/>
      <c r="J50" s="5"/>
      <c r="K50" s="5"/>
      <c r="L50" s="5"/>
      <c r="M50" s="29"/>
      <c r="N50" s="45" t="s">
        <v>95</v>
      </c>
      <c r="P50" s="26"/>
    </row>
    <row r="51" spans="1:16" s="27" customFormat="1" ht="90.75" customHeight="1" x14ac:dyDescent="0.3">
      <c r="A51" s="6" t="s">
        <v>52</v>
      </c>
      <c r="B51" s="28"/>
      <c r="C51" s="28"/>
      <c r="D51" s="28"/>
      <c r="E51" s="28"/>
      <c r="F51" s="28"/>
      <c r="G51" s="28">
        <f>-50000-120000</f>
        <v>-170000</v>
      </c>
      <c r="H51" s="28">
        <f t="shared" si="5"/>
        <v>-170000</v>
      </c>
      <c r="I51" s="5"/>
      <c r="J51" s="5"/>
      <c r="K51" s="5"/>
      <c r="L51" s="5"/>
      <c r="M51" s="29"/>
      <c r="N51" s="45" t="s">
        <v>96</v>
      </c>
      <c r="P51" s="26"/>
    </row>
    <row r="52" spans="1:16" s="27" customFormat="1" ht="153.75" customHeight="1" x14ac:dyDescent="0.3">
      <c r="A52" s="6" t="s">
        <v>50</v>
      </c>
      <c r="B52" s="28"/>
      <c r="C52" s="28"/>
      <c r="D52" s="28"/>
      <c r="E52" s="28"/>
      <c r="F52" s="28"/>
      <c r="G52" s="28">
        <f>-500000-25000-375000</f>
        <v>-900000</v>
      </c>
      <c r="H52" s="28">
        <f t="shared" si="5"/>
        <v>-900000</v>
      </c>
      <c r="I52" s="5"/>
      <c r="J52" s="5"/>
      <c r="K52" s="5"/>
      <c r="L52" s="5"/>
      <c r="M52" s="29"/>
      <c r="N52" s="45" t="s">
        <v>64</v>
      </c>
      <c r="P52" s="26"/>
    </row>
    <row r="53" spans="1:16" s="27" customFormat="1" ht="122.25" customHeight="1" x14ac:dyDescent="0.3">
      <c r="A53" s="6" t="s">
        <v>56</v>
      </c>
      <c r="B53" s="28"/>
      <c r="C53" s="28"/>
      <c r="D53" s="28"/>
      <c r="E53" s="28"/>
      <c r="F53" s="28"/>
      <c r="G53" s="28">
        <f>-31880</f>
        <v>-31880</v>
      </c>
      <c r="H53" s="28">
        <f t="shared" si="5"/>
        <v>-31880</v>
      </c>
      <c r="I53" s="5"/>
      <c r="J53" s="5"/>
      <c r="K53" s="5"/>
      <c r="L53" s="5"/>
      <c r="M53" s="29"/>
      <c r="N53" s="45" t="s">
        <v>97</v>
      </c>
      <c r="P53" s="26"/>
    </row>
    <row r="54" spans="1:16" s="27" customFormat="1" ht="93.75" x14ac:dyDescent="0.3">
      <c r="A54" s="6" t="s">
        <v>43</v>
      </c>
      <c r="B54" s="28"/>
      <c r="C54" s="28"/>
      <c r="D54" s="5"/>
      <c r="E54" s="5"/>
      <c r="F54" s="5"/>
      <c r="G54" s="5">
        <f>-200000</f>
        <v>-200000</v>
      </c>
      <c r="H54" s="28">
        <f t="shared" si="5"/>
        <v>-200000</v>
      </c>
      <c r="I54" s="5"/>
      <c r="J54" s="5"/>
      <c r="K54" s="5"/>
      <c r="L54" s="5"/>
      <c r="M54" s="29"/>
      <c r="N54" s="30" t="s">
        <v>100</v>
      </c>
      <c r="P54" s="43">
        <f>4533804+1202113+4107853+903728</f>
        <v>10747498</v>
      </c>
    </row>
    <row r="55" spans="1:16" s="27" customFormat="1" ht="93.75" x14ac:dyDescent="0.3">
      <c r="A55" s="6" t="s">
        <v>41</v>
      </c>
      <c r="B55" s="28"/>
      <c r="C55" s="28"/>
      <c r="D55" s="5"/>
      <c r="E55" s="5"/>
      <c r="F55" s="5"/>
      <c r="G55" s="5">
        <f>-200068</f>
        <v>-200068</v>
      </c>
      <c r="H55" s="28">
        <f t="shared" si="5"/>
        <v>-200068</v>
      </c>
      <c r="I55" s="5"/>
      <c r="J55" s="5"/>
      <c r="K55" s="5"/>
      <c r="L55" s="5"/>
      <c r="M55" s="29"/>
      <c r="N55" s="45" t="s">
        <v>99</v>
      </c>
      <c r="P55" s="43"/>
    </row>
    <row r="56" spans="1:16" s="27" customFormat="1" ht="93.75" x14ac:dyDescent="0.3">
      <c r="A56" s="6" t="s">
        <v>50</v>
      </c>
      <c r="B56" s="28"/>
      <c r="C56" s="28"/>
      <c r="D56" s="5"/>
      <c r="E56" s="5"/>
      <c r="F56" s="5"/>
      <c r="G56" s="5">
        <f>-200000</f>
        <v>-200000</v>
      </c>
      <c r="H56" s="28">
        <f t="shared" si="5"/>
        <v>-200000</v>
      </c>
      <c r="I56" s="5"/>
      <c r="J56" s="5"/>
      <c r="K56" s="5"/>
      <c r="L56" s="5"/>
      <c r="M56" s="29"/>
      <c r="N56" s="45" t="s">
        <v>98</v>
      </c>
      <c r="P56" s="43"/>
    </row>
    <row r="57" spans="1:16" s="27" customFormat="1" ht="20.25" x14ac:dyDescent="0.3">
      <c r="A57" s="47" t="s">
        <v>29</v>
      </c>
      <c r="B57" s="48">
        <f>B58</f>
        <v>0</v>
      </c>
      <c r="C57" s="48">
        <f>SUM(C58:C77)</f>
        <v>0</v>
      </c>
      <c r="D57" s="48">
        <f>SUM(D58:D77)</f>
        <v>0</v>
      </c>
      <c r="E57" s="48">
        <f>SUM(E58:E77)</f>
        <v>0</v>
      </c>
      <c r="F57" s="48">
        <f>SUM(F58:F77)</f>
        <v>0</v>
      </c>
      <c r="G57" s="48">
        <f>SUM(G62:G63)</f>
        <v>0</v>
      </c>
      <c r="H57" s="48">
        <f>SUM(H62:H63)</f>
        <v>0</v>
      </c>
      <c r="I57" s="49"/>
      <c r="J57" s="49"/>
      <c r="K57" s="49"/>
      <c r="L57" s="49"/>
      <c r="M57" s="29"/>
      <c r="N57" s="25" t="s">
        <v>104</v>
      </c>
      <c r="P57" s="43"/>
    </row>
    <row r="58" spans="1:16" s="27" customFormat="1" ht="20.25" hidden="1" x14ac:dyDescent="0.3">
      <c r="A58" s="50" t="s">
        <v>30</v>
      </c>
      <c r="B58" s="51"/>
      <c r="C58" s="51"/>
      <c r="D58" s="52"/>
      <c r="E58" s="52"/>
      <c r="F58" s="52"/>
      <c r="G58" s="52">
        <f t="shared" ref="G58:G64" si="6">B58+C58+F58</f>
        <v>0</v>
      </c>
      <c r="H58" s="53"/>
      <c r="I58" s="53"/>
      <c r="J58" s="53"/>
      <c r="K58" s="53"/>
      <c r="L58" s="54"/>
      <c r="M58" s="29"/>
      <c r="N58" s="45"/>
      <c r="P58" s="43"/>
    </row>
    <row r="59" spans="1:16" s="27" customFormat="1" ht="75" hidden="1" x14ac:dyDescent="0.3">
      <c r="A59" s="55" t="s">
        <v>31</v>
      </c>
      <c r="B59" s="51"/>
      <c r="C59" s="51"/>
      <c r="D59" s="52"/>
      <c r="E59" s="52"/>
      <c r="F59" s="56"/>
      <c r="G59" s="52"/>
      <c r="H59" s="53"/>
      <c r="I59" s="53"/>
      <c r="J59" s="53"/>
      <c r="K59" s="53"/>
      <c r="L59" s="72" t="s">
        <v>32</v>
      </c>
      <c r="M59" s="29"/>
      <c r="N59" s="45"/>
      <c r="P59" s="43"/>
    </row>
    <row r="60" spans="1:16" s="27" customFormat="1" ht="75" hidden="1" x14ac:dyDescent="0.3">
      <c r="A60" s="55" t="s">
        <v>33</v>
      </c>
      <c r="B60" s="51"/>
      <c r="C60" s="51"/>
      <c r="D60" s="52"/>
      <c r="E60" s="52"/>
      <c r="F60" s="56"/>
      <c r="G60" s="52"/>
      <c r="H60" s="53"/>
      <c r="I60" s="53"/>
      <c r="J60" s="53"/>
      <c r="K60" s="53"/>
      <c r="L60" s="73"/>
      <c r="M60" s="29"/>
      <c r="N60" s="45"/>
      <c r="P60" s="43"/>
    </row>
    <row r="61" spans="1:16" s="27" customFormat="1" ht="56.25" hidden="1" x14ac:dyDescent="0.3">
      <c r="A61" s="57" t="s">
        <v>34</v>
      </c>
      <c r="B61" s="51"/>
      <c r="C61" s="51"/>
      <c r="D61" s="52"/>
      <c r="E61" s="52"/>
      <c r="F61" s="52"/>
      <c r="G61" s="52"/>
      <c r="H61" s="53"/>
      <c r="I61" s="53"/>
      <c r="J61" s="53"/>
      <c r="K61" s="53"/>
      <c r="L61" s="58" t="s">
        <v>35</v>
      </c>
      <c r="M61" s="29"/>
      <c r="N61" s="45"/>
      <c r="P61" s="43"/>
    </row>
    <row r="62" spans="1:16" s="27" customFormat="1" ht="90" customHeight="1" x14ac:dyDescent="0.3">
      <c r="A62" s="67" t="s">
        <v>107</v>
      </c>
      <c r="B62" s="51"/>
      <c r="C62" s="51"/>
      <c r="D62" s="52"/>
      <c r="E62" s="52"/>
      <c r="F62" s="52"/>
      <c r="G62" s="52">
        <v>-745044.43</v>
      </c>
      <c r="H62" s="53">
        <f>G62</f>
        <v>-745044.43</v>
      </c>
      <c r="I62" s="53"/>
      <c r="J62" s="53"/>
      <c r="K62" s="53"/>
      <c r="L62" s="58"/>
      <c r="M62" s="29"/>
      <c r="N62" s="64" t="s">
        <v>113</v>
      </c>
      <c r="P62" s="43"/>
    </row>
    <row r="63" spans="1:16" s="27" customFormat="1" ht="55.5" customHeight="1" x14ac:dyDescent="0.3">
      <c r="A63" s="68"/>
      <c r="B63" s="51"/>
      <c r="C63" s="51"/>
      <c r="D63" s="52"/>
      <c r="E63" s="52"/>
      <c r="F63" s="52"/>
      <c r="G63" s="52">
        <v>745044.43</v>
      </c>
      <c r="H63" s="53">
        <f>G63</f>
        <v>745044.43</v>
      </c>
      <c r="I63" s="53"/>
      <c r="J63" s="53"/>
      <c r="K63" s="53"/>
      <c r="L63" s="58"/>
      <c r="M63" s="29"/>
      <c r="N63" s="64" t="s">
        <v>108</v>
      </c>
      <c r="P63" s="43"/>
    </row>
    <row r="64" spans="1:16" s="27" customFormat="1" ht="56.25" hidden="1" x14ac:dyDescent="0.3">
      <c r="A64" s="59" t="s">
        <v>36</v>
      </c>
      <c r="B64" s="51"/>
      <c r="C64" s="51"/>
      <c r="D64" s="52"/>
      <c r="E64" s="52"/>
      <c r="F64" s="52"/>
      <c r="G64" s="52">
        <f t="shared" si="6"/>
        <v>0</v>
      </c>
      <c r="H64" s="53"/>
      <c r="I64" s="53"/>
      <c r="J64" s="53"/>
      <c r="K64" s="53"/>
      <c r="L64" s="58"/>
      <c r="M64" s="29"/>
      <c r="N64" s="45"/>
      <c r="P64" s="43"/>
    </row>
    <row r="65" spans="1:16" s="27" customFormat="1" ht="39" customHeight="1" x14ac:dyDescent="0.3">
      <c r="A65" s="42" t="s">
        <v>61</v>
      </c>
      <c r="B65" s="41">
        <f>SUM(B66:B68)</f>
        <v>0</v>
      </c>
      <c r="C65" s="41">
        <f t="shared" ref="C65:F65" si="7">SUM(C66:C68)</f>
        <v>0</v>
      </c>
      <c r="D65" s="41">
        <f t="shared" si="7"/>
        <v>0</v>
      </c>
      <c r="E65" s="41">
        <f t="shared" si="7"/>
        <v>0</v>
      </c>
      <c r="F65" s="41">
        <f t="shared" si="7"/>
        <v>0</v>
      </c>
      <c r="G65" s="41">
        <f>G66</f>
        <v>-776292</v>
      </c>
      <c r="H65" s="41">
        <f>SUM(B65:G65)</f>
        <v>-776292</v>
      </c>
      <c r="I65" s="41">
        <f>SUM(I70:I78)</f>
        <v>0</v>
      </c>
      <c r="J65" s="41"/>
      <c r="K65" s="41"/>
      <c r="L65" s="41"/>
      <c r="M65" s="41"/>
      <c r="N65" s="31" t="s">
        <v>105</v>
      </c>
    </row>
    <row r="66" spans="1:16" s="27" customFormat="1" ht="56.25" x14ac:dyDescent="0.3">
      <c r="A66" s="6" t="s">
        <v>62</v>
      </c>
      <c r="B66" s="32"/>
      <c r="C66" s="32"/>
      <c r="D66" s="32"/>
      <c r="E66" s="32"/>
      <c r="F66" s="32"/>
      <c r="G66" s="32">
        <v>-776292</v>
      </c>
      <c r="H66" s="32">
        <f>SUM(B66:G66)</f>
        <v>-776292</v>
      </c>
      <c r="I66" s="32"/>
      <c r="J66" s="32"/>
      <c r="K66" s="32"/>
      <c r="L66" s="32"/>
      <c r="M66" s="32"/>
      <c r="N66" s="45" t="s">
        <v>101</v>
      </c>
    </row>
    <row r="67" spans="1:16" s="27" customFormat="1" ht="39" customHeight="1" x14ac:dyDescent="0.3">
      <c r="A67" s="42" t="s">
        <v>6</v>
      </c>
      <c r="B67" s="41">
        <f t="shared" ref="B67:F67" si="8">SUM(B68:B73)</f>
        <v>0</v>
      </c>
      <c r="C67" s="41">
        <f t="shared" si="8"/>
        <v>0</v>
      </c>
      <c r="D67" s="41">
        <f t="shared" si="8"/>
        <v>0</v>
      </c>
      <c r="E67" s="41">
        <f t="shared" si="8"/>
        <v>0</v>
      </c>
      <c r="F67" s="41">
        <f t="shared" si="8"/>
        <v>0</v>
      </c>
      <c r="G67" s="41">
        <f>SUM(G68:G73)</f>
        <v>776292</v>
      </c>
      <c r="H67" s="41">
        <f>SUM(H68:H73)</f>
        <v>776292</v>
      </c>
      <c r="I67" s="41">
        <f>SUM(I75:I80)</f>
        <v>0</v>
      </c>
      <c r="J67" s="41"/>
      <c r="K67" s="41"/>
      <c r="L67" s="41"/>
      <c r="M67" s="41"/>
      <c r="N67" s="31" t="s">
        <v>106</v>
      </c>
    </row>
    <row r="68" spans="1:16" s="27" customFormat="1" ht="78" customHeight="1" x14ac:dyDescent="0.3">
      <c r="A68" s="6" t="s">
        <v>110</v>
      </c>
      <c r="B68" s="32"/>
      <c r="C68" s="32"/>
      <c r="D68" s="32"/>
      <c r="E68" s="32"/>
      <c r="F68" s="32"/>
      <c r="G68" s="32">
        <f>598457+102335</f>
        <v>700792</v>
      </c>
      <c r="H68" s="32">
        <f>SUM(B68:G68)</f>
        <v>700792</v>
      </c>
      <c r="I68" s="32"/>
      <c r="J68" s="32"/>
      <c r="K68" s="32"/>
      <c r="L68" s="32"/>
      <c r="M68" s="32"/>
      <c r="N68" s="45" t="s">
        <v>65</v>
      </c>
    </row>
    <row r="69" spans="1:16" s="27" customFormat="1" ht="106.5" customHeight="1" x14ac:dyDescent="0.3">
      <c r="A69" s="6" t="s">
        <v>111</v>
      </c>
      <c r="B69" s="32"/>
      <c r="C69" s="32"/>
      <c r="D69" s="32"/>
      <c r="E69" s="32"/>
      <c r="F69" s="32"/>
      <c r="G69" s="32">
        <f>300+8500+13700</f>
        <v>22500</v>
      </c>
      <c r="H69" s="32">
        <f t="shared" ref="H69:H70" si="9">SUM(B69:G69)</f>
        <v>22500</v>
      </c>
      <c r="I69" s="32"/>
      <c r="J69" s="32"/>
      <c r="K69" s="32"/>
      <c r="L69" s="32"/>
      <c r="M69" s="32"/>
      <c r="N69" s="45" t="s">
        <v>102</v>
      </c>
    </row>
    <row r="70" spans="1:16" s="27" customFormat="1" ht="150" x14ac:dyDescent="0.3">
      <c r="A70" s="6" t="s">
        <v>111</v>
      </c>
      <c r="B70" s="32"/>
      <c r="C70" s="46"/>
      <c r="D70" s="32"/>
      <c r="E70" s="32"/>
      <c r="F70" s="32"/>
      <c r="G70" s="32">
        <f>23000+30000</f>
        <v>53000</v>
      </c>
      <c r="H70" s="32">
        <f t="shared" si="9"/>
        <v>53000</v>
      </c>
      <c r="I70" s="32"/>
      <c r="J70" s="32"/>
      <c r="K70" s="32"/>
      <c r="L70" s="32"/>
      <c r="M70" s="32"/>
      <c r="N70" s="45" t="s">
        <v>103</v>
      </c>
    </row>
    <row r="71" spans="1:16" s="27" customFormat="1" ht="63" customHeight="1" x14ac:dyDescent="0.3">
      <c r="A71" s="63" t="s">
        <v>66</v>
      </c>
      <c r="B71" s="32"/>
      <c r="C71" s="46"/>
      <c r="D71" s="32"/>
      <c r="E71" s="32"/>
      <c r="F71" s="32"/>
      <c r="G71" s="32">
        <v>305888</v>
      </c>
      <c r="H71" s="32">
        <f>G71</f>
        <v>305888</v>
      </c>
      <c r="I71" s="32"/>
      <c r="J71" s="32"/>
      <c r="K71" s="32"/>
      <c r="L71" s="32"/>
      <c r="M71" s="32"/>
      <c r="N71" s="6" t="s">
        <v>70</v>
      </c>
    </row>
    <row r="72" spans="1:16" s="27" customFormat="1" ht="131.25" x14ac:dyDescent="0.3">
      <c r="A72" s="63" t="s">
        <v>66</v>
      </c>
      <c r="B72" s="32"/>
      <c r="C72" s="46"/>
      <c r="D72" s="32"/>
      <c r="E72" s="32"/>
      <c r="F72" s="32"/>
      <c r="G72" s="32">
        <v>-1600720</v>
      </c>
      <c r="H72" s="32">
        <f t="shared" ref="H72:H73" si="10">G72</f>
        <v>-1600720</v>
      </c>
      <c r="I72" s="32"/>
      <c r="J72" s="32"/>
      <c r="K72" s="32"/>
      <c r="L72" s="32"/>
      <c r="M72" s="32"/>
      <c r="N72" s="6" t="s">
        <v>68</v>
      </c>
    </row>
    <row r="73" spans="1:16" s="27" customFormat="1" ht="40.5" customHeight="1" x14ac:dyDescent="0.3">
      <c r="A73" s="63" t="s">
        <v>67</v>
      </c>
      <c r="B73" s="32"/>
      <c r="C73" s="46"/>
      <c r="D73" s="32"/>
      <c r="E73" s="32"/>
      <c r="F73" s="32"/>
      <c r="G73" s="32">
        <v>1294832</v>
      </c>
      <c r="H73" s="32">
        <f t="shared" si="10"/>
        <v>1294832</v>
      </c>
      <c r="I73" s="32"/>
      <c r="J73" s="32"/>
      <c r="K73" s="32"/>
      <c r="L73" s="32"/>
      <c r="M73" s="32"/>
      <c r="N73" s="6" t="s">
        <v>69</v>
      </c>
    </row>
    <row r="74" spans="1:16" s="33" customFormat="1" ht="33" customHeight="1" x14ac:dyDescent="0.3">
      <c r="A74" s="34" t="s">
        <v>1</v>
      </c>
      <c r="B74" s="35">
        <f t="shared" ref="B74:H74" si="11">B24+B65+B67</f>
        <v>0</v>
      </c>
      <c r="C74" s="35">
        <f t="shared" si="11"/>
        <v>0</v>
      </c>
      <c r="D74" s="35">
        <f t="shared" si="11"/>
        <v>0</v>
      </c>
      <c r="E74" s="35">
        <f t="shared" si="11"/>
        <v>0</v>
      </c>
      <c r="F74" s="35">
        <f t="shared" si="11"/>
        <v>0</v>
      </c>
      <c r="G74" s="35">
        <f t="shared" si="11"/>
        <v>0</v>
      </c>
      <c r="H74" s="35">
        <f t="shared" si="11"/>
        <v>0</v>
      </c>
      <c r="I74" s="35">
        <f t="shared" ref="I74:M74" si="12">I24+I18</f>
        <v>0</v>
      </c>
      <c r="J74" s="35">
        <f t="shared" si="12"/>
        <v>0</v>
      </c>
      <c r="K74" s="35">
        <f t="shared" si="12"/>
        <v>0</v>
      </c>
      <c r="L74" s="35">
        <f t="shared" si="12"/>
        <v>0</v>
      </c>
      <c r="M74" s="35">
        <f t="shared" si="12"/>
        <v>0</v>
      </c>
      <c r="N74" s="36"/>
      <c r="O74" s="37"/>
      <c r="P74" s="37"/>
    </row>
    <row r="75" spans="1:16" s="33" customFormat="1" x14ac:dyDescent="0.3">
      <c r="A75" s="1"/>
      <c r="B75" s="2"/>
      <c r="C75" s="2"/>
      <c r="D75" s="2"/>
      <c r="E75" s="4"/>
      <c r="F75" s="4"/>
      <c r="G75" s="2"/>
      <c r="H75" s="2"/>
      <c r="I75" s="2"/>
      <c r="J75" s="2"/>
      <c r="K75" s="2"/>
      <c r="L75" s="2"/>
      <c r="M75" s="2"/>
      <c r="N75" s="3"/>
      <c r="O75" s="37"/>
    </row>
    <row r="76" spans="1:16" ht="51" customHeight="1" x14ac:dyDescent="0.3">
      <c r="B76" s="17"/>
      <c r="G76" s="27"/>
    </row>
    <row r="77" spans="1:16" x14ac:dyDescent="0.3">
      <c r="D77" s="17"/>
      <c r="E77" s="17"/>
      <c r="G77" s="26"/>
      <c r="P77" s="17"/>
    </row>
    <row r="78" spans="1:16" x14ac:dyDescent="0.3">
      <c r="G78" s="26"/>
      <c r="H78" s="17"/>
      <c r="I78" s="17"/>
      <c r="J78" s="17"/>
      <c r="K78" s="17"/>
      <c r="L78" s="17"/>
      <c r="M78" s="17"/>
    </row>
    <row r="79" spans="1:16" x14ac:dyDescent="0.3">
      <c r="G79" s="26"/>
    </row>
    <row r="80" spans="1:16" x14ac:dyDescent="0.3">
      <c r="G80" s="26"/>
    </row>
    <row r="81" spans="7:7" x14ac:dyDescent="0.3">
      <c r="G81" s="26"/>
    </row>
    <row r="82" spans="7:7" x14ac:dyDescent="0.3">
      <c r="G82" s="26"/>
    </row>
    <row r="83" spans="7:7" x14ac:dyDescent="0.3">
      <c r="G83" s="26"/>
    </row>
    <row r="84" spans="7:7" x14ac:dyDescent="0.3">
      <c r="G84" s="26"/>
    </row>
    <row r="85" spans="7:7" x14ac:dyDescent="0.3">
      <c r="G85" s="26"/>
    </row>
    <row r="86" spans="7:7" x14ac:dyDescent="0.3">
      <c r="G86" s="26"/>
    </row>
    <row r="87" spans="7:7" x14ac:dyDescent="0.3">
      <c r="G87" s="26"/>
    </row>
  </sheetData>
  <mergeCells count="18">
    <mergeCell ref="A62:A63"/>
    <mergeCell ref="A3:H3"/>
    <mergeCell ref="A2:N2"/>
    <mergeCell ref="L59:L60"/>
    <mergeCell ref="A16:G16"/>
    <mergeCell ref="A15:G15"/>
    <mergeCell ref="A8:G8"/>
    <mergeCell ref="A13:G13"/>
    <mergeCell ref="A14:G14"/>
    <mergeCell ref="A11:G11"/>
    <mergeCell ref="A12:G12"/>
    <mergeCell ref="A10:G10"/>
    <mergeCell ref="A9:G9"/>
    <mergeCell ref="I1:J1"/>
    <mergeCell ref="A4:G4"/>
    <mergeCell ref="A6:G6"/>
    <mergeCell ref="A7:G7"/>
    <mergeCell ref="A5:G5"/>
  </mergeCells>
  <pageMargins left="0.31496062992125984" right="0.31496062992125984" top="0.35433070866141736" bottom="0.39370078740157483" header="0" footer="0"/>
  <pageSetup paperSize="9" scale="55" fitToHeight="0" orientation="portrait" r:id="rId1"/>
  <colBreaks count="1" manualBreakCount="1">
    <brk id="7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 (2)</vt:lpstr>
      <vt:lpstr>'Лист (2)'!Заголовки_для_друку</vt:lpstr>
      <vt:lpstr>'Лист (2)'!Область_друку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2022-06-17T10:15:09Z</cp:lastPrinted>
  <dcterms:created xsi:type="dcterms:W3CDTF">2016-08-18T11:09:24Z</dcterms:created>
  <dcterms:modified xsi:type="dcterms:W3CDTF">2022-06-22T12:39:25Z</dcterms:modified>
</cp:coreProperties>
</file>