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  d\Budzet 2022\Виконання за І пв.2022\МВК\"/>
    </mc:Choice>
  </mc:AlternateContent>
  <xr:revisionPtr revIDLastSave="0" documentId="13_ncr:1_{D8568B94-C050-4202-A23B-82F89DA78C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Аркуш1" sheetId="1" r:id="rId1"/>
  </sheets>
  <definedNames>
    <definedName name="_xlnm.Print_Titles" localSheetId="0">Аркуш1!$9:$10</definedName>
    <definedName name="_xlnm.Print_Area" localSheetId="0">Аркуш1!$A$1:$O$95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8" i="1" l="1"/>
  <c r="O89" i="1"/>
  <c r="N89" i="1"/>
  <c r="N92" i="1"/>
  <c r="I89" i="1"/>
  <c r="I92" i="1"/>
  <c r="L92" i="1"/>
  <c r="K92" i="1"/>
  <c r="J92" i="1"/>
  <c r="G92" i="1"/>
  <c r="D92" i="1"/>
  <c r="E92" i="1"/>
  <c r="C92" i="1"/>
  <c r="G89" i="1"/>
  <c r="L89" i="1"/>
  <c r="K89" i="1"/>
  <c r="J89" i="1"/>
  <c r="D89" i="1"/>
  <c r="E89" i="1"/>
  <c r="C89" i="1"/>
  <c r="O43" i="1"/>
  <c r="O44" i="1"/>
  <c r="O45" i="1"/>
  <c r="O75" i="1"/>
  <c r="O79" i="1"/>
  <c r="O85" i="1"/>
  <c r="M85" i="1"/>
  <c r="O91" i="1"/>
  <c r="I85" i="1"/>
  <c r="I80" i="1"/>
  <c r="H80" i="1"/>
  <c r="I44" i="1"/>
  <c r="F44" i="1"/>
  <c r="K50" i="1"/>
  <c r="K15" i="1"/>
  <c r="M79" i="1"/>
  <c r="Q79" i="1"/>
  <c r="K76" i="1"/>
  <c r="M75" i="1"/>
  <c r="Q75" i="1"/>
  <c r="Q74" i="1"/>
  <c r="K71" i="1"/>
  <c r="K61" i="1"/>
  <c r="K20" i="1"/>
  <c r="F85" i="1"/>
  <c r="H91" i="1"/>
  <c r="I91" i="1"/>
  <c r="F91" i="1"/>
  <c r="C46" i="1"/>
  <c r="D46" i="1"/>
  <c r="E46" i="1"/>
  <c r="N83" i="1"/>
  <c r="N81" i="1"/>
  <c r="N71" i="1"/>
  <c r="N66" i="1"/>
  <c r="N64" i="1"/>
  <c r="N61" i="1"/>
  <c r="N58" i="1"/>
  <c r="N53" i="1"/>
  <c r="N50" i="1"/>
  <c r="N49" i="1"/>
  <c r="N48" i="1"/>
  <c r="N47" i="1"/>
  <c r="N46" i="1"/>
  <c r="N34" i="1"/>
  <c r="N29" i="1"/>
  <c r="N20" i="1"/>
  <c r="N14" i="1"/>
  <c r="N12" i="1"/>
  <c r="N11" i="1"/>
  <c r="G83" i="1"/>
  <c r="G64" i="1"/>
  <c r="G58" i="1"/>
  <c r="G53" i="1"/>
  <c r="G46" i="1"/>
  <c r="G34" i="1"/>
  <c r="G29" i="1"/>
  <c r="G14" i="1"/>
  <c r="G11" i="1"/>
  <c r="K14" i="1" l="1"/>
  <c r="O74" i="1"/>
  <c r="M74" i="1"/>
  <c r="J34" i="1"/>
  <c r="H84" i="1" l="1"/>
  <c r="O90" i="1" l="1"/>
  <c r="O88" i="1"/>
  <c r="O87" i="1"/>
  <c r="O86" i="1"/>
  <c r="O84" i="1"/>
  <c r="O82" i="1"/>
  <c r="O81" i="1"/>
  <c r="O78" i="1"/>
  <c r="O77" i="1"/>
  <c r="O76" i="1"/>
  <c r="O73" i="1"/>
  <c r="O72" i="1"/>
  <c r="O71" i="1"/>
  <c r="O70" i="1"/>
  <c r="O69" i="1"/>
  <c r="O68" i="1"/>
  <c r="O67" i="1"/>
  <c r="O66" i="1"/>
  <c r="O65" i="1"/>
  <c r="O63" i="1"/>
  <c r="O62" i="1"/>
  <c r="O61" i="1"/>
  <c r="O60" i="1"/>
  <c r="O59" i="1"/>
  <c r="O57" i="1"/>
  <c r="O56" i="1"/>
  <c r="O55" i="1"/>
  <c r="O54" i="1"/>
  <c r="O52" i="1"/>
  <c r="O51" i="1"/>
  <c r="O50" i="1"/>
  <c r="O49" i="1"/>
  <c r="O48" i="1"/>
  <c r="O47" i="1"/>
  <c r="O42" i="1"/>
  <c r="O41" i="1"/>
  <c r="O40" i="1"/>
  <c r="O39" i="1"/>
  <c r="O38" i="1"/>
  <c r="O37" i="1"/>
  <c r="O36" i="1"/>
  <c r="O35" i="1"/>
  <c r="O33" i="1"/>
  <c r="O32" i="1"/>
  <c r="O31" i="1"/>
  <c r="O3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3" i="1"/>
  <c r="O12" i="1"/>
  <c r="M19" i="1" l="1"/>
  <c r="M22" i="1"/>
  <c r="M27" i="1"/>
  <c r="M52" i="1"/>
  <c r="M59" i="1"/>
  <c r="M63" i="1"/>
  <c r="M72" i="1"/>
  <c r="M73" i="1"/>
  <c r="M78" i="1"/>
  <c r="M86" i="1"/>
  <c r="Q12" i="1"/>
  <c r="M66" i="1"/>
  <c r="K83" i="1"/>
  <c r="Q13" i="1"/>
  <c r="Q17" i="1"/>
  <c r="Q19" i="1"/>
  <c r="Q21" i="1"/>
  <c r="Q22" i="1"/>
  <c r="Q23" i="1"/>
  <c r="Q25" i="1"/>
  <c r="Q26" i="1"/>
  <c r="Q27" i="1"/>
  <c r="Q28" i="1"/>
  <c r="Q30" i="1"/>
  <c r="Q31" i="1"/>
  <c r="Q32" i="1"/>
  <c r="Q35" i="1"/>
  <c r="Q36" i="1"/>
  <c r="Q37" i="1"/>
  <c r="Q38" i="1"/>
  <c r="Q39" i="1"/>
  <c r="Q40" i="1"/>
  <c r="Q41" i="1"/>
  <c r="Q42" i="1"/>
  <c r="Q43" i="1"/>
  <c r="Q45" i="1"/>
  <c r="Q51" i="1"/>
  <c r="Q52" i="1"/>
  <c r="Q54" i="1"/>
  <c r="Q55" i="1"/>
  <c r="Q57" i="1"/>
  <c r="Q59" i="1"/>
  <c r="Q60" i="1"/>
  <c r="Q62" i="1"/>
  <c r="Q63" i="1"/>
  <c r="Q65" i="1"/>
  <c r="Q66" i="1"/>
  <c r="Q70" i="1"/>
  <c r="Q72" i="1"/>
  <c r="Q73" i="1"/>
  <c r="Q77" i="1"/>
  <c r="Q78" i="1"/>
  <c r="Q82" i="1"/>
  <c r="Q84" i="1"/>
  <c r="Q86" i="1"/>
  <c r="Q87" i="1"/>
  <c r="Q88" i="1"/>
  <c r="Q90" i="1"/>
  <c r="M67" i="1"/>
  <c r="M71" i="1"/>
  <c r="M69" i="1"/>
  <c r="Q68" i="1"/>
  <c r="K58" i="1"/>
  <c r="M81" i="1"/>
  <c r="Q76" i="1"/>
  <c r="M48" i="1"/>
  <c r="K53" i="1"/>
  <c r="Q16" i="1"/>
  <c r="Q15" i="1"/>
  <c r="K29" i="1"/>
  <c r="M49" i="1"/>
  <c r="M24" i="1"/>
  <c r="M50" i="1"/>
  <c r="M20" i="1"/>
  <c r="H15" i="1"/>
  <c r="I15" i="1"/>
  <c r="H16" i="1"/>
  <c r="I16" i="1"/>
  <c r="H17" i="1"/>
  <c r="I17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I26" i="1"/>
  <c r="I27" i="1"/>
  <c r="H28" i="1"/>
  <c r="I28" i="1"/>
  <c r="H30" i="1"/>
  <c r="I30" i="1"/>
  <c r="H31" i="1"/>
  <c r="I31" i="1"/>
  <c r="H32" i="1"/>
  <c r="I32" i="1"/>
  <c r="H33" i="1"/>
  <c r="I33" i="1"/>
  <c r="H35" i="1"/>
  <c r="I35" i="1"/>
  <c r="H36" i="1"/>
  <c r="I36" i="1"/>
  <c r="I37" i="1"/>
  <c r="H38" i="1"/>
  <c r="I38" i="1"/>
  <c r="I39" i="1"/>
  <c r="H40" i="1"/>
  <c r="I40" i="1"/>
  <c r="I41" i="1"/>
  <c r="H42" i="1"/>
  <c r="I42" i="1"/>
  <c r="H43" i="1"/>
  <c r="I43" i="1"/>
  <c r="H45" i="1"/>
  <c r="I45" i="1"/>
  <c r="H47" i="1"/>
  <c r="I47" i="1"/>
  <c r="H48" i="1"/>
  <c r="I48" i="1"/>
  <c r="H50" i="1"/>
  <c r="I50" i="1"/>
  <c r="H51" i="1"/>
  <c r="I51" i="1"/>
  <c r="H52" i="1"/>
  <c r="I52" i="1"/>
  <c r="H54" i="1"/>
  <c r="I54" i="1"/>
  <c r="H55" i="1"/>
  <c r="I55" i="1"/>
  <c r="H56" i="1"/>
  <c r="I56" i="1"/>
  <c r="H57" i="1"/>
  <c r="I57" i="1"/>
  <c r="H59" i="1"/>
  <c r="I59" i="1"/>
  <c r="H61" i="1"/>
  <c r="I61" i="1"/>
  <c r="H62" i="1"/>
  <c r="I62" i="1"/>
  <c r="H63" i="1"/>
  <c r="I63" i="1"/>
  <c r="I65" i="1"/>
  <c r="H76" i="1"/>
  <c r="I76" i="1"/>
  <c r="I77" i="1"/>
  <c r="H82" i="1"/>
  <c r="I82" i="1"/>
  <c r="I84" i="1"/>
  <c r="I87" i="1"/>
  <c r="I88" i="1"/>
  <c r="H90" i="1"/>
  <c r="I90" i="1"/>
  <c r="H12" i="1"/>
  <c r="I12" i="1"/>
  <c r="H13" i="1"/>
  <c r="I13" i="1"/>
  <c r="F12" i="1"/>
  <c r="F13" i="1"/>
  <c r="F15" i="1"/>
  <c r="F16" i="1"/>
  <c r="F17" i="1"/>
  <c r="F19" i="1"/>
  <c r="F20" i="1"/>
  <c r="F22" i="1"/>
  <c r="F23" i="1"/>
  <c r="F24" i="1"/>
  <c r="F25" i="1"/>
  <c r="F27" i="1"/>
  <c r="F28" i="1"/>
  <c r="F30" i="1"/>
  <c r="F31" i="1"/>
  <c r="F32" i="1"/>
  <c r="F33" i="1"/>
  <c r="F35" i="1"/>
  <c r="F36" i="1"/>
  <c r="F37" i="1"/>
  <c r="F38" i="1"/>
  <c r="F40" i="1"/>
  <c r="F42" i="1"/>
  <c r="F43" i="1"/>
  <c r="F45" i="1"/>
  <c r="F47" i="1"/>
  <c r="F48" i="1"/>
  <c r="F50" i="1"/>
  <c r="F52" i="1"/>
  <c r="F54" i="1"/>
  <c r="F55" i="1"/>
  <c r="F56" i="1"/>
  <c r="F57" i="1"/>
  <c r="F59" i="1"/>
  <c r="F61" i="1"/>
  <c r="F62" i="1"/>
  <c r="F63" i="1"/>
  <c r="F82" i="1"/>
  <c r="F84" i="1"/>
  <c r="F87" i="1"/>
  <c r="F88" i="1"/>
  <c r="F90" i="1"/>
  <c r="D83" i="1"/>
  <c r="E83" i="1"/>
  <c r="J83" i="1"/>
  <c r="L83" i="1"/>
  <c r="M83" i="1" s="1"/>
  <c r="O83" i="1"/>
  <c r="C83" i="1"/>
  <c r="D64" i="1"/>
  <c r="E64" i="1"/>
  <c r="J64" i="1"/>
  <c r="L64" i="1"/>
  <c r="O64" i="1"/>
  <c r="C64" i="1"/>
  <c r="D58" i="1"/>
  <c r="E58" i="1"/>
  <c r="J58" i="1"/>
  <c r="Q58" i="1" s="1"/>
  <c r="L58" i="1"/>
  <c r="O58" i="1"/>
  <c r="C58" i="1"/>
  <c r="D53" i="1"/>
  <c r="E53" i="1"/>
  <c r="J53" i="1"/>
  <c r="Q53" i="1" s="1"/>
  <c r="L53" i="1"/>
  <c r="O53" i="1"/>
  <c r="C53" i="1"/>
  <c r="J46" i="1"/>
  <c r="L46" i="1"/>
  <c r="O46" i="1"/>
  <c r="O34" i="1"/>
  <c r="D34" i="1"/>
  <c r="E34" i="1"/>
  <c r="K34" i="1"/>
  <c r="L34" i="1"/>
  <c r="C34" i="1"/>
  <c r="D29" i="1"/>
  <c r="E29" i="1"/>
  <c r="J29" i="1"/>
  <c r="Q29" i="1" s="1"/>
  <c r="L29" i="1"/>
  <c r="M29" i="1" s="1"/>
  <c r="O29" i="1"/>
  <c r="C29" i="1"/>
  <c r="J11" i="1"/>
  <c r="L11" i="1"/>
  <c r="O11" i="1"/>
  <c r="J14" i="1"/>
  <c r="D14" i="1"/>
  <c r="E14" i="1"/>
  <c r="C14" i="1"/>
  <c r="D11" i="1"/>
  <c r="E11" i="1"/>
  <c r="H11" i="1" s="1"/>
  <c r="C11" i="1"/>
  <c r="M47" i="1" l="1"/>
  <c r="K46" i="1"/>
  <c r="M58" i="1"/>
  <c r="M53" i="1"/>
  <c r="Q89" i="1"/>
  <c r="Q34" i="1"/>
  <c r="Q83" i="1"/>
  <c r="Q71" i="1"/>
  <c r="Q69" i="1"/>
  <c r="Q67" i="1"/>
  <c r="Q56" i="1"/>
  <c r="Q50" i="1"/>
  <c r="Q48" i="1"/>
  <c r="Q33" i="1"/>
  <c r="M76" i="1"/>
  <c r="M16" i="1"/>
  <c r="L14" i="1"/>
  <c r="O15" i="1"/>
  <c r="O14" i="1" s="1"/>
  <c r="Q81" i="1"/>
  <c r="Q61" i="1"/>
  <c r="Q49" i="1"/>
  <c r="Q47" i="1"/>
  <c r="Q24" i="1"/>
  <c r="Q20" i="1"/>
  <c r="Q18" i="1"/>
  <c r="M61" i="1"/>
  <c r="M56" i="1"/>
  <c r="M33" i="1"/>
  <c r="M15" i="1"/>
  <c r="M12" i="1"/>
  <c r="H14" i="1"/>
  <c r="K11" i="1"/>
  <c r="K64" i="1"/>
  <c r="Q64" i="1" s="1"/>
  <c r="Q14" i="1"/>
  <c r="Q46" i="1"/>
  <c r="H29" i="1"/>
  <c r="H53" i="1"/>
  <c r="H58" i="1"/>
  <c r="H64" i="1"/>
  <c r="H83" i="1"/>
  <c r="H34" i="1"/>
  <c r="H46" i="1"/>
  <c r="F53" i="1"/>
  <c r="I58" i="1"/>
  <c r="I64" i="1"/>
  <c r="F64" i="1"/>
  <c r="I83" i="1"/>
  <c r="O92" i="1"/>
  <c r="H89" i="1"/>
  <c r="F29" i="1"/>
  <c r="I53" i="1"/>
  <c r="I46" i="1"/>
  <c r="I34" i="1"/>
  <c r="I29" i="1"/>
  <c r="I14" i="1"/>
  <c r="I11" i="1"/>
  <c r="F46" i="1"/>
  <c r="F11" i="1"/>
  <c r="F89" i="1"/>
  <c r="F83" i="1"/>
  <c r="F58" i="1"/>
  <c r="F34" i="1"/>
  <c r="F14" i="1"/>
  <c r="M11" i="1" l="1"/>
  <c r="Q92" i="1"/>
  <c r="M14" i="1"/>
  <c r="M64" i="1"/>
  <c r="M46" i="1"/>
  <c r="H92" i="1"/>
  <c r="F92" i="1"/>
  <c r="M92" i="1" l="1"/>
</calcChain>
</file>

<file path=xl/sharedStrings.xml><?xml version="1.0" encoding="utf-8"?>
<sst xmlns="http://schemas.openxmlformats.org/spreadsheetml/2006/main" count="184" uniqueCount="181">
  <si>
    <t>Загальний фонд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</si>
  <si>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</si>
  <si>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</si>
  <si>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</si>
  <si>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</si>
  <si>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</si>
  <si>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</si>
  <si>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</si>
  <si>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</si>
  <si>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</si>
  <si>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</si>
  <si>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</si>
  <si>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</si>
  <si>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</si>
  <si>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</si>
  <si>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</si>
  <si>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</si>
  <si>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</si>
  <si>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</si>
  <si>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</si>
  <si>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</si>
  <si>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</si>
  <si>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</si>
  <si>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</si>
  <si>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</si>
  <si>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</si>
  <si>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</si>
  <si>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</si>
  <si>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</si>
  <si>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</si>
  <si>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</si>
  <si>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</si>
  <si>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</si>
  <si>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</si>
  <si>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</si>
  <si>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</si>
  <si>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</si>
  <si>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</si>
  <si>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</si>
  <si>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</si>
  <si>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</si>
  <si>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</si>
  <si>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</si>
  <si>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</si>
  <si>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</si>
  <si>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</si>
  <si>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</si>
  <si>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</si>
  <si>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</si>
  <si>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</si>
  <si>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</si>
  <si>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</si>
  <si>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</si>
  <si>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</si>
  <si>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</si>
  <si>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</si>
  <si>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</si>
  <si>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</si>
  <si>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</si>
  <si>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</si>
  <si>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</si>
  <si>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</si>
  <si>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</si>
  <si>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</si>
  <si>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</si>
  <si>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</si>
  <si>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</si>
  <si>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</si>
  <si>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</si>
  <si>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</si>
  <si>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</si>
  <si>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</si>
  <si>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</si>
  <si>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</si>
  <si>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</si>
  <si>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</si>
  <si>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</si>
  <si>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</si>
  <si>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</si>
  <si>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</si>
  <si>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</si>
  <si>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</si>
  <si>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</si>
  <si>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</si>
  <si>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</si>
  <si>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</si>
  <si>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</si>
  <si>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</si>
  <si>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</si>
  <si>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</si>
  <si>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</si>
  <si>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</si>
  <si>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6071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</si>
  <si>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</si>
  <si>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</si>
  <si>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</si>
  <si>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</si>
  <si>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</si>
  <si>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</si>
  <si>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</si>
  <si>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</si>
  <si>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7622</t>
  </si>
  <si>
    <t>Реалізація програм і заходів в галузі туризму та курортів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</si>
  <si>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</si>
  <si>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</si>
  <si>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</si>
  <si>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</si>
  <si>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</si>
  <si>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</si>
  <si>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8600</t>
  </si>
  <si>
    <t>Обслуговування місцевого боргу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</si>
  <si>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</si>
  <si>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</si>
  <si>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</si>
  <si>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</si>
  <si>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</si>
  <si>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</si>
  <si>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 xml:space="preserve"> </t>
  </si>
  <si>
    <t xml:space="preserve">Усього </t>
  </si>
  <si>
    <t>0100</t>
  </si>
  <si>
    <t>Державне управління</t>
  </si>
  <si>
    <t>Код ТПКВКМБ / 
ТКВКБМС</t>
  </si>
  <si>
    <t>Назва коду ТПКВКМБ/ТКВКБМС</t>
  </si>
  <si>
    <t>Спеціальний фонд</t>
  </si>
  <si>
    <t>4040</t>
  </si>
  <si>
    <t>Забезпечення діяльності музеїв i виставок</t>
  </si>
  <si>
    <t>6015</t>
  </si>
  <si>
    <t>Забезпечення надійної та безперебійної експлуатації ліфтів</t>
  </si>
  <si>
    <t>7310</t>
  </si>
  <si>
    <t>7321</t>
  </si>
  <si>
    <t>7322</t>
  </si>
  <si>
    <t>7324</t>
  </si>
  <si>
    <t>7325</t>
  </si>
  <si>
    <t>7330</t>
  </si>
  <si>
    <t>7340</t>
  </si>
  <si>
    <t>7350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</si>
  <si>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</si>
  <si>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</si>
  <si>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</si>
  <si>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</si>
  <si>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</si>
  <si>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</si>
  <si>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</si>
  <si>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</si>
  <si>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Керуючий справами виконавчого комітету</t>
  </si>
  <si>
    <t>тис. грн.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</si>
  <si>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</si>
  <si>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Членські внески до асоціацій органів місцевого самоврядування</t>
  </si>
  <si>
    <t>Субвенція з місцевого бюджету державному бюджету на виконання програм соціально-економічного розвитку регіонів</t>
  </si>
  <si>
    <t>виконано за 
січень - червень
   2021 рік</t>
  </si>
  <si>
    <t>Виконано за  січень-червень 2021 року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</si>
  <si>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</si>
  <si>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</si>
  <si>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8240</t>
  </si>
  <si>
    <t>Заходи та роботи з територіальної оборони</t>
  </si>
  <si>
    <t>9800</t>
  </si>
  <si>
    <t>Затверджено бюджетом на 2022 рік з урахуванням змін</t>
  </si>
  <si>
    <t>Затверджено розписом на січень - червень 2022 року з урахуванням змін</t>
  </si>
  <si>
    <t>Виконано за  січень-червень 2022 року</t>
  </si>
  <si>
    <t xml:space="preserve"> % виконання за січень-червень  2022 року</t>
  </si>
  <si>
    <t>7351</t>
  </si>
  <si>
    <t>Розроблення комплексних планів просторового розвитку територій територіальних громад</t>
  </si>
  <si>
    <t>7441</t>
  </si>
  <si>
    <t>Утримання та розвиток мостів/шляхопроводів</t>
  </si>
  <si>
    <t>7670</t>
  </si>
  <si>
    <t>Внески до статутного капіталу суб`єктів господарювання</t>
  </si>
  <si>
    <t>Відхилення +/- (2022 до 2021 р.)</t>
  </si>
  <si>
    <t>Затверджено розписом на 2022 рік з урахуванням змін</t>
  </si>
  <si>
    <t>кошторисні призначення за 2022 рік з урахуванням змін</t>
  </si>
  <si>
    <t>виконано за 
січень - червень
   2022  рік</t>
  </si>
  <si>
    <t>%, виконання 
січень-червень 
2022  року 
до кошторисних призначень</t>
  </si>
  <si>
    <t>Додаток 2
до рішення виконавчого комітету
___________ 2022  № ___</t>
  </si>
  <si>
    <t xml:space="preserve"> % виконання до січень-червень 2021 року</t>
  </si>
  <si>
    <t>Дані про виконання видаткової частини бюджету Мукачівської міської територіальної громади  за січень-червень 2022 року</t>
  </si>
  <si>
    <t>Олександр ЛЕНДЄЛ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</si>
  <si>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</si>
  <si>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</si>
  <si>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</si>
  <si>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 установ та закладів культури</t>
  </si>
  <si>
    <t>Будівництво  споруд, установ та закладів фізичної культури і спорту</t>
  </si>
  <si>
    <t>Будівництво  інших об`єктів комунальної власності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</si>
</sst>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00"/>
  </numFmts>
  <fonts count="15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4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0" fillId="0" borderId="0" xfId="0" applyNumberFormat="1"/>
    <xf numFmtId="0" fontId="5" fillId="0" borderId="1" xfId="0" quotePrefix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/>
    <xf numFmtId="164" fontId="4" fillId="0" borderId="0" xfId="2" applyNumberFormat="1" applyFont="1"/>
    <xf numFmtId="0" fontId="5" fillId="0" borderId="0" xfId="0" applyFont="1"/>
    <xf numFmtId="0" fontId="9" fillId="3" borderId="0" xfId="3" applyFont="1" applyFill="1"/>
    <xf numFmtId="164" fontId="10" fillId="0" borderId="0" xfId="2" applyNumberFormat="1" applyFont="1"/>
    <xf numFmtId="0" fontId="10" fillId="0" borderId="0" xfId="2" applyFont="1"/>
    <xf numFmtId="0" fontId="4" fillId="0" borderId="0" xfId="2" applyFont="1"/>
    <xf numFmtId="164" fontId="4" fillId="0" borderId="0" xfId="2" applyNumberFormat="1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5" fillId="0" borderId="2" xfId="0" applyFont="1" applyBorder="1"/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0" fillId="5" borderId="0" xfId="0" applyFill="1"/>
    <xf numFmtId="164" fontId="10" fillId="5" borderId="0" xfId="2" applyNumberFormat="1" applyFont="1" applyFill="1"/>
    <xf numFmtId="0" fontId="0" fillId="0" borderId="0" xfId="0" applyFill="1"/>
    <xf numFmtId="0" fontId="5" fillId="0" borderId="0" xfId="0" applyFont="1" applyFill="1"/>
    <xf numFmtId="164" fontId="10" fillId="0" borderId="0" xfId="2" applyNumberFormat="1" applyFont="1" applyFill="1"/>
    <xf numFmtId="0" fontId="12" fillId="0" borderId="1" xfId="4" applyFont="1" applyBorder="1" applyAlignment="1">
      <alignment vertical="center" wrapText="1"/>
    </xf>
    <xf numFmtId="0" fontId="12" fillId="0" borderId="1" xfId="4" applyFont="1" applyBorder="1" applyAlignment="1">
      <alignment horizontal="center" vertical="center"/>
    </xf>
    <xf numFmtId="0" fontId="0" fillId="0" borderId="0" xfId="0"/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164" fontId="0" fillId="0" borderId="0" xfId="0" applyNumberFormat="1"/>
    <xf numFmtId="0" fontId="0" fillId="0" borderId="0" xfId="0"/>
    <xf numFmtId="0" fontId="0" fillId="0" borderId="0" xfId="0"/>
    <xf numFmtId="0" fontId="12" fillId="0" borderId="1" xfId="5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12" fillId="0" borderId="1" xfId="4" applyNumberFormat="1" applyFont="1" applyBorder="1" applyAlignment="1">
      <alignment horizontal="center" vertical="center"/>
    </xf>
    <xf numFmtId="164" fontId="12" fillId="0" borderId="1" xfId="5" applyNumberFormat="1" applyFont="1" applyBorder="1" applyAlignment="1">
      <alignment horizontal="center" vertical="center"/>
    </xf>
  </cellXfs>
  <cellStyles count="6">
    <cellStyle name="Відсотковий" xfId="1" builtinId="5"/>
    <cellStyle name="Звичайний" xfId="0" builtinId="0"/>
    <cellStyle name="Звичайний 2" xfId="2" xr:uid="{00000000-0005-0000-0000-000000000000}"/>
    <cellStyle name="Звичайний 2 2" xfId="4" xr:uid="{6D931FB7-CD03-405B-939D-AAD386D3EB9A}"/>
    <cellStyle name="Звичайний 2 3" xfId="5" xr:uid="{4EB3A92B-1CE3-4064-AF03-CAAD22503589}"/>
    <cellStyle name="Обычный_ZV1PIV98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8"/>
  <sheetViews>
    <sheetView tabSelected="1" view="pageBreakPreview" zoomScale="70" zoomScaleNormal="85" zoomScaleSheetLayoutView="70" workbookViewId="0">
      <pane xSplit="2" ySplit="11" topLeftCell="C90" activePane="bottomRight" state="frozen"/>
      <selection pane="topRight" activeCell="C1" sqref="C1"/>
      <selection pane="bottomLeft" activeCell="A11" sqref="A11"/>
      <selection pane="bottomRight" activeCell="H100" sqref="H100"/>
    </sheetView>
  </sheetViews>
  <sheetFormatPr defaultRowHeight="12.75" x14ac:dyDescent="0.2"/>
  <cols>
    <col min="1" max="1" width="10.7109375" customWidth="1"/>
    <col min="2" max="2" width="50.7109375" customWidth="1"/>
    <col min="3" max="3" width="20" customWidth="1"/>
    <col min="4" max="4" width="21.7109375" customWidth="1"/>
    <col min="5" max="5" width="18" customWidth="1"/>
    <col min="6" max="6" width="17.28515625" customWidth="1"/>
    <col min="7" max="7" width="17.42578125" style="33" customWidth="1"/>
    <col min="8" max="8" width="16.5703125" customWidth="1"/>
    <col min="9" max="9" width="18.7109375" customWidth="1"/>
    <col min="10" max="11" width="18" customWidth="1"/>
    <col min="12" max="12" width="16.85546875" customWidth="1"/>
    <col min="13" max="13" width="20.7109375" customWidth="1"/>
    <col min="14" max="14" width="13" customWidth="1"/>
    <col min="15" max="15" width="15.85546875" customWidth="1"/>
  </cols>
  <sheetData>
    <row r="1" spans="1:22" s="10" customFormat="1" ht="12.75" customHeight="1" x14ac:dyDescent="0.2">
      <c r="A1" s="18"/>
      <c r="B1" s="18"/>
      <c r="C1" s="18"/>
      <c r="D1" s="18"/>
      <c r="G1" s="51"/>
      <c r="H1" s="51"/>
      <c r="I1" s="51"/>
      <c r="J1" s="24"/>
      <c r="M1" s="51" t="s">
        <v>171</v>
      </c>
      <c r="N1" s="51"/>
      <c r="O1" s="51"/>
    </row>
    <row r="2" spans="1:22" s="10" customFormat="1" x14ac:dyDescent="0.2">
      <c r="A2" s="18"/>
      <c r="B2" s="18"/>
      <c r="C2" s="18"/>
      <c r="D2" s="18"/>
      <c r="G2" s="51"/>
      <c r="H2" s="51"/>
      <c r="I2" s="51"/>
      <c r="J2" s="24"/>
      <c r="M2" s="51"/>
      <c r="N2" s="51"/>
      <c r="O2" s="51"/>
    </row>
    <row r="3" spans="1:22" s="10" customFormat="1" x14ac:dyDescent="0.2">
      <c r="A3" s="18"/>
      <c r="B3" s="18"/>
      <c r="C3" s="18"/>
      <c r="D3" s="18"/>
      <c r="G3" s="51"/>
      <c r="H3" s="51"/>
      <c r="I3" s="51"/>
      <c r="J3" s="24"/>
      <c r="M3" s="51"/>
      <c r="N3" s="51"/>
      <c r="O3" s="51"/>
    </row>
    <row r="4" spans="1:22" s="10" customFormat="1" ht="12.75" customHeight="1" x14ac:dyDescent="0.2">
      <c r="A4" s="52" t="s">
        <v>173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22" s="10" customFormat="1" ht="12.7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2" s="10" customFormat="1" ht="18.7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22" s="10" customFormat="1" ht="12.7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2" s="10" customFormat="1" ht="14.25" customHeight="1" x14ac:dyDescent="0.2">
      <c r="A8" s="26"/>
      <c r="B8" s="26"/>
      <c r="C8" s="18"/>
      <c r="D8" s="18"/>
      <c r="E8" s="18"/>
      <c r="F8" s="25"/>
      <c r="G8" s="35"/>
      <c r="I8" s="25"/>
      <c r="O8" s="25" t="s">
        <v>145</v>
      </c>
    </row>
    <row r="9" spans="1:22" s="10" customFormat="1" ht="14.25" customHeight="1" x14ac:dyDescent="0.2">
      <c r="A9" s="54" t="s">
        <v>121</v>
      </c>
      <c r="B9" s="54" t="s">
        <v>122</v>
      </c>
      <c r="C9" s="53" t="s">
        <v>0</v>
      </c>
      <c r="D9" s="53"/>
      <c r="E9" s="53"/>
      <c r="F9" s="53"/>
      <c r="G9" s="53"/>
      <c r="H9" s="53"/>
      <c r="I9" s="53"/>
      <c r="J9" s="53" t="s">
        <v>123</v>
      </c>
      <c r="K9" s="53"/>
      <c r="L9" s="53"/>
      <c r="M9" s="53"/>
      <c r="N9" s="53"/>
      <c r="O9" s="53"/>
    </row>
    <row r="10" spans="1:22" s="1" customFormat="1" ht="91.5" customHeight="1" x14ac:dyDescent="0.2">
      <c r="A10" s="54"/>
      <c r="B10" s="54"/>
      <c r="C10" s="50" t="s">
        <v>156</v>
      </c>
      <c r="D10" s="50" t="s">
        <v>157</v>
      </c>
      <c r="E10" s="50" t="s">
        <v>158</v>
      </c>
      <c r="F10" s="50" t="s">
        <v>159</v>
      </c>
      <c r="G10" s="50" t="s">
        <v>150</v>
      </c>
      <c r="H10" s="32" t="s">
        <v>172</v>
      </c>
      <c r="I10" s="32" t="s">
        <v>166</v>
      </c>
      <c r="J10" s="50" t="s">
        <v>167</v>
      </c>
      <c r="K10" s="50" t="s">
        <v>168</v>
      </c>
      <c r="L10" s="50" t="s">
        <v>169</v>
      </c>
      <c r="M10" s="50" t="s">
        <v>170</v>
      </c>
      <c r="N10" s="50" t="s">
        <v>149</v>
      </c>
      <c r="O10" s="32" t="s">
        <v>166</v>
      </c>
      <c r="P10" s="3"/>
      <c r="Q10" s="3"/>
      <c r="R10" s="3"/>
      <c r="S10" s="3"/>
      <c r="T10" s="3"/>
      <c r="U10" s="3"/>
      <c r="V10" s="3"/>
    </row>
    <row r="11" spans="1:22" s="1" customFormat="1" ht="24" customHeight="1" x14ac:dyDescent="0.2">
      <c r="A11" s="27" t="s">
        <v>119</v>
      </c>
      <c r="B11" s="28" t="s">
        <v>120</v>
      </c>
      <c r="C11" s="29">
        <f>SUM(C12:C13)</f>
        <v>109215.02</v>
      </c>
      <c r="D11" s="29">
        <f>SUM(D12:D13)</f>
        <v>53909.044000000016</v>
      </c>
      <c r="E11" s="29">
        <f>SUM(E12:E13)</f>
        <v>51668.278589999994</v>
      </c>
      <c r="F11" s="30">
        <f>E11/D11</f>
        <v>0.95843433228012687</v>
      </c>
      <c r="G11" s="29">
        <f>SUM(G12:G13)</f>
        <v>47861.1</v>
      </c>
      <c r="H11" s="30">
        <f>E11/G11</f>
        <v>1.0795464080432751</v>
      </c>
      <c r="I11" s="29">
        <f>E11-G11</f>
        <v>3807.1785899999959</v>
      </c>
      <c r="J11" s="29">
        <f>SUM(J12:J13)</f>
        <v>3252.7689999999998</v>
      </c>
      <c r="K11" s="29">
        <f>SUM(K12:K13)</f>
        <v>2910.30953</v>
      </c>
      <c r="L11" s="29">
        <f>SUM(L12:L13)</f>
        <v>971.32370000000003</v>
      </c>
      <c r="M11" s="30">
        <f>L11/K11</f>
        <v>0.33375271255081929</v>
      </c>
      <c r="N11" s="29">
        <f>SUM(N12:N13)</f>
        <v>1924.9352199999998</v>
      </c>
      <c r="O11" s="29">
        <f>SUM(O12:O13)</f>
        <v>-953.61151999999981</v>
      </c>
    </row>
    <row r="12" spans="1:22" ht="34.5" customHeight="1" x14ac:dyDescent="0.2">
      <c r="A12" s="12" t="s">
        <v>1</v>
      </c>
      <c r="B12" s="15" t="s">
        <v>2</v>
      </c>
      <c r="C12" s="55">
        <v>107058.02</v>
      </c>
      <c r="D12" s="55">
        <v>53324.502000000015</v>
      </c>
      <c r="E12" s="55">
        <v>51460.238309999993</v>
      </c>
      <c r="F12" s="31">
        <f t="shared" ref="F12:F91" si="0">E12/D12</f>
        <v>0.96503926675208296</v>
      </c>
      <c r="G12" s="13">
        <v>47205.4</v>
      </c>
      <c r="H12" s="31">
        <f>E12/G12</f>
        <v>1.090134567443555</v>
      </c>
      <c r="I12" s="13">
        <f>E12-G12</f>
        <v>4254.8383099999919</v>
      </c>
      <c r="J12" s="56">
        <v>3252.7689999999998</v>
      </c>
      <c r="K12" s="56">
        <v>2910.30953</v>
      </c>
      <c r="L12" s="56">
        <v>971.32370000000003</v>
      </c>
      <c r="M12" s="31">
        <f t="shared" ref="M12:M76" si="1">L12/K12</f>
        <v>0.33375271255081929</v>
      </c>
      <c r="N12" s="13">
        <f>820.57663+222.03696+882.32163</f>
        <v>1924.9352199999998</v>
      </c>
      <c r="O12" s="14">
        <f>L12-N12</f>
        <v>-953.61151999999981</v>
      </c>
      <c r="Q12" s="11">
        <f>J12-K12</f>
        <v>342.45946999999978</v>
      </c>
    </row>
    <row r="13" spans="1:22" ht="21" customHeight="1" x14ac:dyDescent="0.2">
      <c r="A13" s="12" t="s">
        <v>3</v>
      </c>
      <c r="B13" s="15" t="s">
        <v>4</v>
      </c>
      <c r="C13" s="55">
        <v>2157</v>
      </c>
      <c r="D13" s="55">
        <v>584.54200000000003</v>
      </c>
      <c r="E13" s="55">
        <v>208.04028</v>
      </c>
      <c r="F13" s="31">
        <f t="shared" si="0"/>
        <v>0.35590304888271501</v>
      </c>
      <c r="G13" s="13">
        <v>655.7</v>
      </c>
      <c r="H13" s="31">
        <f>E13/G13</f>
        <v>0.31727967058105838</v>
      </c>
      <c r="I13" s="13">
        <f>E13-G13</f>
        <v>-447.65972000000005</v>
      </c>
      <c r="J13" s="14"/>
      <c r="K13" s="14"/>
      <c r="L13" s="14"/>
      <c r="M13" s="31">
        <v>0</v>
      </c>
      <c r="N13" s="14"/>
      <c r="O13" s="14">
        <f>L13-N13</f>
        <v>0</v>
      </c>
      <c r="Q13" s="11">
        <f t="shared" ref="Q13:Q79" si="2">J13-K13</f>
        <v>0</v>
      </c>
    </row>
    <row r="14" spans="1:22" ht="23.25" customHeight="1" x14ac:dyDescent="0.2">
      <c r="A14" s="27" t="s">
        <v>5</v>
      </c>
      <c r="B14" s="28" t="s">
        <v>6</v>
      </c>
      <c r="C14" s="29">
        <f>SUM(C15:C28)</f>
        <v>639243.13000000012</v>
      </c>
      <c r="D14" s="29">
        <f>SUM(D15:D28)</f>
        <v>340655.54799999995</v>
      </c>
      <c r="E14" s="29">
        <f>SUM(E15:E28)</f>
        <v>314130.15983000002</v>
      </c>
      <c r="F14" s="30">
        <f t="shared" si="0"/>
        <v>0.92213428395418373</v>
      </c>
      <c r="G14" s="29">
        <f>SUM(G15:G28)</f>
        <v>295308</v>
      </c>
      <c r="H14" s="30">
        <f t="shared" ref="H14:H92" si="3">E14/G14</f>
        <v>1.0637373854755037</v>
      </c>
      <c r="I14" s="29">
        <f t="shared" ref="I14:I90" si="4">E14-G14</f>
        <v>18822.159830000019</v>
      </c>
      <c r="J14" s="29">
        <f>SUM(J15:J28)</f>
        <v>40270.658000000003</v>
      </c>
      <c r="K14" s="29">
        <f>SUM(K15:K28)</f>
        <v>40742.139799999997</v>
      </c>
      <c r="L14" s="29">
        <f>SUM(L15:L28)</f>
        <v>7543.5029000000004</v>
      </c>
      <c r="M14" s="30">
        <f t="shared" si="1"/>
        <v>0.18515234931278698</v>
      </c>
      <c r="N14" s="29">
        <f>SUM(N15:N28)</f>
        <v>8646.5579200000011</v>
      </c>
      <c r="O14" s="29">
        <f>SUM(O15:O28)</f>
        <v>-1103.0550199999993</v>
      </c>
      <c r="Q14" s="11">
        <f t="shared" si="2"/>
        <v>-471.48179999999411</v>
      </c>
    </row>
    <row r="15" spans="1:22" ht="18" customHeight="1" x14ac:dyDescent="0.2">
      <c r="A15" s="12" t="s">
        <v>7</v>
      </c>
      <c r="B15" s="15" t="s">
        <v>8</v>
      </c>
      <c r="C15" s="55">
        <v>200487.08999999997</v>
      </c>
      <c r="D15" s="55">
        <v>94763.115999999995</v>
      </c>
      <c r="E15" s="55">
        <v>89973.713739999992</v>
      </c>
      <c r="F15" s="31">
        <f t="shared" si="0"/>
        <v>0.94945921512331866</v>
      </c>
      <c r="G15" s="13">
        <v>86995.9</v>
      </c>
      <c r="H15" s="31">
        <f t="shared" si="3"/>
        <v>1.0342293572455714</v>
      </c>
      <c r="I15" s="13">
        <f t="shared" si="4"/>
        <v>2977.8137399999978</v>
      </c>
      <c r="J15" s="56">
        <v>31470.512999999999</v>
      </c>
      <c r="K15" s="56">
        <f>31421.012+170</f>
        <v>31591.011999999999</v>
      </c>
      <c r="L15" s="56">
        <v>6240.7910000000011</v>
      </c>
      <c r="M15" s="31">
        <f t="shared" si="1"/>
        <v>0.19754957517663574</v>
      </c>
      <c r="N15" s="13">
        <v>6890.3271400000003</v>
      </c>
      <c r="O15" s="14">
        <f t="shared" ref="O15:O28" si="5">L15-N15</f>
        <v>-649.53613999999925</v>
      </c>
      <c r="Q15" s="11">
        <f t="shared" si="2"/>
        <v>-120.4989999999998</v>
      </c>
    </row>
    <row r="16" spans="1:22" ht="32.25" customHeight="1" x14ac:dyDescent="0.2">
      <c r="A16" s="12" t="s">
        <v>9</v>
      </c>
      <c r="B16" s="15" t="s">
        <v>10</v>
      </c>
      <c r="C16" s="55">
        <v>103427.52800000001</v>
      </c>
      <c r="D16" s="55">
        <v>41407.456999999995</v>
      </c>
      <c r="E16" s="55">
        <v>39400.041360000003</v>
      </c>
      <c r="F16" s="31">
        <f t="shared" si="0"/>
        <v>0.95152043169422373</v>
      </c>
      <c r="G16" s="13">
        <v>32859.5</v>
      </c>
      <c r="H16" s="31">
        <f t="shared" si="3"/>
        <v>1.1990456750711362</v>
      </c>
      <c r="I16" s="13">
        <f t="shared" si="4"/>
        <v>6540.5413600000029</v>
      </c>
      <c r="J16" s="56">
        <v>4361.4949999999999</v>
      </c>
      <c r="K16" s="56">
        <v>4711.1970099999999</v>
      </c>
      <c r="L16" s="56">
        <v>659.24492000000009</v>
      </c>
      <c r="M16" s="31">
        <f t="shared" si="1"/>
        <v>0.13993151180064961</v>
      </c>
      <c r="N16" s="13">
        <v>518.10923000000003</v>
      </c>
      <c r="O16" s="14">
        <f t="shared" si="5"/>
        <v>141.13569000000007</v>
      </c>
      <c r="Q16" s="11">
        <f t="shared" si="2"/>
        <v>-349.70200999999997</v>
      </c>
    </row>
    <row r="17" spans="1:17" ht="33.75" customHeight="1" x14ac:dyDescent="0.2">
      <c r="A17" s="12" t="s">
        <v>11</v>
      </c>
      <c r="B17" s="15" t="s">
        <v>10</v>
      </c>
      <c r="C17" s="55">
        <v>263648</v>
      </c>
      <c r="D17" s="55">
        <v>165104.995</v>
      </c>
      <c r="E17" s="55">
        <v>151690.34489000001</v>
      </c>
      <c r="F17" s="31">
        <f t="shared" si="0"/>
        <v>0.91875079182189501</v>
      </c>
      <c r="G17" s="13">
        <v>143477.6</v>
      </c>
      <c r="H17" s="31">
        <f t="shared" si="3"/>
        <v>1.0572406068264315</v>
      </c>
      <c r="I17" s="13">
        <f t="shared" si="4"/>
        <v>8212.7448900000018</v>
      </c>
      <c r="J17" s="14"/>
      <c r="K17" s="14"/>
      <c r="L17" s="14"/>
      <c r="M17" s="31">
        <v>0</v>
      </c>
      <c r="N17" s="14"/>
      <c r="O17" s="14">
        <f t="shared" si="5"/>
        <v>0</v>
      </c>
      <c r="Q17" s="11">
        <f t="shared" si="2"/>
        <v>0</v>
      </c>
    </row>
    <row r="18" spans="1:17" ht="30" customHeight="1" x14ac:dyDescent="0.2">
      <c r="A18" s="12" t="s">
        <v>12</v>
      </c>
      <c r="B18" s="15" t="s">
        <v>10</v>
      </c>
      <c r="C18" s="13"/>
      <c r="D18" s="13"/>
      <c r="E18" s="13"/>
      <c r="F18" s="31">
        <v>0</v>
      </c>
      <c r="G18" s="13">
        <v>309.5</v>
      </c>
      <c r="H18" s="31">
        <v>0</v>
      </c>
      <c r="I18" s="13">
        <f t="shared" si="4"/>
        <v>-309.5</v>
      </c>
      <c r="J18" s="13"/>
      <c r="K18" s="14"/>
      <c r="L18" s="14"/>
      <c r="M18" s="31">
        <v>0</v>
      </c>
      <c r="N18" s="14"/>
      <c r="O18" s="14">
        <f t="shared" si="5"/>
        <v>0</v>
      </c>
      <c r="Q18" s="11">
        <f t="shared" si="2"/>
        <v>0</v>
      </c>
    </row>
    <row r="19" spans="1:17" ht="29.25" customHeight="1" x14ac:dyDescent="0.2">
      <c r="A19" s="12" t="s">
        <v>13</v>
      </c>
      <c r="B19" s="15" t="s">
        <v>14</v>
      </c>
      <c r="C19" s="55">
        <v>10666.150000000001</v>
      </c>
      <c r="D19" s="55">
        <v>5680.6120000000001</v>
      </c>
      <c r="E19" s="55">
        <v>5509.5492999999997</v>
      </c>
      <c r="F19" s="31">
        <f t="shared" si="0"/>
        <v>0.9698865720806138</v>
      </c>
      <c r="G19" s="13">
        <v>5474.6</v>
      </c>
      <c r="H19" s="31">
        <f t="shared" si="3"/>
        <v>1.0063839001936212</v>
      </c>
      <c r="I19" s="13">
        <f t="shared" si="4"/>
        <v>34.949299999999312</v>
      </c>
      <c r="J19" s="56">
        <v>171.64799999999997</v>
      </c>
      <c r="K19" s="56">
        <v>172.12799999999999</v>
      </c>
      <c r="L19" s="56">
        <v>0.48</v>
      </c>
      <c r="M19" s="31">
        <f t="shared" si="1"/>
        <v>2.788622420524261E-3</v>
      </c>
      <c r="N19" s="13">
        <v>66.091080000000005</v>
      </c>
      <c r="O19" s="14">
        <f t="shared" si="5"/>
        <v>-65.611080000000001</v>
      </c>
      <c r="Q19" s="11">
        <f t="shared" si="2"/>
        <v>-0.48000000000001819</v>
      </c>
    </row>
    <row r="20" spans="1:17" ht="18" customHeight="1" x14ac:dyDescent="0.2">
      <c r="A20" s="12" t="s">
        <v>15</v>
      </c>
      <c r="B20" s="15" t="s">
        <v>16</v>
      </c>
      <c r="C20" s="55">
        <v>28230.886000000002</v>
      </c>
      <c r="D20" s="55">
        <v>17288.712999999996</v>
      </c>
      <c r="E20" s="55">
        <v>15416.999280000002</v>
      </c>
      <c r="F20" s="31">
        <f t="shared" si="0"/>
        <v>0.89173782224275489</v>
      </c>
      <c r="G20" s="13">
        <v>13663.4</v>
      </c>
      <c r="H20" s="31">
        <f t="shared" si="3"/>
        <v>1.1283428195031986</v>
      </c>
      <c r="I20" s="13">
        <f t="shared" si="4"/>
        <v>1753.5992800000022</v>
      </c>
      <c r="J20" s="56">
        <v>4072</v>
      </c>
      <c r="K20" s="56">
        <f>3972+100</f>
        <v>4072</v>
      </c>
      <c r="L20" s="56">
        <v>535.85398000000009</v>
      </c>
      <c r="M20" s="31">
        <f t="shared" si="1"/>
        <v>0.13159478880157174</v>
      </c>
      <c r="N20" s="13">
        <f>926.0718+99.17151</f>
        <v>1025.2433100000001</v>
      </c>
      <c r="O20" s="14">
        <f t="shared" si="5"/>
        <v>-489.38932999999997</v>
      </c>
      <c r="Q20" s="11">
        <f t="shared" si="2"/>
        <v>0</v>
      </c>
    </row>
    <row r="21" spans="1:17" ht="18.75" customHeight="1" x14ac:dyDescent="0.2">
      <c r="A21" s="12" t="s">
        <v>17</v>
      </c>
      <c r="B21" s="15" t="s">
        <v>18</v>
      </c>
      <c r="C21" s="13">
        <v>0</v>
      </c>
      <c r="D21" s="13">
        <v>0</v>
      </c>
      <c r="E21" s="13">
        <v>0</v>
      </c>
      <c r="F21" s="31">
        <v>0</v>
      </c>
      <c r="G21" s="13">
        <v>0</v>
      </c>
      <c r="H21" s="31" t="e">
        <f t="shared" si="3"/>
        <v>#DIV/0!</v>
      </c>
      <c r="I21" s="13">
        <f t="shared" si="4"/>
        <v>0</v>
      </c>
      <c r="J21" s="14"/>
      <c r="K21" s="14"/>
      <c r="L21" s="14"/>
      <c r="M21" s="31">
        <v>0</v>
      </c>
      <c r="N21" s="14"/>
      <c r="O21" s="14">
        <f t="shared" si="5"/>
        <v>0</v>
      </c>
      <c r="Q21" s="11">
        <f t="shared" si="2"/>
        <v>0</v>
      </c>
    </row>
    <row r="22" spans="1:17" ht="21" customHeight="1" x14ac:dyDescent="0.2">
      <c r="A22" s="12" t="s">
        <v>19</v>
      </c>
      <c r="B22" s="15" t="s">
        <v>20</v>
      </c>
      <c r="C22" s="55">
        <v>17312.574000000004</v>
      </c>
      <c r="D22" s="55">
        <v>8924.5559999999987</v>
      </c>
      <c r="E22" s="55">
        <v>7929.6823699999995</v>
      </c>
      <c r="F22" s="31">
        <f t="shared" si="0"/>
        <v>0.88852401957027338</v>
      </c>
      <c r="G22" s="13">
        <v>6776.2</v>
      </c>
      <c r="H22" s="31">
        <f t="shared" si="3"/>
        <v>1.1702255497181311</v>
      </c>
      <c r="I22" s="13">
        <f t="shared" si="4"/>
        <v>1153.4823699999997</v>
      </c>
      <c r="J22" s="56">
        <v>162.60600000000002</v>
      </c>
      <c r="K22" s="56">
        <v>162.60599999999999</v>
      </c>
      <c r="L22" s="56">
        <v>95.950209999999998</v>
      </c>
      <c r="M22" s="31">
        <f t="shared" si="1"/>
        <v>0.59007791840399493</v>
      </c>
      <c r="N22" s="13">
        <v>129.94272000000001</v>
      </c>
      <c r="O22" s="14">
        <f t="shared" si="5"/>
        <v>-33.99251000000001</v>
      </c>
      <c r="Q22" s="11">
        <f t="shared" si="2"/>
        <v>0</v>
      </c>
    </row>
    <row r="23" spans="1:17" ht="21.75" customHeight="1" x14ac:dyDescent="0.2">
      <c r="A23" s="12" t="s">
        <v>21</v>
      </c>
      <c r="B23" s="15" t="s">
        <v>22</v>
      </c>
      <c r="C23" s="55">
        <v>6430.3360000000002</v>
      </c>
      <c r="D23" s="55">
        <v>2880.9179999999997</v>
      </c>
      <c r="E23" s="55">
        <v>908.57801999999992</v>
      </c>
      <c r="F23" s="31">
        <f t="shared" si="0"/>
        <v>0.31537795244432504</v>
      </c>
      <c r="G23" s="13">
        <v>2020.3</v>
      </c>
      <c r="H23" s="31">
        <f t="shared" si="3"/>
        <v>0.44972430827104881</v>
      </c>
      <c r="I23" s="13">
        <f t="shared" si="4"/>
        <v>-1111.72198</v>
      </c>
      <c r="J23" s="14"/>
      <c r="K23" s="14"/>
      <c r="L23" s="14"/>
      <c r="M23" s="31">
        <v>0</v>
      </c>
      <c r="N23" s="14"/>
      <c r="O23" s="14">
        <f t="shared" si="5"/>
        <v>0</v>
      </c>
      <c r="Q23" s="11">
        <f t="shared" si="2"/>
        <v>0</v>
      </c>
    </row>
    <row r="24" spans="1:17" ht="33" customHeight="1" x14ac:dyDescent="0.2">
      <c r="A24" s="12" t="s">
        <v>23</v>
      </c>
      <c r="B24" s="15" t="s">
        <v>24</v>
      </c>
      <c r="C24" s="55">
        <v>1636.3569999999997</v>
      </c>
      <c r="D24" s="55">
        <v>1077.4470000000001</v>
      </c>
      <c r="E24" s="55">
        <v>590.4745999999999</v>
      </c>
      <c r="F24" s="31">
        <f t="shared" si="0"/>
        <v>0.54803122566585627</v>
      </c>
      <c r="G24" s="13">
        <v>533</v>
      </c>
      <c r="H24" s="31">
        <f t="shared" si="3"/>
        <v>1.1078322701688554</v>
      </c>
      <c r="I24" s="13">
        <f t="shared" si="4"/>
        <v>57.474599999999896</v>
      </c>
      <c r="J24" s="56">
        <v>32.396000000000001</v>
      </c>
      <c r="K24" s="56">
        <v>32.743000000000002</v>
      </c>
      <c r="L24" s="56">
        <v>10.728999999999999</v>
      </c>
      <c r="M24" s="31">
        <f t="shared" si="1"/>
        <v>0.32767309043154258</v>
      </c>
      <c r="N24" s="13">
        <v>16.207619999999999</v>
      </c>
      <c r="O24" s="14">
        <f t="shared" si="5"/>
        <v>-5.4786199999999994</v>
      </c>
      <c r="Q24" s="11">
        <f t="shared" si="2"/>
        <v>-0.34700000000000131</v>
      </c>
    </row>
    <row r="25" spans="1:17" ht="29.25" customHeight="1" x14ac:dyDescent="0.2">
      <c r="A25" s="12" t="s">
        <v>25</v>
      </c>
      <c r="B25" s="15" t="s">
        <v>26</v>
      </c>
      <c r="C25" s="55">
        <v>1514.2</v>
      </c>
      <c r="D25" s="55">
        <v>812.60500000000002</v>
      </c>
      <c r="E25" s="55">
        <v>812.60500000000002</v>
      </c>
      <c r="F25" s="31">
        <f t="shared" si="0"/>
        <v>1</v>
      </c>
      <c r="G25" s="13">
        <v>462.8</v>
      </c>
      <c r="H25" s="31">
        <f t="shared" si="3"/>
        <v>1.7558448573898011</v>
      </c>
      <c r="I25" s="13">
        <f t="shared" si="4"/>
        <v>349.80500000000001</v>
      </c>
      <c r="J25" s="14"/>
      <c r="K25" s="14"/>
      <c r="L25" s="14"/>
      <c r="M25" s="31">
        <v>0</v>
      </c>
      <c r="N25" s="14"/>
      <c r="O25" s="14">
        <f t="shared" si="5"/>
        <v>0</v>
      </c>
      <c r="Q25" s="11">
        <f t="shared" si="2"/>
        <v>0</v>
      </c>
    </row>
    <row r="26" spans="1:17" ht="64.5" customHeight="1" x14ac:dyDescent="0.2">
      <c r="A26" s="12" t="s">
        <v>27</v>
      </c>
      <c r="B26" s="15" t="s">
        <v>28</v>
      </c>
      <c r="C26" s="13"/>
      <c r="D26" s="13"/>
      <c r="E26" s="13"/>
      <c r="F26" s="31">
        <v>0</v>
      </c>
      <c r="G26" s="13">
        <v>509.5</v>
      </c>
      <c r="H26" s="31">
        <v>0</v>
      </c>
      <c r="I26" s="13">
        <f t="shared" si="4"/>
        <v>-509.5</v>
      </c>
      <c r="J26" s="14"/>
      <c r="K26" s="14"/>
      <c r="L26" s="14"/>
      <c r="M26" s="31">
        <v>0</v>
      </c>
      <c r="N26" s="14"/>
      <c r="O26" s="14">
        <f t="shared" si="5"/>
        <v>0</v>
      </c>
      <c r="Q26" s="11">
        <f t="shared" si="2"/>
        <v>0</v>
      </c>
    </row>
    <row r="27" spans="1:17" ht="33.75" customHeight="1" x14ac:dyDescent="0.2">
      <c r="A27" s="12" t="s">
        <v>29</v>
      </c>
      <c r="B27" s="15" t="s">
        <v>30</v>
      </c>
      <c r="C27" s="55">
        <v>3481.1090000000004</v>
      </c>
      <c r="D27" s="55">
        <v>1656.4290000000003</v>
      </c>
      <c r="E27" s="55">
        <v>1320.6690600000002</v>
      </c>
      <c r="F27" s="31">
        <f t="shared" si="0"/>
        <v>0.79729892437285266</v>
      </c>
      <c r="G27" s="13">
        <v>1328.2</v>
      </c>
      <c r="H27" s="31">
        <v>0</v>
      </c>
      <c r="I27" s="13">
        <f t="shared" si="4"/>
        <v>-7.5309399999998732</v>
      </c>
      <c r="J27" s="56">
        <v>0</v>
      </c>
      <c r="K27" s="56">
        <v>0.45379000000000003</v>
      </c>
      <c r="L27" s="56">
        <v>0.45379000000000003</v>
      </c>
      <c r="M27" s="31">
        <f t="shared" si="1"/>
        <v>1</v>
      </c>
      <c r="N27" s="13">
        <v>0.63682000000000005</v>
      </c>
      <c r="O27" s="14">
        <f t="shared" si="5"/>
        <v>-0.18303000000000003</v>
      </c>
      <c r="Q27" s="11">
        <f t="shared" si="2"/>
        <v>-0.45379000000000003</v>
      </c>
    </row>
    <row r="28" spans="1:17" ht="43.5" customHeight="1" x14ac:dyDescent="0.2">
      <c r="A28" s="12" t="s">
        <v>31</v>
      </c>
      <c r="B28" s="15" t="s">
        <v>32</v>
      </c>
      <c r="C28" s="55">
        <v>2408.9</v>
      </c>
      <c r="D28" s="55">
        <v>1058.7</v>
      </c>
      <c r="E28" s="55">
        <v>577.50220999999999</v>
      </c>
      <c r="F28" s="31">
        <f t="shared" si="0"/>
        <v>0.54548239350146399</v>
      </c>
      <c r="G28" s="13">
        <v>897.5</v>
      </c>
      <c r="H28" s="31">
        <f t="shared" si="3"/>
        <v>0.64345650139275767</v>
      </c>
      <c r="I28" s="13">
        <f t="shared" si="4"/>
        <v>-319.99779000000001</v>
      </c>
      <c r="J28" s="13"/>
      <c r="K28" s="14"/>
      <c r="L28" s="13"/>
      <c r="M28" s="31">
        <v>0</v>
      </c>
      <c r="N28" s="13"/>
      <c r="O28" s="14">
        <f t="shared" si="5"/>
        <v>0</v>
      </c>
      <c r="Q28" s="11">
        <f t="shared" si="2"/>
        <v>0</v>
      </c>
    </row>
    <row r="29" spans="1:17" ht="27" customHeight="1" x14ac:dyDescent="0.2">
      <c r="A29" s="27" t="s">
        <v>33</v>
      </c>
      <c r="B29" s="28" t="s">
        <v>34</v>
      </c>
      <c r="C29" s="29">
        <f>SUM(C30:C33)</f>
        <v>41359.812000000005</v>
      </c>
      <c r="D29" s="29">
        <f t="shared" ref="D29:O29" si="6">SUM(D30:D33)</f>
        <v>17960.974999999999</v>
      </c>
      <c r="E29" s="29">
        <f t="shared" si="6"/>
        <v>14183.14734</v>
      </c>
      <c r="F29" s="30">
        <f t="shared" si="0"/>
        <v>0.78966466686802916</v>
      </c>
      <c r="G29" s="29">
        <f t="shared" ref="G29" si="7">SUM(G30:G33)</f>
        <v>15127.5</v>
      </c>
      <c r="H29" s="30">
        <f t="shared" si="3"/>
        <v>0.93757377887952398</v>
      </c>
      <c r="I29" s="29">
        <f t="shared" si="4"/>
        <v>-944.35266000000047</v>
      </c>
      <c r="J29" s="29">
        <f t="shared" si="6"/>
        <v>1250</v>
      </c>
      <c r="K29" s="29">
        <f t="shared" si="6"/>
        <v>1250</v>
      </c>
      <c r="L29" s="29">
        <f t="shared" si="6"/>
        <v>6.6531500000000001</v>
      </c>
      <c r="M29" s="30">
        <f t="shared" si="1"/>
        <v>5.3225199999999999E-3</v>
      </c>
      <c r="N29" s="29">
        <f t="shared" ref="N29" si="8">SUM(N30:N33)</f>
        <v>0</v>
      </c>
      <c r="O29" s="29">
        <f t="shared" si="6"/>
        <v>6.6531500000000001</v>
      </c>
      <c r="Q29" s="11">
        <f t="shared" si="2"/>
        <v>0</v>
      </c>
    </row>
    <row r="30" spans="1:17" ht="26.25" customHeight="1" x14ac:dyDescent="0.2">
      <c r="A30" s="12" t="s">
        <v>35</v>
      </c>
      <c r="B30" s="15" t="s">
        <v>36</v>
      </c>
      <c r="C30" s="55">
        <v>16656.448</v>
      </c>
      <c r="D30" s="55">
        <v>6848.1880000000001</v>
      </c>
      <c r="E30" s="55">
        <v>5509.0817200000001</v>
      </c>
      <c r="F30" s="31">
        <f t="shared" si="0"/>
        <v>0.80445830634322535</v>
      </c>
      <c r="G30" s="13">
        <v>3334.8</v>
      </c>
      <c r="H30" s="31">
        <f t="shared" si="3"/>
        <v>1.6519976370397025</v>
      </c>
      <c r="I30" s="13">
        <f t="shared" si="4"/>
        <v>2174.28172</v>
      </c>
      <c r="J30" s="14"/>
      <c r="K30" s="14"/>
      <c r="L30" s="14"/>
      <c r="M30" s="31">
        <v>0</v>
      </c>
      <c r="N30" s="14"/>
      <c r="O30" s="14">
        <f>L30-N30</f>
        <v>0</v>
      </c>
      <c r="Q30" s="11">
        <f t="shared" si="2"/>
        <v>0</v>
      </c>
    </row>
    <row r="31" spans="1:17" ht="38.25" x14ac:dyDescent="0.2">
      <c r="A31" s="12" t="s">
        <v>37</v>
      </c>
      <c r="B31" s="15" t="s">
        <v>38</v>
      </c>
      <c r="C31" s="55">
        <v>2991.489</v>
      </c>
      <c r="D31" s="55">
        <v>1635.0920000000001</v>
      </c>
      <c r="E31" s="55">
        <v>1163.38239</v>
      </c>
      <c r="F31" s="31">
        <f t="shared" si="0"/>
        <v>0.7115088264146604</v>
      </c>
      <c r="G31" s="13">
        <v>787.5</v>
      </c>
      <c r="H31" s="31">
        <f t="shared" si="3"/>
        <v>1.4773109714285715</v>
      </c>
      <c r="I31" s="13">
        <f t="shared" si="4"/>
        <v>375.88238999999999</v>
      </c>
      <c r="J31" s="56">
        <v>550</v>
      </c>
      <c r="K31" s="56">
        <v>550</v>
      </c>
      <c r="L31" s="56">
        <v>6.6531500000000001</v>
      </c>
      <c r="M31" s="31">
        <v>0</v>
      </c>
      <c r="N31" s="14"/>
      <c r="O31" s="14">
        <f>L31-N31</f>
        <v>6.6531500000000001</v>
      </c>
      <c r="Q31" s="11">
        <f t="shared" si="2"/>
        <v>0</v>
      </c>
    </row>
    <row r="32" spans="1:17" ht="30" customHeight="1" x14ac:dyDescent="0.2">
      <c r="A32" s="12" t="s">
        <v>39</v>
      </c>
      <c r="B32" s="15" t="s">
        <v>40</v>
      </c>
      <c r="C32" s="55">
        <v>1000</v>
      </c>
      <c r="D32" s="55">
        <v>600</v>
      </c>
      <c r="E32" s="55">
        <v>494.46353000000005</v>
      </c>
      <c r="F32" s="31">
        <f t="shared" si="0"/>
        <v>0.82410588333333346</v>
      </c>
      <c r="G32" s="13">
        <v>2854.4</v>
      </c>
      <c r="H32" s="31">
        <f t="shared" si="3"/>
        <v>0.17322853489349777</v>
      </c>
      <c r="I32" s="13">
        <f t="shared" si="4"/>
        <v>-2359.9364700000001</v>
      </c>
      <c r="J32" s="14"/>
      <c r="K32" s="14"/>
      <c r="L32" s="14"/>
      <c r="M32" s="31">
        <v>0</v>
      </c>
      <c r="N32" s="14"/>
      <c r="O32" s="14">
        <f>L32-N32</f>
        <v>0</v>
      </c>
      <c r="Q32" s="11">
        <f t="shared" si="2"/>
        <v>0</v>
      </c>
    </row>
    <row r="33" spans="1:17" ht="21.75" customHeight="1" x14ac:dyDescent="0.2">
      <c r="A33" s="12" t="s">
        <v>41</v>
      </c>
      <c r="B33" s="15" t="s">
        <v>42</v>
      </c>
      <c r="C33" s="55">
        <v>20711.875</v>
      </c>
      <c r="D33" s="55">
        <v>8877.6949999999997</v>
      </c>
      <c r="E33" s="55">
        <v>7016.2196999999996</v>
      </c>
      <c r="F33" s="31">
        <f t="shared" si="0"/>
        <v>0.79031997607487081</v>
      </c>
      <c r="G33" s="13">
        <v>8150.8</v>
      </c>
      <c r="H33" s="31">
        <f t="shared" si="3"/>
        <v>0.86080135692201987</v>
      </c>
      <c r="I33" s="13">
        <f t="shared" si="4"/>
        <v>-1134.5803000000005</v>
      </c>
      <c r="J33" s="56">
        <v>700</v>
      </c>
      <c r="K33" s="56">
        <v>700</v>
      </c>
      <c r="L33" s="56">
        <v>0</v>
      </c>
      <c r="M33" s="31">
        <f t="shared" si="1"/>
        <v>0</v>
      </c>
      <c r="N33" s="14"/>
      <c r="O33" s="14">
        <f>L33-N33</f>
        <v>0</v>
      </c>
      <c r="Q33" s="11">
        <f t="shared" si="2"/>
        <v>0</v>
      </c>
    </row>
    <row r="34" spans="1:17" ht="24.75" customHeight="1" x14ac:dyDescent="0.2">
      <c r="A34" s="27" t="s">
        <v>43</v>
      </c>
      <c r="B34" s="28" t="s">
        <v>44</v>
      </c>
      <c r="C34" s="29">
        <f>SUM(C35:C45)</f>
        <v>53461.899999999994</v>
      </c>
      <c r="D34" s="29">
        <f>SUM(D35:D45)</f>
        <v>21809.276999999995</v>
      </c>
      <c r="E34" s="29">
        <f>SUM(E35:E45)</f>
        <v>20122.27522</v>
      </c>
      <c r="F34" s="30">
        <f t="shared" si="0"/>
        <v>0.92264751463333716</v>
      </c>
      <c r="G34" s="29">
        <f>SUM(G35:G45)</f>
        <v>14532.831960000001</v>
      </c>
      <c r="H34" s="30">
        <f t="shared" si="3"/>
        <v>1.3846079879946536</v>
      </c>
      <c r="I34" s="29">
        <f t="shared" si="4"/>
        <v>5589.4432599999982</v>
      </c>
      <c r="J34" s="29">
        <f>SUM(J35:J45)</f>
        <v>100</v>
      </c>
      <c r="K34" s="29">
        <f>SUM(K35:K45)</f>
        <v>100</v>
      </c>
      <c r="L34" s="29">
        <f>SUM(L35:L45)</f>
        <v>0</v>
      </c>
      <c r="M34" s="30">
        <v>0</v>
      </c>
      <c r="N34" s="29">
        <f>SUM(N35:N45)</f>
        <v>0</v>
      </c>
      <c r="O34" s="29">
        <f>SUM(O35:O45)</f>
        <v>0</v>
      </c>
      <c r="Q34" s="11">
        <f t="shared" si="2"/>
        <v>0</v>
      </c>
    </row>
    <row r="35" spans="1:17" ht="30.75" customHeight="1" x14ac:dyDescent="0.2">
      <c r="A35" s="12" t="s">
        <v>45</v>
      </c>
      <c r="B35" s="15" t="s">
        <v>46</v>
      </c>
      <c r="C35" s="55">
        <v>100</v>
      </c>
      <c r="D35" s="55">
        <v>54</v>
      </c>
      <c r="E35" s="55">
        <v>30.42632</v>
      </c>
      <c r="F35" s="31">
        <f t="shared" si="0"/>
        <v>0.56345037037037038</v>
      </c>
      <c r="G35" s="13">
        <v>46.1</v>
      </c>
      <c r="H35" s="31">
        <f t="shared" si="3"/>
        <v>0.66000694143167027</v>
      </c>
      <c r="I35" s="13">
        <f t="shared" si="4"/>
        <v>-15.673680000000001</v>
      </c>
      <c r="J35" s="14"/>
      <c r="K35" s="14"/>
      <c r="L35" s="14"/>
      <c r="M35" s="31">
        <v>0</v>
      </c>
      <c r="N35" s="14"/>
      <c r="O35" s="14">
        <f t="shared" ref="O35:O45" si="9">L35-N35</f>
        <v>0</v>
      </c>
      <c r="Q35" s="11">
        <f t="shared" si="2"/>
        <v>0</v>
      </c>
    </row>
    <row r="36" spans="1:17" ht="33.75" customHeight="1" x14ac:dyDescent="0.2">
      <c r="A36" s="12" t="s">
        <v>47</v>
      </c>
      <c r="B36" s="15" t="s">
        <v>48</v>
      </c>
      <c r="C36" s="55">
        <v>10000</v>
      </c>
      <c r="D36" s="55">
        <v>6320.3609999999999</v>
      </c>
      <c r="E36" s="55">
        <v>5931.5410000000002</v>
      </c>
      <c r="F36" s="31">
        <f t="shared" si="0"/>
        <v>0.93848136206143928</v>
      </c>
      <c r="G36" s="13">
        <v>3768.5</v>
      </c>
      <c r="H36" s="31">
        <f t="shared" si="3"/>
        <v>1.5739793021095927</v>
      </c>
      <c r="I36" s="13">
        <f t="shared" si="4"/>
        <v>2163.0410000000002</v>
      </c>
      <c r="J36" s="14"/>
      <c r="K36" s="14"/>
      <c r="L36" s="14"/>
      <c r="M36" s="31">
        <v>0</v>
      </c>
      <c r="N36" s="14"/>
      <c r="O36" s="14">
        <f t="shared" si="9"/>
        <v>0</v>
      </c>
      <c r="Q36" s="11">
        <f t="shared" si="2"/>
        <v>0</v>
      </c>
    </row>
    <row r="37" spans="1:17" ht="36" customHeight="1" x14ac:dyDescent="0.2">
      <c r="A37" s="12" t="s">
        <v>49</v>
      </c>
      <c r="B37" s="15" t="s">
        <v>50</v>
      </c>
      <c r="C37" s="55">
        <v>760</v>
      </c>
      <c r="D37" s="55">
        <v>257</v>
      </c>
      <c r="E37" s="55">
        <v>144.67235000000002</v>
      </c>
      <c r="F37" s="31">
        <f t="shared" si="0"/>
        <v>0.56292743190661487</v>
      </c>
      <c r="G37" s="13">
        <v>166</v>
      </c>
      <c r="H37" s="31">
        <v>0</v>
      </c>
      <c r="I37" s="13">
        <f t="shared" si="4"/>
        <v>-21.327649999999977</v>
      </c>
      <c r="J37" s="14"/>
      <c r="K37" s="14"/>
      <c r="L37" s="14"/>
      <c r="M37" s="31">
        <v>0</v>
      </c>
      <c r="N37" s="14"/>
      <c r="O37" s="14">
        <f t="shared" si="9"/>
        <v>0</v>
      </c>
      <c r="Q37" s="11">
        <f t="shared" si="2"/>
        <v>0</v>
      </c>
    </row>
    <row r="38" spans="1:17" ht="46.5" customHeight="1" x14ac:dyDescent="0.2">
      <c r="A38" s="12" t="s">
        <v>51</v>
      </c>
      <c r="B38" s="15" t="s">
        <v>52</v>
      </c>
      <c r="C38" s="55">
        <v>4090</v>
      </c>
      <c r="D38" s="55">
        <v>1982.6689999999999</v>
      </c>
      <c r="E38" s="55">
        <v>1612.1196399999999</v>
      </c>
      <c r="F38" s="31">
        <f t="shared" si="0"/>
        <v>0.81310578820771395</v>
      </c>
      <c r="G38" s="13">
        <v>1285.4000000000001</v>
      </c>
      <c r="H38" s="31">
        <f t="shared" si="3"/>
        <v>1.2541774078107981</v>
      </c>
      <c r="I38" s="13">
        <f t="shared" si="4"/>
        <v>326.7196399999998</v>
      </c>
      <c r="J38" s="14"/>
      <c r="K38" s="14"/>
      <c r="L38" s="14"/>
      <c r="M38" s="31">
        <v>0</v>
      </c>
      <c r="N38" s="14"/>
      <c r="O38" s="14">
        <f t="shared" si="9"/>
        <v>0</v>
      </c>
      <c r="Q38" s="11">
        <f t="shared" si="2"/>
        <v>0</v>
      </c>
    </row>
    <row r="39" spans="1:17" ht="32.25" customHeight="1" x14ac:dyDescent="0.2">
      <c r="A39" s="12" t="s">
        <v>53</v>
      </c>
      <c r="B39" s="15" t="s">
        <v>54</v>
      </c>
      <c r="C39" s="55">
        <v>550</v>
      </c>
      <c r="D39" s="55">
        <v>0</v>
      </c>
      <c r="E39" s="55">
        <v>0</v>
      </c>
      <c r="F39" s="31">
        <v>0</v>
      </c>
      <c r="G39" s="13">
        <v>0</v>
      </c>
      <c r="H39" s="31">
        <v>0</v>
      </c>
      <c r="I39" s="13">
        <f t="shared" si="4"/>
        <v>0</v>
      </c>
      <c r="J39" s="56">
        <v>100</v>
      </c>
      <c r="K39" s="56">
        <v>100</v>
      </c>
      <c r="L39" s="56">
        <v>0</v>
      </c>
      <c r="M39" s="31">
        <v>0</v>
      </c>
      <c r="N39" s="14"/>
      <c r="O39" s="14">
        <f t="shared" si="9"/>
        <v>0</v>
      </c>
      <c r="Q39" s="11">
        <f t="shared" si="2"/>
        <v>0</v>
      </c>
    </row>
    <row r="40" spans="1:17" ht="34.5" customHeight="1" x14ac:dyDescent="0.2">
      <c r="A40" s="12" t="s">
        <v>55</v>
      </c>
      <c r="B40" s="15" t="s">
        <v>56</v>
      </c>
      <c r="C40" s="55">
        <v>195.8</v>
      </c>
      <c r="D40" s="55">
        <v>19.8</v>
      </c>
      <c r="E40" s="55">
        <v>0</v>
      </c>
      <c r="F40" s="31">
        <f t="shared" si="0"/>
        <v>0</v>
      </c>
      <c r="G40" s="13">
        <v>80.816000000000003</v>
      </c>
      <c r="H40" s="31">
        <f t="shared" si="3"/>
        <v>0</v>
      </c>
      <c r="I40" s="13">
        <f t="shared" si="4"/>
        <v>-80.816000000000003</v>
      </c>
      <c r="J40" s="14"/>
      <c r="K40" s="14"/>
      <c r="L40" s="14"/>
      <c r="M40" s="31">
        <v>0</v>
      </c>
      <c r="N40" s="14"/>
      <c r="O40" s="14">
        <f t="shared" si="9"/>
        <v>0</v>
      </c>
      <c r="Q40" s="11">
        <f t="shared" si="2"/>
        <v>0</v>
      </c>
    </row>
    <row r="41" spans="1:17" ht="59.25" customHeight="1" x14ac:dyDescent="0.2">
      <c r="A41" s="12" t="s">
        <v>57</v>
      </c>
      <c r="B41" s="15" t="s">
        <v>58</v>
      </c>
      <c r="C41" s="55">
        <v>198</v>
      </c>
      <c r="D41" s="55">
        <v>198</v>
      </c>
      <c r="E41" s="55">
        <v>0</v>
      </c>
      <c r="F41" s="31">
        <v>0</v>
      </c>
      <c r="G41" s="13">
        <v>0</v>
      </c>
      <c r="H41" s="31">
        <v>0</v>
      </c>
      <c r="I41" s="13">
        <f t="shared" si="4"/>
        <v>0</v>
      </c>
      <c r="J41" s="14"/>
      <c r="K41" s="14"/>
      <c r="L41" s="14"/>
      <c r="M41" s="31">
        <v>0</v>
      </c>
      <c r="N41" s="14"/>
      <c r="O41" s="14">
        <f t="shared" si="9"/>
        <v>0</v>
      </c>
      <c r="Q41" s="11">
        <f t="shared" si="2"/>
        <v>0</v>
      </c>
    </row>
    <row r="42" spans="1:17" ht="61.5" customHeight="1" x14ac:dyDescent="0.2">
      <c r="A42" s="12" t="s">
        <v>59</v>
      </c>
      <c r="B42" s="15" t="s">
        <v>60</v>
      </c>
      <c r="C42" s="55">
        <v>1000</v>
      </c>
      <c r="D42" s="55">
        <v>583.40000000000009</v>
      </c>
      <c r="E42" s="55">
        <v>528.56459000000007</v>
      </c>
      <c r="F42" s="31">
        <f t="shared" si="0"/>
        <v>0.90600718203633868</v>
      </c>
      <c r="G42" s="13">
        <v>381.6</v>
      </c>
      <c r="H42" s="31">
        <f t="shared" si="3"/>
        <v>1.3851273322851154</v>
      </c>
      <c r="I42" s="13">
        <f t="shared" si="4"/>
        <v>146.96459000000004</v>
      </c>
      <c r="J42" s="14"/>
      <c r="K42" s="14"/>
      <c r="L42" s="14"/>
      <c r="M42" s="31">
        <v>0</v>
      </c>
      <c r="N42" s="14"/>
      <c r="O42" s="14">
        <f t="shared" si="9"/>
        <v>0</v>
      </c>
      <c r="Q42" s="11">
        <f t="shared" si="2"/>
        <v>0</v>
      </c>
    </row>
    <row r="43" spans="1:17" ht="24" customHeight="1" x14ac:dyDescent="0.2">
      <c r="A43" s="39">
        <v>3210</v>
      </c>
      <c r="B43" s="38" t="s">
        <v>61</v>
      </c>
      <c r="C43" s="55">
        <v>220.10000000000002</v>
      </c>
      <c r="D43" s="55">
        <v>94.230999999999995</v>
      </c>
      <c r="E43" s="55">
        <v>0</v>
      </c>
      <c r="F43" s="31">
        <f t="shared" si="0"/>
        <v>0</v>
      </c>
      <c r="G43" s="13">
        <v>3.2159599999999999</v>
      </c>
      <c r="H43" s="31">
        <f t="shared" si="3"/>
        <v>0</v>
      </c>
      <c r="I43" s="13">
        <f>E43-G43</f>
        <v>-3.2159599999999999</v>
      </c>
      <c r="J43" s="14"/>
      <c r="K43" s="14"/>
      <c r="L43" s="14"/>
      <c r="M43" s="31">
        <v>0</v>
      </c>
      <c r="N43" s="14"/>
      <c r="O43" s="14">
        <f t="shared" si="9"/>
        <v>0</v>
      </c>
      <c r="Q43" s="11">
        <f t="shared" si="2"/>
        <v>0</v>
      </c>
    </row>
    <row r="44" spans="1:17" s="40" customFormat="1" ht="39" customHeight="1" x14ac:dyDescent="0.2">
      <c r="A44" s="39" t="s">
        <v>151</v>
      </c>
      <c r="B44" s="38" t="s">
        <v>152</v>
      </c>
      <c r="C44" s="55">
        <v>1000</v>
      </c>
      <c r="D44" s="55">
        <v>160.72999999999999</v>
      </c>
      <c r="E44" s="55">
        <v>160.72972000000001</v>
      </c>
      <c r="F44" s="31">
        <f t="shared" si="0"/>
        <v>0.99999825794811192</v>
      </c>
      <c r="G44" s="13"/>
      <c r="H44" s="31"/>
      <c r="I44" s="13">
        <f>E44-G44</f>
        <v>160.72972000000001</v>
      </c>
      <c r="J44" s="14"/>
      <c r="K44" s="14"/>
      <c r="L44" s="14"/>
      <c r="M44" s="31">
        <v>0</v>
      </c>
      <c r="N44" s="14"/>
      <c r="O44" s="14">
        <f t="shared" si="9"/>
        <v>0</v>
      </c>
      <c r="Q44" s="11"/>
    </row>
    <row r="45" spans="1:17" ht="54" customHeight="1" x14ac:dyDescent="0.2">
      <c r="A45" s="39" t="s">
        <v>62</v>
      </c>
      <c r="B45" s="38" t="s">
        <v>63</v>
      </c>
      <c r="C45" s="55">
        <v>35348</v>
      </c>
      <c r="D45" s="55">
        <v>12139.085999999999</v>
      </c>
      <c r="E45" s="55">
        <v>11714.221600000001</v>
      </c>
      <c r="F45" s="31">
        <f t="shared" si="0"/>
        <v>0.96500029738647553</v>
      </c>
      <c r="G45" s="13">
        <v>8801.2000000000007</v>
      </c>
      <c r="H45" s="31">
        <f t="shared" si="3"/>
        <v>1.3309800481752487</v>
      </c>
      <c r="I45" s="13">
        <f t="shared" si="4"/>
        <v>2913.0216</v>
      </c>
      <c r="J45" s="14"/>
      <c r="K45" s="14"/>
      <c r="L45" s="14"/>
      <c r="M45" s="31">
        <v>0</v>
      </c>
      <c r="N45" s="14"/>
      <c r="O45" s="14">
        <f t="shared" si="9"/>
        <v>0</v>
      </c>
      <c r="Q45" s="11">
        <f t="shared" si="2"/>
        <v>0</v>
      </c>
    </row>
    <row r="46" spans="1:17" ht="54" customHeight="1" x14ac:dyDescent="0.2">
      <c r="A46" s="27" t="s">
        <v>64</v>
      </c>
      <c r="B46" s="28" t="s">
        <v>65</v>
      </c>
      <c r="C46" s="29">
        <f>SUM(C47:C52)</f>
        <v>21706.413999999997</v>
      </c>
      <c r="D46" s="29">
        <f>SUM(D47:D52)</f>
        <v>11036.81</v>
      </c>
      <c r="E46" s="29">
        <f>SUM(E47:E52)</f>
        <v>10212.88199</v>
      </c>
      <c r="F46" s="30">
        <f t="shared" si="0"/>
        <v>0.92534726882133522</v>
      </c>
      <c r="G46" s="29">
        <f>SUM(G47:G52)</f>
        <v>10650.5016</v>
      </c>
      <c r="H46" s="30">
        <f t="shared" si="3"/>
        <v>0.95891089204662439</v>
      </c>
      <c r="I46" s="29">
        <f t="shared" si="4"/>
        <v>-437.61960999999974</v>
      </c>
      <c r="J46" s="29">
        <f t="shared" ref="J46:O46" si="10">SUM(J47:J52)</f>
        <v>11960.8</v>
      </c>
      <c r="K46" s="29">
        <f>SUM(K47:K52)</f>
        <v>14061.473549999999</v>
      </c>
      <c r="L46" s="29">
        <f t="shared" si="10"/>
        <v>3951.5352000000003</v>
      </c>
      <c r="M46" s="30">
        <f t="shared" si="1"/>
        <v>0.28101857077418468</v>
      </c>
      <c r="N46" s="29">
        <f t="shared" ref="N46" si="11">SUM(N47:N52)</f>
        <v>3597.6828599999999</v>
      </c>
      <c r="O46" s="29">
        <f t="shared" si="10"/>
        <v>353.85234000000003</v>
      </c>
      <c r="Q46" s="11">
        <f t="shared" si="2"/>
        <v>-2100.6735499999995</v>
      </c>
    </row>
    <row r="47" spans="1:17" ht="19.5" customHeight="1" x14ac:dyDescent="0.2">
      <c r="A47" s="12" t="s">
        <v>66</v>
      </c>
      <c r="B47" s="15" t="s">
        <v>67</v>
      </c>
      <c r="C47" s="56">
        <v>8843.4029999999984</v>
      </c>
      <c r="D47" s="56">
        <v>4498.7069999999994</v>
      </c>
      <c r="E47" s="56">
        <v>4291.0366199999989</v>
      </c>
      <c r="F47" s="31">
        <f t="shared" si="0"/>
        <v>0.95383776271715393</v>
      </c>
      <c r="G47" s="13">
        <v>3879.4</v>
      </c>
      <c r="H47" s="31">
        <f t="shared" si="3"/>
        <v>1.1061083208743616</v>
      </c>
      <c r="I47" s="13">
        <f t="shared" si="4"/>
        <v>411.63661999999886</v>
      </c>
      <c r="J47" s="56">
        <v>540.89999999999986</v>
      </c>
      <c r="K47" s="56">
        <v>540.9</v>
      </c>
      <c r="L47" s="56">
        <v>334.39065999999997</v>
      </c>
      <c r="M47" s="31">
        <f t="shared" si="1"/>
        <v>0.61821161027916427</v>
      </c>
      <c r="N47" s="13">
        <f>262.55173+74.75119</f>
        <v>337.30292000000003</v>
      </c>
      <c r="O47" s="14">
        <f t="shared" ref="O47:O52" si="12">L47-N47</f>
        <v>-2.9122600000000602</v>
      </c>
      <c r="Q47" s="11">
        <f t="shared" si="2"/>
        <v>0</v>
      </c>
    </row>
    <row r="48" spans="1:17" ht="22.5" customHeight="1" x14ac:dyDescent="0.2">
      <c r="A48" s="12" t="s">
        <v>68</v>
      </c>
      <c r="B48" s="15" t="s">
        <v>69</v>
      </c>
      <c r="C48" s="56">
        <v>3960.8060000000005</v>
      </c>
      <c r="D48" s="56">
        <v>2280.0810000000001</v>
      </c>
      <c r="E48" s="56">
        <v>2070.2542699999999</v>
      </c>
      <c r="F48" s="31">
        <f t="shared" si="0"/>
        <v>0.90797400180081311</v>
      </c>
      <c r="G48" s="13">
        <v>2071.1</v>
      </c>
      <c r="H48" s="31">
        <f t="shared" si="3"/>
        <v>0.99959165177924769</v>
      </c>
      <c r="I48" s="13">
        <f t="shared" si="4"/>
        <v>-0.8457300000000032</v>
      </c>
      <c r="J48" s="56">
        <v>117.6</v>
      </c>
      <c r="K48" s="56">
        <v>282.75754999999998</v>
      </c>
      <c r="L48" s="56">
        <v>73.295919999999995</v>
      </c>
      <c r="M48" s="31">
        <f t="shared" si="1"/>
        <v>0.25921825960084888</v>
      </c>
      <c r="N48" s="13">
        <f>145.30232+47.417</f>
        <v>192.71932000000001</v>
      </c>
      <c r="O48" s="14">
        <f t="shared" si="12"/>
        <v>-119.42340000000002</v>
      </c>
      <c r="Q48" s="11">
        <f t="shared" si="2"/>
        <v>-165.15754999999999</v>
      </c>
    </row>
    <row r="49" spans="1:17" s="4" customFormat="1" ht="18" customHeight="1" x14ac:dyDescent="0.2">
      <c r="A49" s="12" t="s">
        <v>124</v>
      </c>
      <c r="B49" s="15" t="s">
        <v>125</v>
      </c>
      <c r="C49" s="56"/>
      <c r="D49" s="56"/>
      <c r="E49" s="56"/>
      <c r="F49" s="31"/>
      <c r="G49" s="13"/>
      <c r="H49" s="31"/>
      <c r="I49" s="13"/>
      <c r="J49" s="56">
        <v>10900</v>
      </c>
      <c r="K49" s="56">
        <v>12685.516</v>
      </c>
      <c r="L49" s="56">
        <v>3429.1652800000002</v>
      </c>
      <c r="M49" s="31">
        <f t="shared" si="1"/>
        <v>0.27032130817540256</v>
      </c>
      <c r="N49" s="13">
        <f>2082.6215+960.54841</f>
        <v>3043.1699100000001</v>
      </c>
      <c r="O49" s="14">
        <f t="shared" si="12"/>
        <v>385.99537000000009</v>
      </c>
      <c r="Q49" s="11">
        <f t="shared" si="2"/>
        <v>-1785.5159999999996</v>
      </c>
    </row>
    <row r="50" spans="1:17" ht="33.75" customHeight="1" x14ac:dyDescent="0.2">
      <c r="A50" s="12" t="s">
        <v>70</v>
      </c>
      <c r="B50" s="15" t="s">
        <v>71</v>
      </c>
      <c r="C50" s="56">
        <v>7752.2049999999999</v>
      </c>
      <c r="D50" s="56">
        <v>3855.5219999999995</v>
      </c>
      <c r="E50" s="56">
        <v>3604.091100000001</v>
      </c>
      <c r="F50" s="31">
        <f t="shared" si="0"/>
        <v>0.93478680707826367</v>
      </c>
      <c r="G50" s="13">
        <v>3570.7</v>
      </c>
      <c r="H50" s="31">
        <f t="shared" si="3"/>
        <v>1.0093514156888008</v>
      </c>
      <c r="I50" s="13">
        <f t="shared" si="4"/>
        <v>33.391100000001188</v>
      </c>
      <c r="J50" s="56">
        <v>302.3</v>
      </c>
      <c r="K50" s="56">
        <f>352.3+100</f>
        <v>452.3</v>
      </c>
      <c r="L50" s="56">
        <v>114.68334</v>
      </c>
      <c r="M50" s="31">
        <f t="shared" si="1"/>
        <v>0.25355591421622814</v>
      </c>
      <c r="N50" s="13">
        <f>11.77371+12.717</f>
        <v>24.49071</v>
      </c>
      <c r="O50" s="14">
        <f t="shared" si="12"/>
        <v>90.192630000000008</v>
      </c>
      <c r="Q50" s="11">
        <f t="shared" si="2"/>
        <v>-150</v>
      </c>
    </row>
    <row r="51" spans="1:17" ht="34.5" customHeight="1" x14ac:dyDescent="0.2">
      <c r="A51" s="12" t="s">
        <v>72</v>
      </c>
      <c r="B51" s="15" t="s">
        <v>73</v>
      </c>
      <c r="C51" s="56"/>
      <c r="D51" s="56"/>
      <c r="E51" s="56"/>
      <c r="F51" s="31">
        <v>0</v>
      </c>
      <c r="G51" s="13">
        <v>514.40160000000003</v>
      </c>
      <c r="H51" s="31">
        <f t="shared" si="3"/>
        <v>0</v>
      </c>
      <c r="I51" s="13">
        <f t="shared" si="4"/>
        <v>-514.40160000000003</v>
      </c>
      <c r="J51" s="56"/>
      <c r="K51" s="56"/>
      <c r="L51" s="56"/>
      <c r="M51" s="31">
        <v>0</v>
      </c>
      <c r="N51" s="14"/>
      <c r="O51" s="14">
        <f t="shared" si="12"/>
        <v>0</v>
      </c>
      <c r="Q51" s="11">
        <f t="shared" si="2"/>
        <v>0</v>
      </c>
    </row>
    <row r="52" spans="1:17" ht="22.5" customHeight="1" x14ac:dyDescent="0.2">
      <c r="A52" s="12" t="s">
        <v>74</v>
      </c>
      <c r="B52" s="15" t="s">
        <v>75</v>
      </c>
      <c r="C52" s="56">
        <v>1150</v>
      </c>
      <c r="D52" s="56">
        <v>402.5</v>
      </c>
      <c r="E52" s="56">
        <v>247.5</v>
      </c>
      <c r="F52" s="31">
        <f t="shared" si="0"/>
        <v>0.6149068322981367</v>
      </c>
      <c r="G52" s="13">
        <v>614.9</v>
      </c>
      <c r="H52" s="31">
        <f t="shared" si="3"/>
        <v>0.40250447227191416</v>
      </c>
      <c r="I52" s="13">
        <f t="shared" si="4"/>
        <v>-367.4</v>
      </c>
      <c r="J52" s="56">
        <v>100</v>
      </c>
      <c r="K52" s="56">
        <v>100</v>
      </c>
      <c r="L52" s="56">
        <v>0</v>
      </c>
      <c r="M52" s="31">
        <f t="shared" si="1"/>
        <v>0</v>
      </c>
      <c r="N52" s="14">
        <v>0</v>
      </c>
      <c r="O52" s="14">
        <f t="shared" si="12"/>
        <v>0</v>
      </c>
      <c r="Q52" s="11">
        <f t="shared" si="2"/>
        <v>0</v>
      </c>
    </row>
    <row r="53" spans="1:17" ht="21.75" customHeight="1" x14ac:dyDescent="0.2">
      <c r="A53" s="27" t="s">
        <v>76</v>
      </c>
      <c r="B53" s="28" t="s">
        <v>77</v>
      </c>
      <c r="C53" s="29">
        <f>SUM(C54:C57)</f>
        <v>17220.236000000001</v>
      </c>
      <c r="D53" s="29">
        <f>SUM(D54:D57)</f>
        <v>6877.6190000000006</v>
      </c>
      <c r="E53" s="29">
        <f>SUM(E54:E57)</f>
        <v>6430.7170399999986</v>
      </c>
      <c r="F53" s="30">
        <f t="shared" si="0"/>
        <v>0.93502083206411957</v>
      </c>
      <c r="G53" s="29">
        <f>SUM(G54:G57)</f>
        <v>6689</v>
      </c>
      <c r="H53" s="30">
        <f t="shared" si="3"/>
        <v>0.9613869098519956</v>
      </c>
      <c r="I53" s="29">
        <f t="shared" si="4"/>
        <v>-258.28296000000137</v>
      </c>
      <c r="J53" s="29">
        <f>SUM(J54:J57)</f>
        <v>516.02800000000002</v>
      </c>
      <c r="K53" s="29">
        <f>SUM(K54:K57)</f>
        <v>516.02800000000002</v>
      </c>
      <c r="L53" s="29">
        <f>SUM(L54:L57)</f>
        <v>157.95217000000002</v>
      </c>
      <c r="M53" s="30">
        <f t="shared" si="1"/>
        <v>0.30609224693233705</v>
      </c>
      <c r="N53" s="29">
        <f>SUM(N54:N57)</f>
        <v>236.78495000000001</v>
      </c>
      <c r="O53" s="29">
        <f>SUM(O54:O57)</f>
        <v>-78.832779999999985</v>
      </c>
      <c r="Q53" s="11">
        <f t="shared" si="2"/>
        <v>0</v>
      </c>
    </row>
    <row r="54" spans="1:17" ht="33.75" customHeight="1" x14ac:dyDescent="0.2">
      <c r="A54" s="12" t="s">
        <v>78</v>
      </c>
      <c r="B54" s="15" t="s">
        <v>79</v>
      </c>
      <c r="C54" s="56">
        <v>630.69000000000005</v>
      </c>
      <c r="D54" s="56">
        <v>146.41</v>
      </c>
      <c r="E54" s="56">
        <v>64.313199999999995</v>
      </c>
      <c r="F54" s="31">
        <f t="shared" si="0"/>
        <v>0.4392678095758486</v>
      </c>
      <c r="G54" s="13">
        <v>387.2</v>
      </c>
      <c r="H54" s="31">
        <f t="shared" si="3"/>
        <v>0.16609814049586777</v>
      </c>
      <c r="I54" s="13">
        <f t="shared" si="4"/>
        <v>-322.88679999999999</v>
      </c>
      <c r="J54" s="14"/>
      <c r="K54" s="14"/>
      <c r="L54" s="14"/>
      <c r="M54" s="31">
        <v>0</v>
      </c>
      <c r="N54" s="14"/>
      <c r="O54" s="14">
        <f>L54-N54</f>
        <v>0</v>
      </c>
      <c r="Q54" s="11">
        <f t="shared" si="2"/>
        <v>0</v>
      </c>
    </row>
    <row r="55" spans="1:17" ht="34.5" customHeight="1" x14ac:dyDescent="0.2">
      <c r="A55" s="12" t="s">
        <v>80</v>
      </c>
      <c r="B55" s="15" t="s">
        <v>81</v>
      </c>
      <c r="C55" s="56">
        <v>88.438000000000002</v>
      </c>
      <c r="D55" s="56">
        <v>78.682000000000002</v>
      </c>
      <c r="E55" s="56">
        <v>11.5</v>
      </c>
      <c r="F55" s="31">
        <f t="shared" si="0"/>
        <v>0.14615795226354183</v>
      </c>
      <c r="G55" s="13">
        <v>58.4</v>
      </c>
      <c r="H55" s="31">
        <f t="shared" si="3"/>
        <v>0.19691780821917809</v>
      </c>
      <c r="I55" s="13">
        <f t="shared" si="4"/>
        <v>-46.9</v>
      </c>
      <c r="J55" s="14"/>
      <c r="K55" s="14"/>
      <c r="L55" s="14"/>
      <c r="M55" s="31">
        <v>0</v>
      </c>
      <c r="N55" s="14"/>
      <c r="O55" s="14">
        <f>L55-N55</f>
        <v>0</v>
      </c>
      <c r="Q55" s="11">
        <f t="shared" si="2"/>
        <v>0</v>
      </c>
    </row>
    <row r="56" spans="1:17" ht="36.75" customHeight="1" x14ac:dyDescent="0.2">
      <c r="A56" s="12" t="s">
        <v>82</v>
      </c>
      <c r="B56" s="15" t="s">
        <v>83</v>
      </c>
      <c r="C56" s="56">
        <v>16118.788</v>
      </c>
      <c r="D56" s="56">
        <v>6461.3670000000011</v>
      </c>
      <c r="E56" s="56">
        <v>6174.903839999999</v>
      </c>
      <c r="F56" s="31">
        <f t="shared" si="0"/>
        <v>0.95566523925974145</v>
      </c>
      <c r="G56" s="13">
        <v>6081.4</v>
      </c>
      <c r="H56" s="31">
        <f t="shared" si="3"/>
        <v>1.0153753806689247</v>
      </c>
      <c r="I56" s="13">
        <f t="shared" si="4"/>
        <v>93.5038399999994</v>
      </c>
      <c r="J56" s="56">
        <v>516.02800000000002</v>
      </c>
      <c r="K56" s="56">
        <v>516.02800000000002</v>
      </c>
      <c r="L56" s="56">
        <v>157.95217000000002</v>
      </c>
      <c r="M56" s="31">
        <f t="shared" si="1"/>
        <v>0.30609224693233705</v>
      </c>
      <c r="N56" s="13">
        <v>236.78495000000001</v>
      </c>
      <c r="O56" s="14">
        <f>L56-N56</f>
        <v>-78.832779999999985</v>
      </c>
      <c r="Q56" s="11">
        <f t="shared" si="2"/>
        <v>0</v>
      </c>
    </row>
    <row r="57" spans="1:17" ht="44.25" customHeight="1" x14ac:dyDescent="0.2">
      <c r="A57" s="12" t="s">
        <v>84</v>
      </c>
      <c r="B57" s="15" t="s">
        <v>85</v>
      </c>
      <c r="C57" s="56">
        <v>382.32</v>
      </c>
      <c r="D57" s="56">
        <v>191.16</v>
      </c>
      <c r="E57" s="56">
        <v>180</v>
      </c>
      <c r="F57" s="31">
        <f t="shared" si="0"/>
        <v>0.94161958568738235</v>
      </c>
      <c r="G57" s="13">
        <v>162</v>
      </c>
      <c r="H57" s="31">
        <f t="shared" si="3"/>
        <v>1.1111111111111112</v>
      </c>
      <c r="I57" s="13">
        <f t="shared" si="4"/>
        <v>18</v>
      </c>
      <c r="J57" s="14"/>
      <c r="K57" s="14"/>
      <c r="L57" s="14"/>
      <c r="M57" s="31">
        <v>0</v>
      </c>
      <c r="N57" s="14"/>
      <c r="O57" s="14">
        <f>L57-N57</f>
        <v>0</v>
      </c>
      <c r="Q57" s="11">
        <f t="shared" si="2"/>
        <v>0</v>
      </c>
    </row>
    <row r="58" spans="1:17" ht="23.25" customHeight="1" x14ac:dyDescent="0.2">
      <c r="A58" s="27" t="s">
        <v>86</v>
      </c>
      <c r="B58" s="28" t="s">
        <v>87</v>
      </c>
      <c r="C58" s="29">
        <f>SUM(C59:C63)</f>
        <v>149917.93300000002</v>
      </c>
      <c r="D58" s="29">
        <f t="shared" ref="D58:O58" si="13">SUM(D59:D63)</f>
        <v>68486.194000000003</v>
      </c>
      <c r="E58" s="29">
        <f t="shared" si="13"/>
        <v>60403.310209999996</v>
      </c>
      <c r="F58" s="30">
        <f t="shared" si="0"/>
        <v>0.88197790944551535</v>
      </c>
      <c r="G58" s="29">
        <f t="shared" ref="G58" si="14">SUM(G59:G63)</f>
        <v>51317.8</v>
      </c>
      <c r="H58" s="30">
        <f t="shared" si="3"/>
        <v>1.1770440317005015</v>
      </c>
      <c r="I58" s="29">
        <f t="shared" si="4"/>
        <v>9085.5102099999931</v>
      </c>
      <c r="J58" s="29">
        <f t="shared" si="13"/>
        <v>13766.588</v>
      </c>
      <c r="K58" s="29">
        <f t="shared" si="13"/>
        <v>13766.588</v>
      </c>
      <c r="L58" s="29">
        <f t="shared" si="13"/>
        <v>34.176000000000002</v>
      </c>
      <c r="M58" s="30">
        <f t="shared" si="1"/>
        <v>2.4825323457054139E-3</v>
      </c>
      <c r="N58" s="29">
        <f t="shared" ref="N58" si="15">SUM(N59:N63)</f>
        <v>10191.08337</v>
      </c>
      <c r="O58" s="29">
        <f t="shared" si="13"/>
        <v>-10156.907369999999</v>
      </c>
      <c r="Q58" s="11">
        <f t="shared" si="2"/>
        <v>0</v>
      </c>
    </row>
    <row r="59" spans="1:17" ht="32.25" customHeight="1" x14ac:dyDescent="0.2">
      <c r="A59" s="12" t="s">
        <v>88</v>
      </c>
      <c r="B59" s="15" t="s">
        <v>89</v>
      </c>
      <c r="C59" s="56">
        <v>20455.723000000002</v>
      </c>
      <c r="D59" s="56">
        <v>17255.723000000002</v>
      </c>
      <c r="E59" s="56">
        <v>13146.433730000001</v>
      </c>
      <c r="F59" s="31">
        <f t="shared" si="0"/>
        <v>0.76185933965212582</v>
      </c>
      <c r="G59" s="13">
        <v>8141</v>
      </c>
      <c r="H59" s="31">
        <f t="shared" si="3"/>
        <v>1.614842615157843</v>
      </c>
      <c r="I59" s="13">
        <f t="shared" si="4"/>
        <v>5005.4337300000007</v>
      </c>
      <c r="J59" s="56">
        <v>1540</v>
      </c>
      <c r="K59" s="56">
        <v>1540</v>
      </c>
      <c r="L59" s="56">
        <v>0</v>
      </c>
      <c r="M59" s="31">
        <f t="shared" si="1"/>
        <v>0</v>
      </c>
      <c r="N59" s="14">
        <v>1373.7599299999999</v>
      </c>
      <c r="O59" s="14">
        <f>L59-N59</f>
        <v>-1373.7599299999999</v>
      </c>
      <c r="Q59" s="11">
        <f t="shared" si="2"/>
        <v>0</v>
      </c>
    </row>
    <row r="60" spans="1:17" s="5" customFormat="1" ht="22.5" customHeight="1" x14ac:dyDescent="0.2">
      <c r="A60" s="12" t="s">
        <v>126</v>
      </c>
      <c r="B60" s="15" t="s">
        <v>127</v>
      </c>
      <c r="C60" s="13"/>
      <c r="D60" s="13"/>
      <c r="E60" s="13"/>
      <c r="F60" s="31"/>
      <c r="G60" s="13"/>
      <c r="H60" s="31"/>
      <c r="I60" s="13"/>
      <c r="J60" s="13"/>
      <c r="K60" s="14"/>
      <c r="L60" s="14"/>
      <c r="M60" s="31">
        <v>0</v>
      </c>
      <c r="N60" s="14">
        <v>137.69999999999999</v>
      </c>
      <c r="O60" s="14">
        <f>L60-N60</f>
        <v>-137.69999999999999</v>
      </c>
      <c r="Q60" s="11">
        <f t="shared" si="2"/>
        <v>0</v>
      </c>
    </row>
    <row r="61" spans="1:17" ht="24.75" customHeight="1" x14ac:dyDescent="0.2">
      <c r="A61" s="12" t="s">
        <v>90</v>
      </c>
      <c r="B61" s="15" t="s">
        <v>91</v>
      </c>
      <c r="C61" s="56">
        <v>116777.21</v>
      </c>
      <c r="D61" s="56">
        <v>49825.698000000004</v>
      </c>
      <c r="E61" s="56">
        <v>46003.235630000003</v>
      </c>
      <c r="F61" s="31">
        <f t="shared" si="0"/>
        <v>0.92328331516800832</v>
      </c>
      <c r="G61" s="13">
        <v>41914.1</v>
      </c>
      <c r="H61" s="31">
        <f t="shared" si="3"/>
        <v>1.0975599053779039</v>
      </c>
      <c r="I61" s="13">
        <f t="shared" si="4"/>
        <v>4089.1356300000043</v>
      </c>
      <c r="J61" s="56">
        <v>8226.5879999999997</v>
      </c>
      <c r="K61" s="56">
        <f>6155.051+2071.537</f>
        <v>8226.5879999999997</v>
      </c>
      <c r="L61" s="56">
        <v>34.176000000000002</v>
      </c>
      <c r="M61" s="31">
        <f t="shared" si="1"/>
        <v>4.1543347010935764E-3</v>
      </c>
      <c r="N61" s="13">
        <f>3975.6796+49.644</f>
        <v>4025.3235999999997</v>
      </c>
      <c r="O61" s="14">
        <f>L61-N61</f>
        <v>-3991.1475999999998</v>
      </c>
      <c r="Q61" s="11">
        <f t="shared" si="2"/>
        <v>0</v>
      </c>
    </row>
    <row r="62" spans="1:17" ht="90" customHeight="1" x14ac:dyDescent="0.2">
      <c r="A62" s="12" t="s">
        <v>92</v>
      </c>
      <c r="B62" s="15" t="s">
        <v>146</v>
      </c>
      <c r="C62" s="56">
        <v>1185</v>
      </c>
      <c r="D62" s="56">
        <v>185.655</v>
      </c>
      <c r="E62" s="56">
        <v>185.65450000000001</v>
      </c>
      <c r="F62" s="31">
        <f t="shared" si="0"/>
        <v>0.99999730683256582</v>
      </c>
      <c r="G62" s="13">
        <v>550.4</v>
      </c>
      <c r="H62" s="31">
        <f t="shared" si="3"/>
        <v>0.3373083212209303</v>
      </c>
      <c r="I62" s="13">
        <f t="shared" si="4"/>
        <v>-364.74549999999999</v>
      </c>
      <c r="J62" s="13"/>
      <c r="K62" s="14"/>
      <c r="L62" s="14"/>
      <c r="M62" s="31">
        <v>0</v>
      </c>
      <c r="N62" s="14"/>
      <c r="O62" s="14">
        <f>L62-N62</f>
        <v>0</v>
      </c>
      <c r="Q62" s="11">
        <f t="shared" si="2"/>
        <v>0</v>
      </c>
    </row>
    <row r="63" spans="1:17" ht="31.5" customHeight="1" x14ac:dyDescent="0.2">
      <c r="A63" s="12" t="s">
        <v>93</v>
      </c>
      <c r="B63" s="15" t="s">
        <v>94</v>
      </c>
      <c r="C63" s="56">
        <v>11500</v>
      </c>
      <c r="D63" s="56">
        <v>1219.1179999999999</v>
      </c>
      <c r="E63" s="56">
        <v>1067.9863500000001</v>
      </c>
      <c r="F63" s="31">
        <f t="shared" si="0"/>
        <v>0.87603197557578527</v>
      </c>
      <c r="G63" s="13">
        <v>712.3</v>
      </c>
      <c r="H63" s="31">
        <f t="shared" si="3"/>
        <v>1.4993490804436336</v>
      </c>
      <c r="I63" s="13">
        <f t="shared" si="4"/>
        <v>355.68635000000017</v>
      </c>
      <c r="J63" s="56">
        <v>4000</v>
      </c>
      <c r="K63" s="56">
        <v>4000</v>
      </c>
      <c r="L63" s="56">
        <v>0</v>
      </c>
      <c r="M63" s="31">
        <f t="shared" si="1"/>
        <v>0</v>
      </c>
      <c r="N63" s="13">
        <v>4654.2998399999997</v>
      </c>
      <c r="O63" s="14">
        <f>L63-N63</f>
        <v>-4654.2998399999997</v>
      </c>
      <c r="Q63" s="11">
        <f t="shared" si="2"/>
        <v>0</v>
      </c>
    </row>
    <row r="64" spans="1:17" ht="21.75" customHeight="1" x14ac:dyDescent="0.2">
      <c r="A64" s="27" t="s">
        <v>95</v>
      </c>
      <c r="B64" s="28" t="s">
        <v>96</v>
      </c>
      <c r="C64" s="29">
        <f>SUM(C65:C82)</f>
        <v>12540.856</v>
      </c>
      <c r="D64" s="29">
        <f>SUM(D65:D82)</f>
        <v>730.47</v>
      </c>
      <c r="E64" s="29">
        <f>SUM(E65:E82)</f>
        <v>483.16917000000001</v>
      </c>
      <c r="F64" s="30">
        <f t="shared" si="0"/>
        <v>0.66144971046038847</v>
      </c>
      <c r="G64" s="29">
        <f>SUM(G65:G82)</f>
        <v>11813.1</v>
      </c>
      <c r="H64" s="30">
        <f t="shared" si="3"/>
        <v>4.0901132640881729E-2</v>
      </c>
      <c r="I64" s="29">
        <f t="shared" si="4"/>
        <v>-11329.930830000001</v>
      </c>
      <c r="J64" s="29">
        <f>SUM(J65:J82)</f>
        <v>111401.549</v>
      </c>
      <c r="K64" s="29">
        <f>SUM(K65:K82)</f>
        <v>111401.549</v>
      </c>
      <c r="L64" s="29">
        <f>SUM(L65:L82)</f>
        <v>40380.660560000004</v>
      </c>
      <c r="M64" s="30">
        <f t="shared" si="1"/>
        <v>0.36247844776377397</v>
      </c>
      <c r="N64" s="29">
        <f>SUM(N65:N82)</f>
        <v>43051.525189999993</v>
      </c>
      <c r="O64" s="29">
        <f>SUM(O65:O82)</f>
        <v>-2670.8646299999955</v>
      </c>
      <c r="Q64" s="11">
        <f t="shared" si="2"/>
        <v>0</v>
      </c>
    </row>
    <row r="65" spans="1:17" ht="18" customHeight="1" x14ac:dyDescent="0.2">
      <c r="A65" s="12" t="s">
        <v>97</v>
      </c>
      <c r="B65" s="15" t="s">
        <v>98</v>
      </c>
      <c r="C65" s="56">
        <v>1070</v>
      </c>
      <c r="D65" s="56">
        <v>128</v>
      </c>
      <c r="E65" s="56">
        <v>0</v>
      </c>
      <c r="F65" s="31">
        <v>0</v>
      </c>
      <c r="G65" s="13">
        <v>0</v>
      </c>
      <c r="H65" s="31">
        <v>0</v>
      </c>
      <c r="I65" s="13">
        <f t="shared" si="4"/>
        <v>0</v>
      </c>
      <c r="J65" s="56">
        <v>80</v>
      </c>
      <c r="K65" s="56">
        <v>80</v>
      </c>
      <c r="L65" s="56">
        <v>0</v>
      </c>
      <c r="M65" s="31">
        <v>0</v>
      </c>
      <c r="N65" s="14"/>
      <c r="O65" s="14">
        <f t="shared" ref="O65:O82" si="16">L65-N65</f>
        <v>0</v>
      </c>
      <c r="Q65" s="11">
        <f t="shared" si="2"/>
        <v>0</v>
      </c>
    </row>
    <row r="66" spans="1:17" s="6" customFormat="1" ht="22.5" customHeight="1" x14ac:dyDescent="0.2">
      <c r="A66" s="12" t="s">
        <v>128</v>
      </c>
      <c r="B66" s="15" t="s">
        <v>175</v>
      </c>
      <c r="C66" s="13"/>
      <c r="D66" s="13"/>
      <c r="E66" s="13"/>
      <c r="F66" s="31"/>
      <c r="G66" s="13"/>
      <c r="H66" s="31"/>
      <c r="I66" s="13"/>
      <c r="J66" s="56">
        <v>1264.3500000000001</v>
      </c>
      <c r="K66" s="56">
        <v>1264.3499999999999</v>
      </c>
      <c r="L66" s="56">
        <v>0</v>
      </c>
      <c r="M66" s="31">
        <f t="shared" si="1"/>
        <v>0</v>
      </c>
      <c r="N66" s="13">
        <f>5310.57017+4.566</f>
        <v>5315.1361699999998</v>
      </c>
      <c r="O66" s="14">
        <f t="shared" si="16"/>
        <v>-5315.1361699999998</v>
      </c>
      <c r="Q66" s="11">
        <f t="shared" si="2"/>
        <v>0</v>
      </c>
    </row>
    <row r="67" spans="1:17" s="6" customFormat="1" ht="21.75" customHeight="1" x14ac:dyDescent="0.2">
      <c r="A67" s="12" t="s">
        <v>129</v>
      </c>
      <c r="B67" s="15" t="s">
        <v>176</v>
      </c>
      <c r="C67" s="13"/>
      <c r="D67" s="13"/>
      <c r="E67" s="13"/>
      <c r="F67" s="31"/>
      <c r="G67" s="13"/>
      <c r="H67" s="31"/>
      <c r="I67" s="13"/>
      <c r="J67" s="56">
        <v>4133.893</v>
      </c>
      <c r="K67" s="56">
        <v>4133.893</v>
      </c>
      <c r="L67" s="56">
        <v>2093.62176</v>
      </c>
      <c r="M67" s="31">
        <f t="shared" si="1"/>
        <v>0.50645281820308363</v>
      </c>
      <c r="N67" s="13">
        <v>1782.2202500000001</v>
      </c>
      <c r="O67" s="14">
        <f t="shared" si="16"/>
        <v>311.40150999999992</v>
      </c>
      <c r="Q67" s="11">
        <f t="shared" si="2"/>
        <v>0</v>
      </c>
    </row>
    <row r="68" spans="1:17" s="6" customFormat="1" ht="18" customHeight="1" x14ac:dyDescent="0.2">
      <c r="A68" s="12" t="s">
        <v>130</v>
      </c>
      <c r="B68" s="15" t="s">
        <v>177</v>
      </c>
      <c r="C68" s="13"/>
      <c r="D68" s="13"/>
      <c r="E68" s="13"/>
      <c r="F68" s="31"/>
      <c r="G68" s="13"/>
      <c r="H68" s="31"/>
      <c r="I68" s="13"/>
      <c r="J68" s="56"/>
      <c r="K68" s="56"/>
      <c r="L68" s="56"/>
      <c r="M68" s="31">
        <v>0</v>
      </c>
      <c r="N68" s="13">
        <v>4476.5393100000001</v>
      </c>
      <c r="O68" s="14">
        <f t="shared" si="16"/>
        <v>-4476.5393100000001</v>
      </c>
      <c r="Q68" s="11">
        <f t="shared" si="2"/>
        <v>0</v>
      </c>
    </row>
    <row r="69" spans="1:17" s="6" customFormat="1" ht="23.25" customHeight="1" x14ac:dyDescent="0.2">
      <c r="A69" s="12" t="s">
        <v>131</v>
      </c>
      <c r="B69" s="15" t="s">
        <v>178</v>
      </c>
      <c r="C69" s="13"/>
      <c r="D69" s="13"/>
      <c r="E69" s="13"/>
      <c r="F69" s="31"/>
      <c r="G69" s="13"/>
      <c r="H69" s="31"/>
      <c r="I69" s="13"/>
      <c r="J69" s="56">
        <v>250</v>
      </c>
      <c r="K69" s="56">
        <v>250</v>
      </c>
      <c r="L69" s="56">
        <v>0</v>
      </c>
      <c r="M69" s="31">
        <f t="shared" si="1"/>
        <v>0</v>
      </c>
      <c r="N69" s="13">
        <v>10.442</v>
      </c>
      <c r="O69" s="14">
        <f t="shared" si="16"/>
        <v>-10.442</v>
      </c>
      <c r="Q69" s="11">
        <f t="shared" si="2"/>
        <v>0</v>
      </c>
    </row>
    <row r="70" spans="1:17" s="6" customFormat="1" ht="32.25" customHeight="1" x14ac:dyDescent="0.2">
      <c r="A70" s="12" t="s">
        <v>132</v>
      </c>
      <c r="B70" s="15" t="s">
        <v>179</v>
      </c>
      <c r="C70" s="13"/>
      <c r="D70" s="13"/>
      <c r="E70" s="13"/>
      <c r="F70" s="31"/>
      <c r="G70" s="13"/>
      <c r="H70" s="31"/>
      <c r="I70" s="13"/>
      <c r="J70" s="13"/>
      <c r="K70" s="13"/>
      <c r="L70" s="13"/>
      <c r="M70" s="31">
        <v>0</v>
      </c>
      <c r="N70" s="13">
        <v>21799.984700000001</v>
      </c>
      <c r="O70" s="14">
        <f t="shared" si="16"/>
        <v>-21799.984700000001</v>
      </c>
      <c r="Q70" s="11">
        <f t="shared" si="2"/>
        <v>0</v>
      </c>
    </row>
    <row r="71" spans="1:17" s="6" customFormat="1" ht="23.25" customHeight="1" x14ac:dyDescent="0.2">
      <c r="A71" s="12" t="s">
        <v>133</v>
      </c>
      <c r="B71" s="15" t="s">
        <v>180</v>
      </c>
      <c r="C71" s="13"/>
      <c r="D71" s="13"/>
      <c r="E71" s="13"/>
      <c r="F71" s="31"/>
      <c r="G71" s="13"/>
      <c r="H71" s="31"/>
      <c r="I71" s="13"/>
      <c r="J71" s="56">
        <v>9873.8340000000007</v>
      </c>
      <c r="K71" s="56">
        <f>1300.356+8573.478</f>
        <v>9873.8339999999989</v>
      </c>
      <c r="L71" s="56">
        <v>171.46322000000001</v>
      </c>
      <c r="M71" s="31">
        <f t="shared" si="1"/>
        <v>1.7365414488434788E-2</v>
      </c>
      <c r="N71" s="13">
        <f>1211.0476+5897.574</f>
        <v>7108.6215999999995</v>
      </c>
      <c r="O71" s="14">
        <f t="shared" si="16"/>
        <v>-6937.1583799999999</v>
      </c>
      <c r="Q71" s="11">
        <f t="shared" si="2"/>
        <v>0</v>
      </c>
    </row>
    <row r="72" spans="1:17" s="6" customFormat="1" ht="27" customHeight="1" x14ac:dyDescent="0.2">
      <c r="A72" s="12" t="s">
        <v>134</v>
      </c>
      <c r="B72" s="15" t="s">
        <v>136</v>
      </c>
      <c r="C72" s="13"/>
      <c r="D72" s="13"/>
      <c r="E72" s="13"/>
      <c r="F72" s="31"/>
      <c r="G72" s="13"/>
      <c r="H72" s="31"/>
      <c r="I72" s="13"/>
      <c r="J72" s="56">
        <v>838.7</v>
      </c>
      <c r="K72" s="56">
        <v>838.7</v>
      </c>
      <c r="L72" s="56">
        <v>0</v>
      </c>
      <c r="M72" s="31">
        <f t="shared" si="1"/>
        <v>0</v>
      </c>
      <c r="N72" s="13">
        <v>0</v>
      </c>
      <c r="O72" s="14">
        <f t="shared" si="16"/>
        <v>0</v>
      </c>
      <c r="Q72" s="11">
        <f t="shared" si="2"/>
        <v>0</v>
      </c>
    </row>
    <row r="73" spans="1:17" s="6" customFormat="1" ht="38.25" customHeight="1" x14ac:dyDescent="0.2">
      <c r="A73" s="12" t="s">
        <v>135</v>
      </c>
      <c r="B73" s="15" t="s">
        <v>137</v>
      </c>
      <c r="C73" s="13"/>
      <c r="D73" s="13"/>
      <c r="E73" s="13"/>
      <c r="F73" s="31"/>
      <c r="G73" s="13"/>
      <c r="H73" s="31"/>
      <c r="I73" s="13"/>
      <c r="J73" s="56">
        <v>1790</v>
      </c>
      <c r="K73" s="56">
        <v>1790</v>
      </c>
      <c r="L73" s="56">
        <v>0</v>
      </c>
      <c r="M73" s="31">
        <f t="shared" si="1"/>
        <v>0</v>
      </c>
      <c r="N73" s="13">
        <v>0</v>
      </c>
      <c r="O73" s="14">
        <f t="shared" si="16"/>
        <v>0</v>
      </c>
      <c r="Q73" s="11">
        <f t="shared" si="2"/>
        <v>0</v>
      </c>
    </row>
    <row r="74" spans="1:17" s="10" customFormat="1" ht="38.25" customHeight="1" x14ac:dyDescent="0.2">
      <c r="A74" s="45" t="s">
        <v>160</v>
      </c>
      <c r="B74" s="49" t="s">
        <v>161</v>
      </c>
      <c r="C74" s="13"/>
      <c r="D74" s="13"/>
      <c r="E74" s="13"/>
      <c r="F74" s="31"/>
      <c r="G74" s="13"/>
      <c r="H74" s="31"/>
      <c r="I74" s="13"/>
      <c r="J74" s="56">
        <v>2400</v>
      </c>
      <c r="K74" s="56">
        <v>2400</v>
      </c>
      <c r="L74" s="56">
        <v>0</v>
      </c>
      <c r="M74" s="31">
        <f t="shared" si="1"/>
        <v>0</v>
      </c>
      <c r="N74" s="13">
        <v>0</v>
      </c>
      <c r="O74" s="14">
        <f t="shared" si="16"/>
        <v>0</v>
      </c>
      <c r="Q74" s="11">
        <f t="shared" si="2"/>
        <v>0</v>
      </c>
    </row>
    <row r="75" spans="1:17" s="47" customFormat="1" ht="38.25" customHeight="1" x14ac:dyDescent="0.2">
      <c r="A75" s="45" t="s">
        <v>162</v>
      </c>
      <c r="B75" s="49" t="s">
        <v>163</v>
      </c>
      <c r="C75" s="13"/>
      <c r="D75" s="13"/>
      <c r="E75" s="13"/>
      <c r="F75" s="31"/>
      <c r="G75" s="13"/>
      <c r="H75" s="31"/>
      <c r="I75" s="13"/>
      <c r="J75" s="56">
        <v>50</v>
      </c>
      <c r="K75" s="56">
        <v>50</v>
      </c>
      <c r="L75" s="56">
        <v>0</v>
      </c>
      <c r="M75" s="31">
        <f t="shared" si="1"/>
        <v>0</v>
      </c>
      <c r="N75" s="13"/>
      <c r="O75" s="14">
        <f t="shared" si="16"/>
        <v>0</v>
      </c>
      <c r="Q75" s="11">
        <f t="shared" si="2"/>
        <v>0</v>
      </c>
    </row>
    <row r="76" spans="1:17" ht="40.5" customHeight="1" x14ac:dyDescent="0.2">
      <c r="A76" s="12" t="s">
        <v>99</v>
      </c>
      <c r="B76" s="15" t="s">
        <v>100</v>
      </c>
      <c r="C76" s="56">
        <v>10000</v>
      </c>
      <c r="D76" s="56">
        <v>0</v>
      </c>
      <c r="E76" s="56">
        <v>0</v>
      </c>
      <c r="F76" s="31">
        <v>0</v>
      </c>
      <c r="G76" s="13">
        <v>10959.6</v>
      </c>
      <c r="H76" s="31">
        <f t="shared" si="3"/>
        <v>0</v>
      </c>
      <c r="I76" s="13">
        <f t="shared" si="4"/>
        <v>-10959.6</v>
      </c>
      <c r="J76" s="56">
        <v>19741.572</v>
      </c>
      <c r="K76" s="56">
        <f>200+19541.572</f>
        <v>19741.572</v>
      </c>
      <c r="L76" s="56">
        <v>8.5755800000000004</v>
      </c>
      <c r="M76" s="31">
        <f t="shared" si="1"/>
        <v>4.3439195217077951E-4</v>
      </c>
      <c r="N76" s="14">
        <v>2050.7939200000001</v>
      </c>
      <c r="O76" s="14">
        <f t="shared" si="16"/>
        <v>-2042.2183400000001</v>
      </c>
      <c r="Q76" s="11">
        <f t="shared" si="2"/>
        <v>0</v>
      </c>
    </row>
    <row r="77" spans="1:17" ht="22.5" customHeight="1" x14ac:dyDescent="0.2">
      <c r="A77" s="12" t="s">
        <v>101</v>
      </c>
      <c r="B77" s="15" t="s">
        <v>102</v>
      </c>
      <c r="C77" s="56">
        <v>510</v>
      </c>
      <c r="D77" s="56">
        <v>0</v>
      </c>
      <c r="E77" s="56">
        <v>0</v>
      </c>
      <c r="F77" s="31">
        <v>0</v>
      </c>
      <c r="G77" s="13">
        <v>0</v>
      </c>
      <c r="H77" s="31">
        <v>0</v>
      </c>
      <c r="I77" s="13">
        <f t="shared" si="4"/>
        <v>0</v>
      </c>
      <c r="J77" s="56">
        <v>25</v>
      </c>
      <c r="K77" s="56">
        <v>25</v>
      </c>
      <c r="L77" s="56">
        <v>0</v>
      </c>
      <c r="M77" s="31">
        <v>0</v>
      </c>
      <c r="N77" s="14"/>
      <c r="O77" s="14">
        <f t="shared" si="16"/>
        <v>0</v>
      </c>
      <c r="Q77" s="11">
        <f t="shared" si="2"/>
        <v>0</v>
      </c>
    </row>
    <row r="78" spans="1:17" s="8" customFormat="1" ht="34.5" customHeight="1" x14ac:dyDescent="0.2">
      <c r="A78" s="12" t="s">
        <v>138</v>
      </c>
      <c r="B78" s="15" t="s">
        <v>139</v>
      </c>
      <c r="C78" s="13"/>
      <c r="D78" s="13"/>
      <c r="E78" s="13"/>
      <c r="F78" s="31"/>
      <c r="G78" s="13"/>
      <c r="H78" s="31"/>
      <c r="I78" s="13"/>
      <c r="J78" s="56">
        <v>200</v>
      </c>
      <c r="K78" s="56">
        <v>200</v>
      </c>
      <c r="L78" s="56">
        <v>6.6000000000000005</v>
      </c>
      <c r="M78" s="31">
        <f>L78/K78</f>
        <v>3.3000000000000002E-2</v>
      </c>
      <c r="N78" s="14">
        <v>29.2</v>
      </c>
      <c r="O78" s="14">
        <f t="shared" si="16"/>
        <v>-22.599999999999998</v>
      </c>
      <c r="Q78" s="11">
        <f t="shared" si="2"/>
        <v>0</v>
      </c>
    </row>
    <row r="79" spans="1:17" s="48" customFormat="1" ht="34.5" customHeight="1" x14ac:dyDescent="0.2">
      <c r="A79" s="45" t="s">
        <v>164</v>
      </c>
      <c r="B79" s="49" t="s">
        <v>165</v>
      </c>
      <c r="C79" s="13"/>
      <c r="D79" s="13"/>
      <c r="E79" s="13"/>
      <c r="F79" s="31"/>
      <c r="G79" s="13"/>
      <c r="H79" s="31"/>
      <c r="I79" s="13"/>
      <c r="J79" s="56">
        <v>70103.199999999997</v>
      </c>
      <c r="K79" s="56">
        <v>70103.199999999997</v>
      </c>
      <c r="L79" s="56">
        <v>38100.400000000001</v>
      </c>
      <c r="M79" s="31">
        <f>L79/K79</f>
        <v>0.54349016877974188</v>
      </c>
      <c r="N79" s="14"/>
      <c r="O79" s="14">
        <f t="shared" si="16"/>
        <v>38100.400000000001</v>
      </c>
      <c r="Q79" s="11">
        <f t="shared" si="2"/>
        <v>0</v>
      </c>
    </row>
    <row r="80" spans="1:17" s="10" customFormat="1" ht="30" customHeight="1" x14ac:dyDescent="0.2">
      <c r="A80" s="12">
        <v>7680</v>
      </c>
      <c r="B80" s="15" t="s">
        <v>147</v>
      </c>
      <c r="C80" s="56">
        <v>173.85599999999999</v>
      </c>
      <c r="D80" s="56">
        <v>15</v>
      </c>
      <c r="E80" s="56">
        <v>0</v>
      </c>
      <c r="F80" s="31">
        <v>0</v>
      </c>
      <c r="G80" s="13">
        <v>173.9</v>
      </c>
      <c r="H80" s="31">
        <f t="shared" ref="H80" si="17">E80/G80</f>
        <v>0</v>
      </c>
      <c r="I80" s="13">
        <f t="shared" ref="I80" si="18">E80-G80</f>
        <v>-173.9</v>
      </c>
      <c r="J80" s="14"/>
      <c r="K80" s="14"/>
      <c r="L80" s="14"/>
      <c r="M80" s="31"/>
      <c r="N80" s="14"/>
      <c r="O80" s="14"/>
      <c r="Q80" s="11"/>
    </row>
    <row r="81" spans="1:22" s="7" customFormat="1" ht="73.5" customHeight="1" x14ac:dyDescent="0.2">
      <c r="A81" s="12" t="s">
        <v>140</v>
      </c>
      <c r="B81" s="15" t="s">
        <v>141</v>
      </c>
      <c r="C81" s="13"/>
      <c r="D81" s="13"/>
      <c r="E81" s="13"/>
      <c r="F81" s="31"/>
      <c r="G81" s="13"/>
      <c r="H81" s="31"/>
      <c r="I81" s="13"/>
      <c r="J81" s="56">
        <v>651</v>
      </c>
      <c r="K81" s="56">
        <v>651</v>
      </c>
      <c r="L81" s="56">
        <v>0</v>
      </c>
      <c r="M81" s="31">
        <f>L81/K81</f>
        <v>0</v>
      </c>
      <c r="N81" s="13">
        <f>428.68724+49.9</f>
        <v>478.58723999999995</v>
      </c>
      <c r="O81" s="14">
        <f t="shared" si="16"/>
        <v>-478.58723999999995</v>
      </c>
      <c r="Q81" s="11">
        <f t="shared" ref="Q81:Q92" si="19">J81-K81</f>
        <v>0</v>
      </c>
    </row>
    <row r="82" spans="1:22" ht="24" customHeight="1" x14ac:dyDescent="0.2">
      <c r="A82" s="12" t="s">
        <v>103</v>
      </c>
      <c r="B82" s="15" t="s">
        <v>104</v>
      </c>
      <c r="C82" s="56">
        <v>787</v>
      </c>
      <c r="D82" s="56">
        <v>587.47</v>
      </c>
      <c r="E82" s="56">
        <v>483.16917000000001</v>
      </c>
      <c r="F82" s="31">
        <f t="shared" si="0"/>
        <v>0.82245760634585596</v>
      </c>
      <c r="G82" s="13">
        <v>679.6</v>
      </c>
      <c r="H82" s="31">
        <f t="shared" si="3"/>
        <v>0.71096110947616242</v>
      </c>
      <c r="I82" s="13">
        <f t="shared" si="4"/>
        <v>-196.43083000000001</v>
      </c>
      <c r="J82" s="14"/>
      <c r="K82" s="14"/>
      <c r="L82" s="14"/>
      <c r="M82" s="31">
        <v>0</v>
      </c>
      <c r="N82" s="14"/>
      <c r="O82" s="14">
        <f t="shared" si="16"/>
        <v>0</v>
      </c>
      <c r="Q82" s="11">
        <f t="shared" si="19"/>
        <v>0</v>
      </c>
    </row>
    <row r="83" spans="1:22" ht="23.25" customHeight="1" x14ac:dyDescent="0.2">
      <c r="A83" s="27" t="s">
        <v>105</v>
      </c>
      <c r="B83" s="28" t="s">
        <v>106</v>
      </c>
      <c r="C83" s="29">
        <f>SUM(C84:C88)</f>
        <v>20883.387999999999</v>
      </c>
      <c r="D83" s="29">
        <f>SUM(D84:D88)</f>
        <v>13044.08</v>
      </c>
      <c r="E83" s="29">
        <f>SUM(E84:E88)</f>
        <v>12641.075130000001</v>
      </c>
      <c r="F83" s="30">
        <f t="shared" si="0"/>
        <v>0.96910438528435894</v>
      </c>
      <c r="G83" s="29">
        <f>SUM(G84:G88)</f>
        <v>1840.8</v>
      </c>
      <c r="H83" s="30">
        <f t="shared" si="3"/>
        <v>6.8671638037809659</v>
      </c>
      <c r="I83" s="29">
        <f t="shared" si="4"/>
        <v>10800.275130000002</v>
      </c>
      <c r="J83" s="29">
        <f>SUM(J84:J88)</f>
        <v>223.12</v>
      </c>
      <c r="K83" s="29">
        <f>SUM(K84:K88)</f>
        <v>223.12</v>
      </c>
      <c r="L83" s="29">
        <f>SUM(L84:L88)</f>
        <v>58.52</v>
      </c>
      <c r="M83" s="30">
        <f>L83/K83</f>
        <v>0.26228038723556829</v>
      </c>
      <c r="N83" s="29">
        <f>SUM(N84:N88)</f>
        <v>0</v>
      </c>
      <c r="O83" s="29">
        <f>SUM(O84:O88)</f>
        <v>58.52</v>
      </c>
      <c r="Q83" s="11">
        <f t="shared" si="19"/>
        <v>0</v>
      </c>
    </row>
    <row r="84" spans="1:22" ht="34.5" customHeight="1" x14ac:dyDescent="0.2">
      <c r="A84" s="12" t="s">
        <v>107</v>
      </c>
      <c r="B84" s="15" t="s">
        <v>108</v>
      </c>
      <c r="C84" s="56">
        <v>7442.3</v>
      </c>
      <c r="D84" s="56">
        <v>857.6</v>
      </c>
      <c r="E84" s="56">
        <v>787.45500000000004</v>
      </c>
      <c r="F84" s="31">
        <f t="shared" si="0"/>
        <v>0.91820778917910451</v>
      </c>
      <c r="G84" s="13">
        <v>18.5</v>
      </c>
      <c r="H84" s="31">
        <f>E84/G84</f>
        <v>42.565135135135137</v>
      </c>
      <c r="I84" s="13">
        <f t="shared" si="4"/>
        <v>768.95500000000004</v>
      </c>
      <c r="J84" s="14"/>
      <c r="K84" s="14"/>
      <c r="L84" s="14"/>
      <c r="M84" s="31">
        <v>0</v>
      </c>
      <c r="N84" s="14"/>
      <c r="O84" s="14">
        <f t="shared" ref="O84:O88" si="20">L84-N84</f>
        <v>0</v>
      </c>
      <c r="Q84" s="11">
        <f t="shared" si="19"/>
        <v>0</v>
      </c>
    </row>
    <row r="85" spans="1:22" s="42" customFormat="1" ht="34.5" customHeight="1" x14ac:dyDescent="0.2">
      <c r="A85" s="45" t="s">
        <v>153</v>
      </c>
      <c r="B85" s="49" t="s">
        <v>154</v>
      </c>
      <c r="C85" s="56">
        <v>8386.48</v>
      </c>
      <c r="D85" s="56">
        <v>8386.48</v>
      </c>
      <c r="E85" s="56">
        <v>8231.7409299999999</v>
      </c>
      <c r="F85" s="31">
        <f t="shared" si="0"/>
        <v>0.9815489847945742</v>
      </c>
      <c r="G85" s="13"/>
      <c r="H85" s="31"/>
      <c r="I85" s="13">
        <f t="shared" si="4"/>
        <v>8231.7409299999999</v>
      </c>
      <c r="J85" s="56">
        <v>58.52</v>
      </c>
      <c r="K85" s="56">
        <v>58.52</v>
      </c>
      <c r="L85" s="56">
        <v>58.52</v>
      </c>
      <c r="M85" s="31">
        <f>L85/K85</f>
        <v>1</v>
      </c>
      <c r="N85" s="14"/>
      <c r="O85" s="14">
        <f t="shared" si="20"/>
        <v>58.52</v>
      </c>
      <c r="Q85" s="11"/>
    </row>
    <row r="86" spans="1:22" s="9" customFormat="1" ht="23.25" customHeight="1" x14ac:dyDescent="0.2">
      <c r="A86" s="12" t="s">
        <v>142</v>
      </c>
      <c r="B86" s="15" t="s">
        <v>143</v>
      </c>
      <c r="C86" s="13"/>
      <c r="D86" s="13"/>
      <c r="E86" s="13"/>
      <c r="F86" s="31"/>
      <c r="G86" s="13"/>
      <c r="H86" s="31"/>
      <c r="I86" s="13"/>
      <c r="J86" s="56">
        <v>164.6</v>
      </c>
      <c r="K86" s="56">
        <v>164.6</v>
      </c>
      <c r="L86" s="56">
        <v>0</v>
      </c>
      <c r="M86" s="31">
        <f>L86/K86</f>
        <v>0</v>
      </c>
      <c r="N86" s="14"/>
      <c r="O86" s="14">
        <f t="shared" si="20"/>
        <v>0</v>
      </c>
      <c r="Q86" s="11">
        <f t="shared" si="19"/>
        <v>0</v>
      </c>
    </row>
    <row r="87" spans="1:22" ht="21.75" customHeight="1" x14ac:dyDescent="0.2">
      <c r="A87" s="45" t="s">
        <v>109</v>
      </c>
      <c r="B87" s="49" t="s">
        <v>110</v>
      </c>
      <c r="C87" s="56">
        <v>4954.6080000000002</v>
      </c>
      <c r="D87" s="56">
        <v>3700</v>
      </c>
      <c r="E87" s="56">
        <v>3621.8792000000003</v>
      </c>
      <c r="F87" s="31">
        <f t="shared" si="0"/>
        <v>0.97888627027027031</v>
      </c>
      <c r="G87" s="13">
        <v>1822.3</v>
      </c>
      <c r="H87" s="31">
        <v>0</v>
      </c>
      <c r="I87" s="13">
        <f t="shared" si="4"/>
        <v>1799.5792000000004</v>
      </c>
      <c r="J87" s="14"/>
      <c r="K87" s="14"/>
      <c r="L87" s="14"/>
      <c r="M87" s="31">
        <v>0</v>
      </c>
      <c r="N87" s="14"/>
      <c r="O87" s="14">
        <f t="shared" si="20"/>
        <v>0</v>
      </c>
      <c r="Q87" s="11">
        <f t="shared" si="19"/>
        <v>0</v>
      </c>
    </row>
    <row r="88" spans="1:22" ht="24.75" customHeight="1" x14ac:dyDescent="0.2">
      <c r="A88" s="45" t="s">
        <v>111</v>
      </c>
      <c r="B88" s="49" t="s">
        <v>112</v>
      </c>
      <c r="C88" s="56">
        <v>100</v>
      </c>
      <c r="D88" s="56">
        <v>100</v>
      </c>
      <c r="E88" s="56">
        <v>0</v>
      </c>
      <c r="F88" s="31">
        <f t="shared" si="0"/>
        <v>0</v>
      </c>
      <c r="G88" s="13">
        <v>0</v>
      </c>
      <c r="H88" s="31">
        <v>0</v>
      </c>
      <c r="I88" s="13">
        <f t="shared" si="4"/>
        <v>0</v>
      </c>
      <c r="J88" s="14"/>
      <c r="K88" s="14"/>
      <c r="L88" s="14"/>
      <c r="M88" s="31">
        <v>0</v>
      </c>
      <c r="N88" s="14"/>
      <c r="O88" s="14">
        <f t="shared" si="20"/>
        <v>0</v>
      </c>
      <c r="Q88" s="11">
        <f t="shared" si="19"/>
        <v>0</v>
      </c>
    </row>
    <row r="89" spans="1:22" ht="25.5" customHeight="1" x14ac:dyDescent="0.2">
      <c r="A89" s="27" t="s">
        <v>113</v>
      </c>
      <c r="B89" s="28" t="s">
        <v>114</v>
      </c>
      <c r="C89" s="29">
        <f>SUM(C90:C91)</f>
        <v>66320.138999999996</v>
      </c>
      <c r="D89" s="29">
        <f t="shared" ref="D89:E89" si="21">SUM(D90:D91)</f>
        <v>57025.039000000004</v>
      </c>
      <c r="E89" s="29">
        <f t="shared" si="21"/>
        <v>50311.839</v>
      </c>
      <c r="F89" s="30">
        <f t="shared" si="0"/>
        <v>0.88227627516396778</v>
      </c>
      <c r="G89" s="29">
        <f>SUM(G90:G91)</f>
        <v>17147.400000000001</v>
      </c>
      <c r="H89" s="30">
        <f t="shared" si="3"/>
        <v>2.934079743867875</v>
      </c>
      <c r="I89" s="29">
        <f>E89-G89</f>
        <v>33164.438999999998</v>
      </c>
      <c r="J89" s="29">
        <f>SUM(J90:J91)</f>
        <v>104270.16100000001</v>
      </c>
      <c r="K89" s="29">
        <f t="shared" ref="K89" si="22">SUM(K90:K91)</f>
        <v>100270.16099999999</v>
      </c>
      <c r="L89" s="29">
        <f t="shared" ref="L89" si="23">SUM(L90:L91)</f>
        <v>100270.16100000001</v>
      </c>
      <c r="M89" s="30">
        <v>0</v>
      </c>
      <c r="N89" s="29">
        <f>SUM(N90:N91)</f>
        <v>60</v>
      </c>
      <c r="O89" s="29">
        <f>SUM(O90:O91)</f>
        <v>100210.16100000001</v>
      </c>
      <c r="Q89" s="11">
        <f t="shared" si="19"/>
        <v>4000.0000000000146</v>
      </c>
    </row>
    <row r="90" spans="1:22" ht="29.25" customHeight="1" x14ac:dyDescent="0.2">
      <c r="A90" s="45" t="s">
        <v>115</v>
      </c>
      <c r="B90" s="49" t="s">
        <v>116</v>
      </c>
      <c r="C90" s="56">
        <v>18590.3</v>
      </c>
      <c r="D90" s="56">
        <v>9295.2000000000007</v>
      </c>
      <c r="E90" s="56">
        <v>2582</v>
      </c>
      <c r="F90" s="31">
        <f t="shared" si="0"/>
        <v>0.27777777777777773</v>
      </c>
      <c r="G90" s="13">
        <v>14207.4</v>
      </c>
      <c r="H90" s="31">
        <f t="shared" si="3"/>
        <v>0.18173627827751734</v>
      </c>
      <c r="I90" s="13">
        <f t="shared" si="4"/>
        <v>-11625.4</v>
      </c>
      <c r="J90" s="14"/>
      <c r="K90" s="14"/>
      <c r="L90" s="14"/>
      <c r="M90" s="31">
        <v>0</v>
      </c>
      <c r="N90" s="14"/>
      <c r="O90" s="14">
        <f>L90-N90</f>
        <v>0</v>
      </c>
      <c r="Q90" s="11">
        <f t="shared" si="19"/>
        <v>0</v>
      </c>
    </row>
    <row r="91" spans="1:22" s="10" customFormat="1" ht="45" customHeight="1" x14ac:dyDescent="0.2">
      <c r="A91" s="45" t="s">
        <v>155</v>
      </c>
      <c r="B91" s="49" t="s">
        <v>148</v>
      </c>
      <c r="C91" s="56">
        <v>47729.839</v>
      </c>
      <c r="D91" s="56">
        <v>47729.839</v>
      </c>
      <c r="E91" s="56">
        <v>47729.839</v>
      </c>
      <c r="F91" s="31">
        <f t="shared" si="0"/>
        <v>1</v>
      </c>
      <c r="G91" s="41">
        <v>2940</v>
      </c>
      <c r="H91" s="31">
        <f t="shared" ref="H91" si="24">E91/G91</f>
        <v>16.23463911564626</v>
      </c>
      <c r="I91" s="13">
        <f t="shared" ref="I91" si="25">E91-G91</f>
        <v>44789.839</v>
      </c>
      <c r="J91" s="56">
        <v>104270.16100000001</v>
      </c>
      <c r="K91" s="56">
        <v>100270.16099999999</v>
      </c>
      <c r="L91" s="56">
        <v>100270.16100000001</v>
      </c>
      <c r="M91" s="44">
        <v>1</v>
      </c>
      <c r="N91" s="43">
        <v>60</v>
      </c>
      <c r="O91" s="14">
        <f>L91-N91</f>
        <v>100210.16100000001</v>
      </c>
      <c r="Q91" s="11"/>
    </row>
    <row r="92" spans="1:22" ht="24" customHeight="1" x14ac:dyDescent="0.2">
      <c r="A92" s="27" t="s">
        <v>117</v>
      </c>
      <c r="B92" s="28" t="s">
        <v>118</v>
      </c>
      <c r="C92" s="29">
        <f>C89+C83+C64+C58+C53+C46+C34+C29+C14+C11</f>
        <v>1131868.8280000002</v>
      </c>
      <c r="D92" s="29">
        <f t="shared" ref="D92:E92" si="26">D89+D83+D64+D58+D53+D46+D34+D29+D14+D11</f>
        <v>591535.05599999998</v>
      </c>
      <c r="E92" s="29">
        <f t="shared" si="26"/>
        <v>540586.85352</v>
      </c>
      <c r="F92" s="30">
        <f>E92/D92</f>
        <v>0.91387120346760986</v>
      </c>
      <c r="G92" s="29">
        <f>G89+G83+G64+G58+G53+G46+G34+G29+G14+G11</f>
        <v>472288.03356000001</v>
      </c>
      <c r="H92" s="30">
        <f t="shared" si="3"/>
        <v>1.1446126412417841</v>
      </c>
      <c r="I92" s="29">
        <f>I89+I83+I64+I58+I53+I46+I34+I29+I14+I11</f>
        <v>68298.819959999993</v>
      </c>
      <c r="J92" s="29">
        <f>J89+J83+J64+J58+J53+J46+J34+J29+J14+J11</f>
        <v>287011.67299999995</v>
      </c>
      <c r="K92" s="29">
        <f t="shared" ref="K92:L92" si="27">K89+K83+K64+K58+K53+K46+K34+K29+K14+K11</f>
        <v>285241.36887999997</v>
      </c>
      <c r="L92" s="29">
        <f t="shared" si="27"/>
        <v>153374.48468000005</v>
      </c>
      <c r="M92" s="30">
        <f>L92/K92</f>
        <v>0.537700703380526</v>
      </c>
      <c r="N92" s="29">
        <f>N89+N83+N64+N58+N53+N46+N34+N29+N14+N11</f>
        <v>67708.569510000001</v>
      </c>
      <c r="O92" s="29">
        <f>O89+O83+O64+O58+O53+O46+O34+O29+O14+O11</f>
        <v>85665.915170000007</v>
      </c>
      <c r="Q92" s="11">
        <f t="shared" si="19"/>
        <v>1770.3041199999861</v>
      </c>
    </row>
    <row r="93" spans="1:22" x14ac:dyDescent="0.2">
      <c r="A93" s="2"/>
      <c r="B93" s="2"/>
      <c r="C93" s="2"/>
      <c r="D93" s="2"/>
      <c r="E93" s="2"/>
      <c r="G93" s="35"/>
    </row>
    <row r="94" spans="1:22" s="10" customFormat="1" ht="15.75" x14ac:dyDescent="0.25">
      <c r="A94" s="16"/>
      <c r="B94" s="16"/>
      <c r="C94" s="17"/>
      <c r="D94" s="17"/>
      <c r="E94" s="17"/>
      <c r="G94" s="36"/>
      <c r="H94" s="18"/>
      <c r="I94" s="18"/>
    </row>
    <row r="95" spans="1:22" s="10" customFormat="1" ht="18.75" x14ac:dyDescent="0.3">
      <c r="B95" s="19" t="s">
        <v>144</v>
      </c>
      <c r="C95" s="16"/>
      <c r="D95" s="16"/>
      <c r="E95" s="16"/>
      <c r="F95" s="20"/>
      <c r="G95" s="37"/>
      <c r="K95" s="46"/>
      <c r="N95" s="19" t="s">
        <v>174</v>
      </c>
      <c r="O95" s="20"/>
      <c r="P95" s="21"/>
      <c r="Q95" s="21"/>
      <c r="R95" s="21"/>
      <c r="S95" s="21"/>
      <c r="T95" s="21"/>
      <c r="U95" s="21"/>
      <c r="V95" s="21"/>
    </row>
    <row r="96" spans="1:22" s="10" customFormat="1" ht="18.75" x14ac:dyDescent="0.3">
      <c r="B96" s="22"/>
      <c r="C96" s="16"/>
      <c r="D96" s="16"/>
      <c r="E96" s="16"/>
      <c r="G96" s="34"/>
      <c r="H96" s="23"/>
      <c r="I96" s="20"/>
      <c r="N96" s="23"/>
      <c r="O96" s="20"/>
    </row>
    <row r="97" spans="2:15" s="10" customFormat="1" ht="18.75" x14ac:dyDescent="0.3">
      <c r="B97" s="22"/>
      <c r="C97" s="16"/>
      <c r="D97" s="16"/>
      <c r="E97" s="16"/>
      <c r="G97" s="34"/>
      <c r="H97" s="23"/>
      <c r="I97" s="20"/>
      <c r="N97" s="23"/>
      <c r="O97" s="20"/>
    </row>
    <row r="98" spans="2:15" x14ac:dyDescent="0.2">
      <c r="L98" s="46">
        <f>L92-N92</f>
        <v>85665.915170000051</v>
      </c>
    </row>
  </sheetData>
  <mergeCells count="7">
    <mergeCell ref="G1:I3"/>
    <mergeCell ref="M1:O3"/>
    <mergeCell ref="A4:O7"/>
    <mergeCell ref="J9:O9"/>
    <mergeCell ref="A9:A10"/>
    <mergeCell ref="B9:B10"/>
    <mergeCell ref="C9:I9"/>
  </mergeCells>
  <pageMargins left="0.31496062992125984" right="0.31496062992125984" top="0.39370078740157483" bottom="0.39370078740157483" header="0" footer="0"/>
  <pageSetup paperSize="9" scale="53" fitToHeight="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2022-07-26T07:51:35Z</cp:lastPrinted>
  <dcterms:created xsi:type="dcterms:W3CDTF">2021-04-19T07:27:31Z</dcterms:created>
  <dcterms:modified xsi:type="dcterms:W3CDTF">2022-07-26T07:51:47Z</dcterms:modified>
</cp:coreProperties>
</file>