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40" windowHeight="10515"/>
  </bookViews>
  <sheets>
    <sheet name="зміна 3" sheetId="5" r:id="rId1"/>
  </sheets>
  <definedNames>
    <definedName name="__123Graph_XGRAPH3">"[1]gdp!#REF!"</definedName>
    <definedName name="aa">";"</definedName>
    <definedName name="BuiltIn_Print_Area___1___1">!#REF!</definedName>
    <definedName name="ClDate_21">"['file://Kredo/work/Dept/FinPlan-Economy/Planning%20System%20Project/consolidation%20hq%20formatted.xls'#$Inform.$E$6]"</definedName>
    <definedName name="ClDate_25">"['file://Kredo/work/Dept/FinPlan-Economy/Planning%20System%20Project/consolidation%20hq%20formatted.xls'#$Inform.$E$6]"</definedName>
    <definedName name="ClDate_6">"['file:///R:/DOCUME~1/Chirich/LOCALS~1/Temp/DOCUME~1/VOYTOV~1/LOCALS~1/Temp/Rar$DI00.867/Planning%20System%20Project/consolidation%20hq%20formatted.xls'#$Inform.$E$6]"</definedName>
    <definedName name="CompName_21">"['file://Kredo/work/Dept/FinPlan-Economy/Planning%20System%20Project/consolidation%20hq%20formatted.xls'#$Inform.$F$2]"</definedName>
    <definedName name="CompName_25">"['file://Kredo/work/Dept/FinPlan-Economy/Planning%20System%20Project/consolidation%20hq%20formatted.xls'#$Inform.$F$2]"</definedName>
    <definedName name="CompName_6">"['file:///R:/DOCUME~1/Chirich/LOCALS~1/Temp/DOCUME~1/VOYTOV~1/LOCALS~1/Temp/Rar$DI00.867/Planning%20System%20Project/consolidation%20hq%20formatted.xls'#$Inform.$F$2]"</definedName>
    <definedName name="CompNameE_21">"['file://Kredo/work/Dept/FinPlan-Economy/Planning%20System%20Project/consolidation%20hq%20formatted.xls'#$Inform.$G$2]"</definedName>
    <definedName name="CompNameE_25">"['file://Kredo/work/Dept/FinPlan-Economy/Planning%20System%20Project/consolidation%20hq%20formatted.xls'#$Inform.$G$2]"</definedName>
    <definedName name="CompNameE_6">"['file:///R:/DOCUME~1/Chirich/LOCALS~1/Temp/DOCUME~1/VOYTOV~1/LOCALS~1/Temp/Rar$DI00.867/Planning%20System%20Project/consolidation%20hq%20formatted.xls'#$Inform.$G$2]"</definedName>
    <definedName name="Cost_Category_National_ID">!#REF!</definedName>
    <definedName name="Cе511">!#REF!</definedName>
    <definedName name="dCPIb">"[10]попер_роз!#REF!"</definedName>
    <definedName name="dPPIb">"[10]попер_роз!#REF!"</definedName>
    <definedName name="ds">"'[11]7  інші витрати'!#ref!"</definedName>
    <definedName name="Fact_Type_ID">!#REF!</definedName>
    <definedName name="ij1sssss">"'[13]7  інші витрати'!#ref!"</definedName>
    <definedName name="LastItem">"[14][$#ССЫЛ!.$A$1]"</definedName>
    <definedName name="Load_ID_10">"'[17]7  інші витрати'!#ref!"</definedName>
    <definedName name="OpDate_21">"['file://Kredo/work/Dept/FinPlan-Economy/Planning%20System%20Project/consolidation%20hq%20formatted.xls'#$Inform.$E$5]"</definedName>
    <definedName name="OpDate_25">"['file://Kredo/work/Dept/FinPlan-Economy/Planning%20System%20Project/consolidation%20hq%20formatted.xls'#$Inform.$E$5]"</definedName>
    <definedName name="OpDate_6">"['file:///R:/DOCUME~1/Chirich/LOCALS~1/Temp/DOCUME~1/VOYTOV~1/LOCALS~1/Temp/Rar$DI00.867/Planning%20System%20Project/consolidation%20hq%20formatted.xls'#$Inform.$E$5]"</definedName>
    <definedName name="QR">"['file://D72rc2j/vera/DOCUME~1/Chirich/LOCALS~1/Temp/DOCUME~1/VOYTOV~1/LOCALS~1/Temp/Rar$DI00.867/Planning%20System%20Project/consolidation%20hq%20formatted.xls'#$Inform.$E$5]"</definedName>
    <definedName name="ShowFil">"[14]!showfil"</definedName>
    <definedName name="SU_ID">!#REF!</definedName>
    <definedName name="Time_ID_10">"'[17]7  інші витрати'!#ref!"</definedName>
    <definedName name="Time_ID0_10">"'[17]7  інші витрати'!#ref!"</definedName>
    <definedName name="ttttttt">!#REF!</definedName>
    <definedName name="Unit_21">"['file://Kredo/work/Dept/FinPlan-Economy/Planning%20System%20Project/consolidation%20hq%20formatted.xls'#$Inform.$E$38]"</definedName>
    <definedName name="Unit_25">"['file://Kredo/work/Dept/FinPlan-Economy/Planning%20System%20Project/consolidation%20hq%20formatted.xls'#$Inform.$E$38]"</definedName>
    <definedName name="Unit_6">"['file:///R:/DOCUME~1/Chirich/LOCALS~1/Temp/DOCUME~1/VOYTOV~1/LOCALS~1/Temp/Rar$DI00.867/Planning%20System%20Project/consolidation%20hq%20formatted.xls'#$Inform.$E$38]"</definedName>
    <definedName name="yyyy">!#REF!</definedName>
    <definedName name="а">"'[13]7  інші витрати'!#ref!"</definedName>
    <definedName name="ав">!#REF!</definedName>
    <definedName name="ватт">"'[27]база  '!#ref!"</definedName>
    <definedName name="е">!#REF!</definedName>
    <definedName name="є">!#REF!</definedName>
    <definedName name="Заголовки_для_печати_МИ">";"</definedName>
    <definedName name="ів">!#REF!</definedName>
    <definedName name="ів___0">!#REF!</definedName>
    <definedName name="ів_22">!#REF!</definedName>
    <definedName name="ів_26">!#REF!</definedName>
    <definedName name="іваіа">"'[30]7  інші витрати'!#ref!"</definedName>
    <definedName name="іваф">!#REF!</definedName>
    <definedName name="іцу">"['file://D72rc2j/vera/DOCUME~1/Chirich/LOCALS~1/Temp/DOCUME~1/VOYTOV~1/LOCALS~1/Temp/Rar$DI00.867/Planning%20System%20Project/consolidation%20hq%20formatted.xls'#$Inform.$G$2]"</definedName>
    <definedName name="йуц">!#REF!</definedName>
    <definedName name="йцу">!#REF!</definedName>
    <definedName name="йцуйй">!#REF!</definedName>
    <definedName name="йцукц">"'[30]7  інші витрати'!#ref!"</definedName>
    <definedName name="КЕ">!#REF!</definedName>
    <definedName name="КЕ___0">!#REF!</definedName>
    <definedName name="КЕ_22">!#REF!</definedName>
    <definedName name="КЕ_26">!#REF!</definedName>
    <definedName name="кен">!#REF!</definedName>
    <definedName name="л">!#REF!</definedName>
    <definedName name="п">"'[13]7  інші витрати'!#ref!"</definedName>
    <definedName name="План">!#REF!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!#REF!</definedName>
    <definedName name="ппп">"['file:///R:/DOCUME~1/SINKEV~1/LOCALS~1/Temp/Rar$DI00.781/Dept/FinPlan-Economy/Planning%20System%20Project/consolidation%20hq%20formatted.xls'#$Inform.$E$6]"</definedName>
    <definedName name="р">!#REF!</definedName>
    <definedName name="тариф">"['file:///S:/Dept/FinPlan-Economy/Planning%20System%20Project/consolidation%20hq%20formatted.xls'#$Inform.$G$2]"</definedName>
    <definedName name="уйцукйцуйу">!#REF!</definedName>
    <definedName name="уке">"['file://Main/MAIN1/Dept/FinPlan-Economy/Planning%20System%20Project/consolidation%20hq%20formatted.xls'#$Inform.$G$2]"</definedName>
    <definedName name="фіваіф">"'[30]7  інші витрати'!#ref!"</definedName>
    <definedName name="ц">"'[13]7  інші витрати'!#ref!"</definedName>
    <definedName name="ччч">"'[35]база  '!#ref!"</definedName>
    <definedName name="ш">!#REF!</definedName>
  </definedNames>
  <calcPr calcId="162913"/>
</workbook>
</file>

<file path=xl/calcChain.xml><?xml version="1.0" encoding="utf-8"?>
<calcChain xmlns="http://schemas.openxmlformats.org/spreadsheetml/2006/main">
  <c r="I91" i="5" l="1"/>
  <c r="H36" i="5"/>
  <c r="H56" i="5"/>
  <c r="H55" i="5"/>
  <c r="I36" i="5" l="1"/>
  <c r="I37" i="5"/>
  <c r="H37" i="5"/>
  <c r="H39" i="5"/>
  <c r="H42" i="5"/>
  <c r="H41" i="5"/>
  <c r="H40" i="5"/>
  <c r="H47" i="5"/>
  <c r="H48" i="5"/>
  <c r="I58" i="5"/>
  <c r="H58" i="5"/>
  <c r="H91" i="5" l="1"/>
  <c r="I64" i="5"/>
  <c r="I60" i="5"/>
  <c r="H60" i="5"/>
  <c r="I55" i="5"/>
  <c r="I52" i="5"/>
  <c r="H52" i="5"/>
  <c r="I50" i="5"/>
  <c r="H50" i="5"/>
  <c r="I47" i="5"/>
  <c r="I46" i="5"/>
  <c r="H46" i="5"/>
  <c r="I45" i="5"/>
  <c r="H45" i="5"/>
  <c r="H114" i="5" l="1"/>
  <c r="G114" i="5"/>
  <c r="F114" i="5"/>
  <c r="H113" i="5"/>
  <c r="G113" i="5" s="1"/>
  <c r="F113" i="5" s="1"/>
  <c r="D107" i="5"/>
  <c r="E106" i="5"/>
  <c r="E105" i="5"/>
  <c r="E104" i="5"/>
  <c r="E103" i="5"/>
  <c r="D102" i="5"/>
  <c r="C102" i="5"/>
  <c r="E101" i="5"/>
  <c r="E100" i="5"/>
  <c r="E99" i="5"/>
  <c r="E98" i="5"/>
  <c r="C97" i="5"/>
  <c r="C107" i="5" s="1"/>
  <c r="E95" i="5"/>
  <c r="E94" i="5"/>
  <c r="E92" i="5"/>
  <c r="I89" i="5"/>
  <c r="G91" i="5"/>
  <c r="E91" i="5" s="1"/>
  <c r="E90" i="5"/>
  <c r="H89" i="5"/>
  <c r="F89" i="5"/>
  <c r="D89" i="5"/>
  <c r="C89" i="5"/>
  <c r="E88" i="5"/>
  <c r="I87" i="5"/>
  <c r="H87" i="5"/>
  <c r="E87" i="5" s="1"/>
  <c r="D84" i="5"/>
  <c r="C84" i="5"/>
  <c r="I83" i="5"/>
  <c r="G83" i="5"/>
  <c r="F83" i="5"/>
  <c r="D82" i="5"/>
  <c r="C82" i="5"/>
  <c r="D81" i="5"/>
  <c r="C81" i="5"/>
  <c r="E78" i="5"/>
  <c r="E77" i="5"/>
  <c r="E76" i="5"/>
  <c r="E75" i="5"/>
  <c r="I74" i="5"/>
  <c r="H74" i="5"/>
  <c r="G74" i="5"/>
  <c r="F74" i="5"/>
  <c r="E74" i="5"/>
  <c r="F73" i="5"/>
  <c r="E73" i="5"/>
  <c r="I71" i="5"/>
  <c r="H71" i="5"/>
  <c r="H83" i="5" s="1"/>
  <c r="E83" i="5" s="1"/>
  <c r="G71" i="5"/>
  <c r="E71" i="5"/>
  <c r="E69" i="5"/>
  <c r="I68" i="5"/>
  <c r="H68" i="5"/>
  <c r="G68" i="5"/>
  <c r="F68" i="5"/>
  <c r="E68" i="5"/>
  <c r="I67" i="5"/>
  <c r="H67" i="5"/>
  <c r="H61" i="5" s="1"/>
  <c r="G67" i="5"/>
  <c r="F67" i="5"/>
  <c r="E67" i="5" s="1"/>
  <c r="I66" i="5"/>
  <c r="H66" i="5"/>
  <c r="G66" i="5"/>
  <c r="E66" i="5" s="1"/>
  <c r="E65" i="5"/>
  <c r="G64" i="5"/>
  <c r="E64" i="5"/>
  <c r="E62" i="5"/>
  <c r="I61" i="5"/>
  <c r="G61" i="5"/>
  <c r="D61" i="5"/>
  <c r="C61" i="5"/>
  <c r="G60" i="5"/>
  <c r="E60" i="5"/>
  <c r="I59" i="5"/>
  <c r="H59" i="5"/>
  <c r="G59" i="5"/>
  <c r="E59" i="5"/>
  <c r="G58" i="5"/>
  <c r="F58" i="5"/>
  <c r="E58" i="5" s="1"/>
  <c r="E57" i="5"/>
  <c r="I56" i="5"/>
  <c r="I82" i="5" s="1"/>
  <c r="H82" i="5"/>
  <c r="G56" i="5"/>
  <c r="G82" i="5" s="1"/>
  <c r="F56" i="5"/>
  <c r="E56" i="5" s="1"/>
  <c r="I81" i="5"/>
  <c r="H81" i="5"/>
  <c r="G55" i="5"/>
  <c r="G81" i="5" s="1"/>
  <c r="F55" i="5"/>
  <c r="F81" i="5" s="1"/>
  <c r="E55" i="5"/>
  <c r="E54" i="5"/>
  <c r="E53" i="5"/>
  <c r="D53" i="5" s="1"/>
  <c r="G52" i="5"/>
  <c r="F52" i="5"/>
  <c r="E52" i="5" s="1"/>
  <c r="E51" i="5"/>
  <c r="H49" i="5"/>
  <c r="H84" i="5" s="1"/>
  <c r="G50" i="5"/>
  <c r="F50" i="5"/>
  <c r="E50" i="5" s="1"/>
  <c r="I49" i="5"/>
  <c r="I84" i="5" s="1"/>
  <c r="G49" i="5"/>
  <c r="G84" i="5" s="1"/>
  <c r="E48" i="5"/>
  <c r="G47" i="5"/>
  <c r="F47" i="5"/>
  <c r="E47" i="5" s="1"/>
  <c r="E46" i="5"/>
  <c r="H44" i="5"/>
  <c r="G45" i="5"/>
  <c r="F45" i="5"/>
  <c r="E45" i="5" s="1"/>
  <c r="I44" i="5"/>
  <c r="G44" i="5"/>
  <c r="G80" i="5" s="1"/>
  <c r="G85" i="5" s="1"/>
  <c r="D44" i="5"/>
  <c r="C44" i="5"/>
  <c r="E42" i="5"/>
  <c r="G41" i="5"/>
  <c r="E41" i="5"/>
  <c r="G40" i="5"/>
  <c r="E40" i="5"/>
  <c r="E39" i="5"/>
  <c r="E38" i="5" s="1"/>
  <c r="I38" i="5"/>
  <c r="I107" i="5" s="1"/>
  <c r="H38" i="5"/>
  <c r="G38" i="5"/>
  <c r="F38" i="5"/>
  <c r="G37" i="5"/>
  <c r="F37" i="5"/>
  <c r="G36" i="5"/>
  <c r="G107" i="5" s="1"/>
  <c r="F36" i="5"/>
  <c r="E36" i="5"/>
  <c r="H107" i="5" l="1"/>
  <c r="E89" i="5"/>
  <c r="I80" i="5"/>
  <c r="H80" i="5"/>
  <c r="H85" i="5" s="1"/>
  <c r="H43" i="5"/>
  <c r="H108" i="5" s="1"/>
  <c r="H109" i="5" s="1"/>
  <c r="D49" i="5"/>
  <c r="C53" i="5"/>
  <c r="C49" i="5" s="1"/>
  <c r="C108" i="5" s="1"/>
  <c r="C109" i="5" s="1"/>
  <c r="E37" i="5"/>
  <c r="F107" i="5"/>
  <c r="D108" i="5"/>
  <c r="D109" i="5" s="1"/>
  <c r="I85" i="5"/>
  <c r="E49" i="5"/>
  <c r="E81" i="5"/>
  <c r="F82" i="5"/>
  <c r="E82" i="5" s="1"/>
  <c r="C43" i="5"/>
  <c r="G43" i="5"/>
  <c r="I43" i="5"/>
  <c r="I108" i="5" s="1"/>
  <c r="I109" i="5" s="1"/>
  <c r="F44" i="5"/>
  <c r="F49" i="5"/>
  <c r="F84" i="5" s="1"/>
  <c r="E84" i="5" s="1"/>
  <c r="F61" i="5"/>
  <c r="E61" i="5" s="1"/>
  <c r="G89" i="5"/>
  <c r="C80" i="5" l="1"/>
  <c r="C85" i="5" s="1"/>
  <c r="F80" i="5"/>
  <c r="E44" i="5"/>
  <c r="F43" i="5"/>
  <c r="G108" i="5"/>
  <c r="G109" i="5" s="1"/>
  <c r="E107" i="5"/>
  <c r="D80" i="5"/>
  <c r="D85" i="5" s="1"/>
  <c r="D43" i="5"/>
  <c r="F108" i="5" l="1"/>
  <c r="E43" i="5"/>
  <c r="F85" i="5"/>
  <c r="E85" i="5" s="1"/>
  <c r="E80" i="5"/>
  <c r="E108" i="5" l="1"/>
  <c r="E109" i="5" s="1"/>
  <c r="F109" i="5"/>
</calcChain>
</file>

<file path=xl/sharedStrings.xml><?xml version="1.0" encoding="utf-8"?>
<sst xmlns="http://schemas.openxmlformats.org/spreadsheetml/2006/main" count="169" uniqueCount="155">
  <si>
    <t>"ЗАТВЕРДЖЕНО"</t>
  </si>
  <si>
    <t>Міський голова</t>
  </si>
  <si>
    <t>Балога А.В.</t>
  </si>
  <si>
    <t>"____" ___________ 20___ р.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</si>
  <si>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</si>
  <si>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</si>
  <si>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</si>
  <si>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</si>
  <si>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</si>
  <si>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</si>
  <si>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>Комунальне некомерційне підприємство "Мукачівська центральна районна лікарня»</t>
  </si>
  <si>
    <t>за ЄДРПОУ</t>
  </si>
  <si>
    <t>Організаційно-правова форма</t>
  </si>
  <si>
    <t>комунальне підприємство</t>
  </si>
  <si>
    <t>за КОПФГ</t>
  </si>
  <si>
    <t>Територія</t>
  </si>
  <si>
    <t>м. Мукачево</t>
  </si>
  <si>
    <t>за КОАТУУ</t>
  </si>
  <si>
    <r>
      <t xml:space="preserve">Орган державного управління  </t>
    </r>
    <r>
      <rPr>
        <b/>
        <i/>
        <sz val="14"/>
        <color indexed="8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</si>
  <si>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</si>
  <si>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</si>
  <si>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</si>
  <si>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</si>
  <si>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</si>
  <si>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>Діяльність лікарняних закладів</t>
  </si>
  <si>
    <t xml:space="preserve">за  КВЕД  </t>
  </si>
  <si>
    <t>86.10</t>
  </si>
  <si>
    <t>Одиниця виміру, грн.</t>
  </si>
  <si>
    <t>тис.грн.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</si>
  <si>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</si>
  <si>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</si>
  <si>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</si>
  <si>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</si>
  <si>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</si>
  <si>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</si>
  <si>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89600, Закарпатська область, м.Мукачево, вул. Миколи-Пирогова, 8-13</t>
  </si>
  <si>
    <t>Телефон</t>
  </si>
  <si>
    <t>Керівник</t>
  </si>
  <si>
    <t>тис. грн.</t>
  </si>
  <si>
    <t>Найменування показника</t>
  </si>
  <si>
    <t>Код рядка</t>
  </si>
  <si>
    <t>Факт минулого року</t>
  </si>
  <si>
    <t>Фінансовий план поточного року</t>
  </si>
  <si>
    <t>У тому числі за кварталами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</si>
  <si>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</si>
  <si>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</si>
  <si>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</si>
  <si>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</si>
  <si>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>ІV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</si>
  <si>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</si>
  <si>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</si>
  <si>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</si>
  <si>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</si>
  <si>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Сума коштів з місцевого бюджету передбачена на оплату комунальних платежів .</t>
  </si>
  <si>
    <t>Дохід з місцевого бюджету за цільовими програмами, у тому числі:</t>
  </si>
  <si>
    <t>медикаменти та перев’язувальні матеріали</t>
  </si>
  <si>
    <t>господарчі товари та інвентар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</si>
  <si>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</si>
  <si>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придбання (виготовлення) основних засобів</t>
  </si>
  <si>
    <t>-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</si>
  <si>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</si>
  <si>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</si>
  <si>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ремонт та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</si>
  <si>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</si>
  <si>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</si>
  <si>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</si>
  <si>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</si>
  <si>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</si>
  <si>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</si>
  <si>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</si>
  <si>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</si>
  <si>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</si>
  <si>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</si>
  <si>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Амортизація</t>
  </si>
  <si>
    <t>Інші витрати (розшифрувати)</t>
  </si>
  <si>
    <t>Відрядження та підвищення кваліфікації  мед персонала , пільгові пенсії, , кейтерингові послуги по харчуванню пацієнтів стаціонарних відділень</t>
  </si>
  <si>
    <t>Адміністративні витрати, у тому числі:</t>
  </si>
  <si>
    <t>витрати на канцтовари, офісне приладдя та устаткування</t>
  </si>
  <si>
    <t>витрати на страхові послуги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</si>
  <si>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</si>
  <si>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</si>
  <si>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</si>
  <si>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</si>
  <si>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</si>
  <si>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</si>
  <si>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</si>
  <si>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>амортизація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</si>
  <si>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</si>
  <si>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</si>
  <si>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</si>
  <si>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Сплата штрафів, пені, плата за отримання ліцензій та акредитацію відповідно до законодавства,  сплата податкових, неподаткових та інших платежів на безповоротній основі, справляння яких передбачено законодавством (включаючи плату за адміністративні послуги);витрати на податки та ін. пот.видатки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</si>
  <si>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</si>
  <si>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</si>
  <si>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</si>
  <si>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</si>
  <si>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</si>
  <si>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</si>
  <si>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</si>
  <si>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</si>
  <si>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</si>
  <si>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</si>
  <si>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</si>
  <si>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</si>
  <si>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</si>
  <si>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</si>
  <si>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</si>
  <si>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</si>
  <si>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</si>
  <si>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</si>
  <si>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</si>
  <si>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</si>
  <si>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</si>
  <si>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</si>
  <si>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</si>
  <si>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</si>
  <si>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</si>
  <si>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</si>
  <si>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</si>
  <si>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IV. Додаткова інформація</t>
  </si>
  <si>
    <t>на 1.01</t>
  </si>
  <si>
    <t>на 1.04</t>
  </si>
  <si>
    <t>на 1.07</t>
  </si>
  <si>
    <t>на 1.10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</si>
  <si>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</si>
  <si>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</si>
  <si>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</si>
  <si>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</si>
  <si>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Мешко Є.В.</t>
  </si>
  <si>
    <t>Проєкт</t>
  </si>
  <si>
    <t>X</t>
  </si>
  <si>
    <t>Роботи по супроводу програм: МЕДСТАТ,МЕДОК, IS PRO, Облік медичних кадрів</t>
  </si>
  <si>
    <t>Медикаменти, вироби медичного призначення, тощо.</t>
  </si>
  <si>
    <t>Витрати на обслуговування автомобілів (ремонт автомобілів та запасні частини,олива,шини, тощо)</t>
  </si>
  <si>
    <t>Мукачівська міська ТГ в особі Мукачівської міської ради</t>
  </si>
  <si>
    <t xml:space="preserve">         (ініціали, прізвище)    </t>
  </si>
  <si>
    <t xml:space="preserve"> ФІНАНСОВИЙ  ПЛАН  ПІДПРИЄМСТВА НА 2022 рік</t>
  </si>
  <si>
    <t xml:space="preserve"> Прання білизни
- Збирання та вивіз біологічних відходів
- Викачка нечистот (Чисте місто)
- Техобслуговування зовнішніх мереж ( Водоканал)
- Визначення індивід.дози опромінення персоналу-  
 - Повірка лічильників та газосигналізаторів 
- Ремонт котлів та лічильників
- Обстеження та ремонт холодильного обладнання
- Ремонт автотранспорту
- Страхування
- Метрологічні роботи
- Заходи з техніки безпеки та охорони праці (електротех. вимір.)
- Прочищення димових та вентиляційних каналів
- Проведення бак досліджень(лептоспіроз)
- Дератизація
- Дезинсекція
- Техобслуговування ліфтів
- Послуги зв’язку (Укртелеком)
-Послуги системи безпеки та охорони                                              - Послуги системи безпеки (Нац.поліція)
- Ремонт медичного обладнання
- Поховання біохімічних відходів
- Перезарядка вогнегасників
- Розвантаження та транспортування кисню                                           -Послуги з протижежних заходів
- Послуги з повірки драгерів( визначення рівня алкоголю)
- Ремонт, тех.обслугов.та модернізація існуючого облад.                                                                                                                                                                                                                                             -Тех.обслуг.автомат.пожежної  сигналізації                                                                       
-Освітні послуги                                                                                   -Огляд котлів та лічильників                                                               -Підтримка та обслуговування сайту                                               -Сервісне обслуговування та послуги еквайра                               -Підвищення кваліфікації спеціалістів                                                 -Лабораторні дослідження                                                                 -Вимірювання технічних харектеристик іонізуючого випромінення                                                                                     -Послуги медичних лабораторій                                                                                    -Послуги з резервного копіювання   -Адвокатські послуги                             -ТО системи газопостачання                   -Консультаційні послуги                     -Рекламні послуги                                 -Надання послуг по МРТ                   -Послуги з ІР телефонії                        -Розширення функціоналу Доктор Елекс                                                                                                           -Послуги з обслуговування абонентської скриньки</t>
  </si>
  <si>
    <t xml:space="preserve">Програма розвитку та підтримки комунальних закладів охорони здоров’я Мукачівської міської територіальної громади </t>
  </si>
  <si>
    <r>
      <t>Типографія, миючі засоби,господарські товари,канцелярія, папір для друку, комплектуючі носії, червоні рецепти, м</t>
    </r>
    <r>
      <rPr>
        <sz val="12"/>
        <color rgb="FF000000"/>
        <rFont val="Calibri"/>
        <family val="2"/>
        <charset val="204"/>
      </rPr>
      <t>'</t>
    </r>
    <r>
      <rPr>
        <sz val="12"/>
        <color rgb="FF000000"/>
        <rFont val="Times New Roman"/>
        <family val="1"/>
        <charset val="204"/>
      </rPr>
      <t>який інвентар, меблі, продукція для чищення,рекламна продукція, вікна, двері, тощо.</t>
    </r>
  </si>
  <si>
    <t>Заправка картриджів, ремонт існуючого обладнання, тощо</t>
  </si>
  <si>
    <t>Для отримання посвідчення від “Закарпатського навчального центру безпеки життєдіяльності"</t>
  </si>
  <si>
    <r>
      <t>Послуги зв</t>
    </r>
    <r>
      <rPr>
        <sz val="12"/>
        <color rgb="FF000000"/>
        <rFont val="Calibri"/>
        <family val="2"/>
        <charset val="204"/>
      </rPr>
      <t>'</t>
    </r>
    <r>
      <rPr>
        <sz val="12"/>
        <color rgb="FF000000"/>
        <rFont val="Times New Roman"/>
        <family val="1"/>
        <charset val="204"/>
      </rPr>
      <t xml:space="preserve">язку </t>
    </r>
    <r>
      <rPr>
        <sz val="12"/>
        <color rgb="FF000000"/>
        <rFont val="Times New Roman"/>
        <family val="1"/>
        <charset val="204"/>
      </rPr>
      <t>Укртелеком</t>
    </r>
  </si>
  <si>
    <t>Заплановані доходи після укладання договору з  НСЗУ, та власні кошти отримані від платних медичних послуг затверджених рішенням виконавчого комітету Мукачівської міської ради</t>
  </si>
  <si>
    <t xml:space="preserve">                             (посада)</t>
  </si>
  <si>
    <t xml:space="preserve">                        (посада)</t>
  </si>
  <si>
    <t xml:space="preserve">                      (підпис)</t>
  </si>
  <si>
    <t xml:space="preserve">                     (підпис)</t>
  </si>
  <si>
    <t xml:space="preserve">(ініціали, прізвище)    </t>
  </si>
  <si>
    <t xml:space="preserve">Керуючий справами виконавчого комітету Мукачівської міської ради </t>
  </si>
  <si>
    <t xml:space="preserve">   Директор   </t>
  </si>
  <si>
    <t>Медичне обладнання довгострокового користування,обладнання для монтажу автоматичної пожедної сигнал., монтажні роботи, тощо.</t>
  </si>
  <si>
    <t>Плановий рік (усього)</t>
  </si>
  <si>
    <t xml:space="preserve">-Капітальний ремонт Пологового відділення                                                      -Капітальний ремонт вентиляційної системи 2 поверху пологового відділення  </t>
  </si>
  <si>
    <t>Євген МЕШКО</t>
  </si>
  <si>
    <t>Олександр ЛЕНДЄЛ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</si>
</sst>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22]General"/>
    <numFmt numFmtId="165" formatCode="&quot; &quot;#,##0&quot; &quot;;&quot; (&quot;#,##0&quot;)&quot;;&quot; - &quot;;&quot; &quot;@&quot; &quot;"/>
    <numFmt numFmtId="166" formatCode="&quot; &quot;#,##0.0&quot; &quot;;&quot; (&quot;#,##0.0&quot;)&quot;;&quot; - &quot;;&quot; &quot;@&quot; &quot;"/>
    <numFmt numFmtId="167" formatCode="[$-422]0.00"/>
    <numFmt numFmtId="168" formatCode="#,##0.0"/>
    <numFmt numFmtId="169" formatCode="#,##0.0;[Red]#,##0.0"/>
    <numFmt numFmtId="170" formatCode="0.0"/>
    <numFmt numFmtId="171" formatCode="&quot; &quot;#,##0.00&quot; &quot;;&quot; (&quot;#,##0.00&quot;)&quot;;&quot; - &quot;;&quot; &quot;@&quot; &quot;"/>
    <numFmt numFmtId="172" formatCode="#,##0.00&quot; &quot;[$грн.-422];[Red]&quot;-&quot;#,##0.00&quot; &quot;[$грн.-422]"/>
  </numFmts>
  <fonts count="14" x14ac:knownFonts="1">
    <font>
      <sz val="11"/>
      <color rgb="FF000000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0"/>
      <color rgb="FF000000"/>
      <name val="Arial Cyr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72" fontId="4" fillId="0" borderId="0" applyBorder="0" applyProtection="0"/>
  </cellStyleXfs>
  <cellXfs count="139">
    <xf numFmtId="0" fontId="0" fillId="0" borderId="0" xfId="0"/>
    <xf numFmtId="49" fontId="5" fillId="0" borderId="0" xfId="1" applyNumberFormat="1" applyFont="1" applyFill="1" applyAlignment="1">
      <alignment vertical="center"/>
    </xf>
    <xf numFmtId="164" fontId="5" fillId="0" borderId="0" xfId="1" applyFont="1" applyFill="1" applyAlignment="1">
      <alignment horizontal="center" vertical="center"/>
    </xf>
    <xf numFmtId="164" fontId="5" fillId="0" borderId="0" xfId="1" applyFont="1" applyFill="1" applyAlignment="1">
      <alignment vertical="center"/>
    </xf>
    <xf numFmtId="164" fontId="5" fillId="2" borderId="0" xfId="1" applyFont="1" applyFill="1" applyAlignment="1">
      <alignment vertical="center"/>
    </xf>
    <xf numFmtId="49" fontId="6" fillId="0" borderId="0" xfId="1" applyNumberFormat="1" applyFont="1" applyFill="1" applyAlignment="1">
      <alignment horizontal="center" vertical="center" wrapText="1" shrinkToFit="1"/>
    </xf>
    <xf numFmtId="164" fontId="5" fillId="2" borderId="1" xfId="1" applyFont="1" applyFill="1" applyBorder="1" applyAlignment="1">
      <alignment vertical="center"/>
    </xf>
    <xf numFmtId="164" fontId="5" fillId="2" borderId="2" xfId="1" applyFont="1" applyFill="1" applyBorder="1" applyAlignment="1">
      <alignment vertical="center"/>
    </xf>
    <xf numFmtId="164" fontId="5" fillId="2" borderId="2" xfId="1" applyFont="1" applyFill="1" applyBorder="1" applyAlignment="1">
      <alignment horizontal="right" vertical="center"/>
    </xf>
    <xf numFmtId="164" fontId="5" fillId="0" borderId="4" xfId="1" applyFont="1" applyFill="1" applyBorder="1" applyAlignment="1">
      <alignment horizontal="left" vertical="center" wrapText="1"/>
    </xf>
    <xf numFmtId="164" fontId="5" fillId="2" borderId="5" xfId="1" applyFont="1" applyFill="1" applyBorder="1" applyAlignment="1">
      <alignment vertical="center" wrapText="1"/>
    </xf>
    <xf numFmtId="164" fontId="5" fillId="2" borderId="5" xfId="1" applyFont="1" applyFill="1" applyBorder="1" applyAlignment="1">
      <alignment vertical="center"/>
    </xf>
    <xf numFmtId="164" fontId="5" fillId="2" borderId="2" xfId="1" applyFont="1" applyFill="1" applyBorder="1" applyAlignment="1">
      <alignment vertical="center" wrapText="1"/>
    </xf>
    <xf numFmtId="164" fontId="5" fillId="2" borderId="6" xfId="1" applyFont="1" applyFill="1" applyBorder="1" applyAlignment="1">
      <alignment vertical="center" wrapText="1"/>
    </xf>
    <xf numFmtId="164" fontId="5" fillId="2" borderId="3" xfId="1" applyFont="1" applyFill="1" applyBorder="1" applyAlignment="1">
      <alignment vertical="center" wrapText="1"/>
    </xf>
    <xf numFmtId="49" fontId="7" fillId="0" borderId="0" xfId="1" applyNumberFormat="1" applyFont="1" applyFill="1" applyAlignment="1">
      <alignment horizontal="center" vertical="center" wrapText="1" shrinkToFit="1"/>
    </xf>
    <xf numFmtId="164" fontId="8" fillId="0" borderId="0" xfId="1" applyFont="1" applyFill="1" applyAlignment="1">
      <alignment horizontal="center" vertical="center" wrapText="1"/>
    </xf>
    <xf numFmtId="164" fontId="5" fillId="0" borderId="0" xfId="1" applyFont="1" applyFill="1" applyAlignment="1">
      <alignment horizontal="center" vertical="center" wrapText="1"/>
    </xf>
    <xf numFmtId="164" fontId="8" fillId="2" borderId="0" xfId="1" applyFont="1" applyFill="1" applyAlignment="1">
      <alignment horizontal="center" vertical="center" wrapText="1"/>
    </xf>
    <xf numFmtId="164" fontId="5" fillId="2" borderId="3" xfId="1" applyFont="1" applyFill="1" applyBorder="1" applyAlignment="1">
      <alignment horizontal="center" vertical="center" wrapText="1" shrinkToFit="1"/>
    </xf>
    <xf numFmtId="164" fontId="8" fillId="0" borderId="0" xfId="1" applyFont="1" applyFill="1" applyAlignment="1">
      <alignment vertical="center"/>
    </xf>
    <xf numFmtId="164" fontId="5" fillId="0" borderId="3" xfId="1" applyFont="1" applyFill="1" applyBorder="1" applyAlignment="1">
      <alignment horizontal="left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 wrapText="1"/>
    </xf>
    <xf numFmtId="166" fontId="8" fillId="3" borderId="3" xfId="1" applyNumberFormat="1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left" vertical="center" wrapText="1" shrinkToFit="1"/>
    </xf>
    <xf numFmtId="49" fontId="6" fillId="0" borderId="3" xfId="1" applyNumberFormat="1" applyFont="1" applyFill="1" applyBorder="1" applyAlignment="1">
      <alignment horizontal="left" vertical="center" wrapText="1" shrinkToFit="1"/>
    </xf>
    <xf numFmtId="166" fontId="5" fillId="3" borderId="3" xfId="1" applyNumberFormat="1" applyFont="1" applyFill="1" applyBorder="1" applyAlignment="1">
      <alignment horizontal="center" vertical="center" wrapText="1"/>
    </xf>
    <xf numFmtId="164" fontId="9" fillId="0" borderId="3" xfId="1" applyFont="1" applyFill="1" applyBorder="1" applyAlignment="1">
      <alignment horizontal="left" vertical="center" wrapText="1"/>
    </xf>
    <xf numFmtId="164" fontId="9" fillId="0" borderId="3" xfId="1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>
      <alignment horizontal="center" vertical="center" wrapText="1"/>
    </xf>
    <xf numFmtId="164" fontId="9" fillId="0" borderId="3" xfId="1" applyFont="1" applyFill="1" applyBorder="1" applyAlignment="1">
      <alignment horizontal="center" vertical="center" wrapText="1"/>
    </xf>
    <xf numFmtId="164" fontId="6" fillId="0" borderId="3" xfId="1" applyFont="1" applyFill="1" applyBorder="1" applyAlignment="1">
      <alignment horizontal="left" vertical="center" wrapText="1" shrinkToFit="1"/>
    </xf>
    <xf numFmtId="166" fontId="8" fillId="2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top" wrapText="1" shrinkToFit="1"/>
    </xf>
    <xf numFmtId="49" fontId="6" fillId="2" borderId="3" xfId="1" applyNumberFormat="1" applyFont="1" applyFill="1" applyBorder="1" applyAlignment="1">
      <alignment horizontal="center" vertical="center" wrapText="1" shrinkToFit="1"/>
    </xf>
    <xf numFmtId="167" fontId="6" fillId="0" borderId="3" xfId="1" applyNumberFormat="1" applyFont="1" applyFill="1" applyBorder="1" applyAlignment="1">
      <alignment horizontal="left" vertical="top" wrapText="1" shrinkToFit="1"/>
    </xf>
    <xf numFmtId="164" fontId="6" fillId="0" borderId="3" xfId="1" applyFont="1" applyFill="1" applyBorder="1" applyAlignment="1">
      <alignment vertical="top" wrapText="1"/>
    </xf>
    <xf numFmtId="168" fontId="5" fillId="3" borderId="3" xfId="1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169" fontId="5" fillId="2" borderId="3" xfId="1" applyNumberFormat="1" applyFont="1" applyFill="1" applyBorder="1" applyAlignment="1">
      <alignment horizontal="center" vertical="center" wrapText="1"/>
    </xf>
    <xf numFmtId="170" fontId="5" fillId="2" borderId="3" xfId="1" applyNumberFormat="1" applyFont="1" applyFill="1" applyBorder="1" applyAlignment="1">
      <alignment horizontal="center" vertical="center" wrapText="1"/>
    </xf>
    <xf numFmtId="165" fontId="8" fillId="3" borderId="3" xfId="1" applyNumberFormat="1" applyFont="1" applyFill="1" applyBorder="1" applyAlignment="1">
      <alignment horizontal="center" vertical="center" wrapText="1"/>
    </xf>
    <xf numFmtId="164" fontId="8" fillId="0" borderId="3" xfId="1" applyFont="1" applyFill="1" applyBorder="1" applyAlignment="1">
      <alignment horizontal="center" vertical="center"/>
    </xf>
    <xf numFmtId="164" fontId="8" fillId="0" borderId="3" xfId="1" applyFont="1" applyFill="1" applyBorder="1" applyAlignment="1">
      <alignment horizontal="center" vertical="center" wrapText="1"/>
    </xf>
    <xf numFmtId="164" fontId="8" fillId="2" borderId="3" xfId="1" applyFont="1" applyFill="1" applyBorder="1" applyAlignment="1">
      <alignment horizontal="center" vertical="center" wrapText="1"/>
    </xf>
    <xf numFmtId="171" fontId="5" fillId="2" borderId="3" xfId="1" applyNumberFormat="1" applyFont="1" applyFill="1" applyBorder="1" applyAlignment="1">
      <alignment horizontal="center" vertical="center" wrapText="1"/>
    </xf>
    <xf numFmtId="164" fontId="5" fillId="0" borderId="0" xfId="1" applyFont="1" applyFill="1" applyAlignment="1">
      <alignment horizontal="left" vertical="center" wrapText="1"/>
    </xf>
    <xf numFmtId="165" fontId="5" fillId="0" borderId="0" xfId="1" applyNumberFormat="1" applyFont="1" applyFill="1" applyAlignment="1">
      <alignment horizontal="center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8" fontId="5" fillId="0" borderId="0" xfId="1" applyNumberFormat="1" applyFont="1" applyFill="1" applyAlignment="1">
      <alignment horizontal="right" vertical="center" wrapText="1"/>
    </xf>
    <xf numFmtId="168" fontId="5" fillId="2" borderId="0" xfId="1" applyNumberFormat="1" applyFont="1" applyFill="1" applyAlignment="1">
      <alignment horizontal="right" vertical="center" wrapText="1"/>
    </xf>
    <xf numFmtId="164" fontId="10" fillId="0" borderId="0" xfId="1" applyFont="1" applyFill="1" applyAlignment="1">
      <alignment horizontal="center" vertical="center" wrapText="1"/>
    </xf>
    <xf numFmtId="164" fontId="5" fillId="0" borderId="0" xfId="1" applyFont="1" applyFill="1" applyAlignment="1">
      <alignment vertical="center" wrapText="1"/>
    </xf>
    <xf numFmtId="171" fontId="5" fillId="0" borderId="3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Alignment="1">
      <alignment horizontal="center" vertical="center"/>
    </xf>
    <xf numFmtId="166" fontId="8" fillId="0" borderId="0" xfId="1" applyNumberFormat="1" applyFont="1" applyFill="1" applyAlignment="1">
      <alignment horizontal="center" vertical="center" wrapText="1"/>
    </xf>
    <xf numFmtId="166" fontId="5" fillId="0" borderId="0" xfId="1" applyNumberFormat="1" applyFont="1" applyFill="1" applyAlignment="1">
      <alignment horizontal="center" vertical="center" wrapText="1"/>
    </xf>
    <xf numFmtId="166" fontId="5" fillId="5" borderId="3" xfId="1" applyNumberFormat="1" applyFont="1" applyFill="1" applyBorder="1" applyAlignment="1">
      <alignment horizontal="center" vertical="center" wrapText="1"/>
    </xf>
    <xf numFmtId="166" fontId="8" fillId="5" borderId="3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/>
    </xf>
    <xf numFmtId="168" fontId="8" fillId="4" borderId="3" xfId="1" applyNumberFormat="1" applyFont="1" applyFill="1" applyBorder="1" applyAlignment="1">
      <alignment horizontal="center" vertical="center" wrapText="1"/>
    </xf>
    <xf numFmtId="168" fontId="8" fillId="2" borderId="3" xfId="1" applyNumberFormat="1" applyFont="1" applyFill="1" applyBorder="1" applyAlignment="1">
      <alignment horizontal="center" vertical="center" wrapText="1"/>
    </xf>
    <xf numFmtId="14" fontId="8" fillId="0" borderId="3" xfId="1" applyNumberFormat="1" applyFont="1" applyFill="1" applyBorder="1" applyAlignment="1">
      <alignment vertical="center" wrapText="1"/>
    </xf>
    <xf numFmtId="164" fontId="10" fillId="6" borderId="0" xfId="1" applyFont="1" applyFill="1" applyAlignment="1">
      <alignment horizontal="center" vertical="center" wrapText="1"/>
    </xf>
    <xf numFmtId="164" fontId="5" fillId="6" borderId="0" xfId="1" applyFont="1" applyFill="1" applyAlignment="1">
      <alignment horizontal="center" vertical="center"/>
    </xf>
    <xf numFmtId="168" fontId="9" fillId="7" borderId="0" xfId="1" applyNumberFormat="1" applyFont="1" applyFill="1" applyAlignment="1">
      <alignment vertical="center"/>
    </xf>
    <xf numFmtId="164" fontId="5" fillId="6" borderId="0" xfId="1" applyFont="1" applyFill="1" applyAlignment="1">
      <alignment vertical="center"/>
    </xf>
    <xf numFmtId="164" fontId="5" fillId="7" borderId="0" xfId="1" applyFont="1" applyFill="1" applyAlignment="1">
      <alignment horizontal="left" vertical="center"/>
    </xf>
    <xf numFmtId="164" fontId="5" fillId="6" borderId="0" xfId="1" applyFont="1" applyFill="1" applyAlignment="1">
      <alignment horizontal="left" vertical="center" wrapText="1"/>
    </xf>
    <xf numFmtId="168" fontId="5" fillId="6" borderId="0" xfId="1" applyNumberFormat="1" applyFont="1" applyFill="1" applyAlignment="1">
      <alignment horizontal="center" vertical="center" wrapText="1"/>
    </xf>
    <xf numFmtId="168" fontId="5" fillId="6" borderId="0" xfId="1" applyNumberFormat="1" applyFont="1" applyFill="1" applyAlignment="1">
      <alignment horizontal="right" vertical="center" wrapText="1"/>
    </xf>
    <xf numFmtId="168" fontId="5" fillId="7" borderId="0" xfId="1" applyNumberFormat="1" applyFont="1" applyFill="1" applyAlignment="1">
      <alignment horizontal="right" vertical="center" wrapText="1"/>
    </xf>
    <xf numFmtId="3" fontId="8" fillId="4" borderId="3" xfId="1" applyNumberFormat="1" applyFont="1" applyFill="1" applyBorder="1" applyAlignment="1">
      <alignment horizontal="center" vertical="center" wrapText="1"/>
    </xf>
    <xf numFmtId="168" fontId="8" fillId="3" borderId="3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168" fontId="5" fillId="2" borderId="0" xfId="1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6" fontId="5" fillId="7" borderId="3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168" fontId="5" fillId="0" borderId="9" xfId="1" applyNumberFormat="1" applyFont="1" applyFill="1" applyBorder="1" applyAlignment="1">
      <alignment horizontal="center" vertical="center" wrapText="1"/>
    </xf>
    <xf numFmtId="168" fontId="5" fillId="0" borderId="9" xfId="1" applyNumberFormat="1" applyFont="1" applyFill="1" applyBorder="1" applyAlignment="1">
      <alignment horizontal="right" vertical="center" wrapText="1"/>
    </xf>
    <xf numFmtId="164" fontId="5" fillId="7" borderId="0" xfId="1" applyFont="1" applyFill="1" applyBorder="1" applyAlignment="1">
      <alignment vertical="center"/>
    </xf>
    <xf numFmtId="164" fontId="10" fillId="0" borderId="0" xfId="1" applyFont="1" applyFill="1" applyBorder="1" applyAlignment="1">
      <alignment horizontal="center" vertical="center" wrapText="1"/>
    </xf>
    <xf numFmtId="164" fontId="8" fillId="0" borderId="3" xfId="1" applyFont="1" applyFill="1" applyBorder="1" applyAlignment="1">
      <alignment horizontal="left" vertical="center" wrapText="1"/>
    </xf>
    <xf numFmtId="164" fontId="5" fillId="0" borderId="0" xfId="1" applyFont="1" applyFill="1" applyAlignment="1">
      <alignment horizontal="left" vertical="center"/>
    </xf>
    <xf numFmtId="164" fontId="5" fillId="6" borderId="0" xfId="1" applyFont="1" applyFill="1" applyAlignment="1">
      <alignment horizontal="left" vertical="center"/>
    </xf>
    <xf numFmtId="164" fontId="5" fillId="2" borderId="3" xfId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 shrinkToFit="1"/>
    </xf>
    <xf numFmtId="164" fontId="5" fillId="0" borderId="3" xfId="1" applyFont="1" applyFill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 wrapText="1"/>
    </xf>
    <xf numFmtId="166" fontId="5" fillId="0" borderId="3" xfId="1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5" fillId="2" borderId="3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vertical="center"/>
    </xf>
    <xf numFmtId="164" fontId="5" fillId="0" borderId="2" xfId="1" applyFont="1" applyFill="1" applyBorder="1" applyAlignment="1">
      <alignment vertical="center"/>
    </xf>
    <xf numFmtId="164" fontId="5" fillId="0" borderId="3" xfId="1" applyFont="1" applyFill="1" applyBorder="1" applyAlignment="1">
      <alignment vertical="center"/>
    </xf>
    <xf numFmtId="164" fontId="5" fillId="0" borderId="7" xfId="1" applyFont="1" applyFill="1" applyBorder="1" applyAlignment="1">
      <alignment vertical="center"/>
    </xf>
    <xf numFmtId="164" fontId="5" fillId="0" borderId="2" xfId="1" applyFont="1" applyFill="1" applyBorder="1" applyAlignment="1">
      <alignment vertical="center" wrapText="1"/>
    </xf>
    <xf numFmtId="164" fontId="5" fillId="0" borderId="3" xfId="1" applyFont="1" applyFill="1" applyBorder="1" applyAlignment="1">
      <alignment horizontal="center" vertical="center" wrapText="1" shrinkToFit="1"/>
    </xf>
    <xf numFmtId="169" fontId="5" fillId="0" borderId="3" xfId="1" applyNumberFormat="1" applyFont="1" applyFill="1" applyBorder="1" applyAlignment="1">
      <alignment horizontal="center" vertical="center" wrapText="1"/>
    </xf>
    <xf numFmtId="170" fontId="5" fillId="0" borderId="3" xfId="1" applyNumberFormat="1" applyFont="1" applyFill="1" applyBorder="1" applyAlignment="1">
      <alignment horizontal="center" vertical="center" wrapText="1"/>
    </xf>
    <xf numFmtId="168" fontId="8" fillId="0" borderId="3" xfId="1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vertical="center"/>
    </xf>
    <xf numFmtId="166" fontId="8" fillId="8" borderId="3" xfId="1" applyNumberFormat="1" applyFont="1" applyFill="1" applyBorder="1" applyAlignment="1">
      <alignment horizontal="center" vertical="center" wrapText="1"/>
    </xf>
    <xf numFmtId="164" fontId="5" fillId="2" borderId="0" xfId="1" applyFont="1" applyFill="1" applyAlignment="1">
      <alignment horizontal="center" vertical="center"/>
    </xf>
    <xf numFmtId="164" fontId="5" fillId="2" borderId="3" xfId="1" applyFont="1" applyFill="1" applyBorder="1" applyAlignment="1">
      <alignment horizontal="center" vertical="center"/>
    </xf>
    <xf numFmtId="0" fontId="0" fillId="0" borderId="1" xfId="0" applyFill="1" applyBorder="1"/>
    <xf numFmtId="164" fontId="5" fillId="0" borderId="2" xfId="1" applyFont="1" applyFill="1" applyBorder="1" applyAlignment="1">
      <alignment horizontal="left" vertical="center" wrapText="1"/>
    </xf>
    <xf numFmtId="164" fontId="5" fillId="0" borderId="5" xfId="1" applyFont="1" applyFill="1" applyBorder="1" applyAlignment="1">
      <alignment horizontal="left" vertical="center" wrapText="1"/>
    </xf>
    <xf numFmtId="164" fontId="5" fillId="2" borderId="5" xfId="1" applyFont="1" applyFill="1" applyBorder="1" applyAlignment="1">
      <alignment horizontal="left" vertical="center" wrapText="1"/>
    </xf>
    <xf numFmtId="0" fontId="5" fillId="0" borderId="2" xfId="0" applyFont="1" applyFill="1" applyBorder="1"/>
    <xf numFmtId="164" fontId="5" fillId="0" borderId="2" xfId="1" applyFont="1" applyFill="1" applyBorder="1" applyAlignment="1">
      <alignment horizontal="center" vertical="center" wrapText="1"/>
    </xf>
    <xf numFmtId="0" fontId="0" fillId="0" borderId="2" xfId="0" applyFill="1" applyBorder="1"/>
    <xf numFmtId="164" fontId="8" fillId="0" borderId="0" xfId="1" applyFont="1" applyFill="1" applyAlignment="1">
      <alignment horizontal="center" vertical="center"/>
    </xf>
    <xf numFmtId="0" fontId="0" fillId="0" borderId="0" xfId="0" applyFill="1"/>
    <xf numFmtId="164" fontId="5" fillId="2" borderId="3" xfId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 shrinkToFit="1"/>
    </xf>
    <xf numFmtId="164" fontId="8" fillId="0" borderId="3" xfId="1" applyFont="1" applyFill="1" applyBorder="1" applyAlignment="1">
      <alignment horizontal="left" vertical="center" wrapText="1"/>
    </xf>
    <xf numFmtId="164" fontId="5" fillId="0" borderId="3" xfId="1" applyFont="1" applyFill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 wrapText="1"/>
    </xf>
    <xf numFmtId="166" fontId="5" fillId="0" borderId="3" xfId="1" applyNumberFormat="1" applyFont="1" applyFill="1" applyBorder="1" applyAlignment="1">
      <alignment horizontal="center" vertical="center" wrapText="1"/>
    </xf>
    <xf numFmtId="168" fontId="5" fillId="6" borderId="9" xfId="1" applyNumberFormat="1" applyFont="1" applyFill="1" applyBorder="1" applyAlignment="1">
      <alignment horizontal="center" vertical="center" wrapText="1"/>
    </xf>
    <xf numFmtId="164" fontId="5" fillId="0" borderId="0" xfId="1" applyFont="1" applyFill="1" applyAlignment="1">
      <alignment horizontal="left" vertical="center"/>
    </xf>
    <xf numFmtId="164" fontId="5" fillId="2" borderId="0" xfId="1" applyFont="1" applyFill="1" applyBorder="1" applyAlignment="1">
      <alignment horizontal="center" vertical="center"/>
    </xf>
    <xf numFmtId="164" fontId="5" fillId="7" borderId="1" xfId="1" applyFont="1" applyFill="1" applyBorder="1" applyAlignment="1">
      <alignment horizontal="center" vertical="center"/>
    </xf>
    <xf numFmtId="164" fontId="5" fillId="6" borderId="0" xfId="1" applyFont="1" applyFill="1" applyAlignment="1">
      <alignment horizontal="left" vertical="center"/>
    </xf>
    <xf numFmtId="164" fontId="5" fillId="7" borderId="8" xfId="1" applyFont="1" applyFill="1" applyBorder="1" applyAlignment="1">
      <alignment horizontal="center" vertical="center"/>
    </xf>
    <xf numFmtId="168" fontId="5" fillId="0" borderId="0" xfId="1" applyNumberFormat="1" applyFont="1" applyFill="1" applyAlignment="1">
      <alignment horizontal="left" vertical="center" wrapText="1"/>
    </xf>
    <xf numFmtId="168" fontId="12" fillId="6" borderId="0" xfId="0" applyNumberFormat="1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/>
    </xf>
    <xf numFmtId="164" fontId="5" fillId="7" borderId="0" xfId="1" applyFont="1" applyFill="1" applyBorder="1" applyAlignment="1">
      <alignment horizontal="center" vertical="center"/>
    </xf>
    <xf numFmtId="168" fontId="5" fillId="2" borderId="9" xfId="1" applyNumberFormat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tabSelected="1" topLeftCell="A107" workbookViewId="0">
      <selection activeCell="B26" sqref="B26:E26"/>
    </sheetView>
  </sheetViews>
  <sheetFormatPr defaultRowHeight="14.25" x14ac:dyDescent="0.2"/>
  <cols>
    <col min="1" max="1" width="48.5" customWidth="1"/>
    <col min="3" max="3" width="11.125" customWidth="1"/>
    <col min="4" max="4" width="12" customWidth="1"/>
    <col min="5" max="5" width="16" customWidth="1"/>
    <col min="6" max="6" width="16.5" customWidth="1"/>
    <col min="7" max="7" width="13.75" customWidth="1"/>
    <col min="8" max="8" width="15.75" style="98" customWidth="1"/>
    <col min="9" max="9" width="16.875" customWidth="1"/>
    <col min="10" max="10" width="36" customWidth="1"/>
  </cols>
  <sheetData>
    <row r="1" spans="1:10" ht="18.75" x14ac:dyDescent="0.2">
      <c r="A1" s="1"/>
      <c r="B1" s="2"/>
      <c r="C1" s="56"/>
      <c r="D1" s="2"/>
      <c r="E1" s="3"/>
      <c r="F1" s="4"/>
      <c r="G1" s="4"/>
      <c r="H1" s="3"/>
      <c r="I1" s="4"/>
      <c r="J1" s="5"/>
    </row>
    <row r="2" spans="1:10" ht="18.75" x14ac:dyDescent="0.2">
      <c r="A2" s="3"/>
      <c r="B2" s="2"/>
      <c r="C2" s="56"/>
      <c r="D2" s="2"/>
      <c r="E2" s="3"/>
      <c r="F2" s="4"/>
      <c r="G2" s="4"/>
      <c r="H2" s="3"/>
      <c r="I2" s="4"/>
      <c r="J2" s="5"/>
    </row>
    <row r="3" spans="1:10" ht="18.75" x14ac:dyDescent="0.2">
      <c r="A3" s="3"/>
      <c r="B3" s="2"/>
      <c r="C3" s="56"/>
      <c r="D3" s="2"/>
      <c r="E3" s="3"/>
      <c r="F3" s="4"/>
      <c r="G3" s="4"/>
      <c r="H3" s="3"/>
      <c r="I3" s="4"/>
      <c r="J3" s="5"/>
    </row>
    <row r="4" spans="1:10" ht="18.75" x14ac:dyDescent="0.2">
      <c r="A4" s="3"/>
      <c r="B4" s="2"/>
      <c r="C4" s="56"/>
      <c r="D4" s="2"/>
      <c r="E4" s="3"/>
      <c r="F4" s="4"/>
      <c r="G4" s="4"/>
      <c r="H4" s="111" t="s">
        <v>0</v>
      </c>
      <c r="I4" s="111"/>
      <c r="J4" s="5"/>
    </row>
    <row r="5" spans="1:10" ht="18.75" x14ac:dyDescent="0.2">
      <c r="A5" s="3"/>
      <c r="B5" s="2"/>
      <c r="C5" s="56"/>
      <c r="D5" s="2"/>
      <c r="E5" s="3"/>
      <c r="F5" s="4"/>
      <c r="G5" s="4"/>
      <c r="H5" s="100" t="s">
        <v>1</v>
      </c>
      <c r="I5" s="6"/>
      <c r="J5" s="5"/>
    </row>
    <row r="6" spans="1:10" ht="18.75" x14ac:dyDescent="0.2">
      <c r="A6" s="3"/>
      <c r="B6" s="2"/>
      <c r="C6" s="56"/>
      <c r="D6" s="2"/>
      <c r="E6" s="3"/>
      <c r="F6" s="4"/>
      <c r="G6" s="4"/>
      <c r="H6" s="101"/>
      <c r="I6" s="7"/>
      <c r="J6" s="5"/>
    </row>
    <row r="7" spans="1:10" ht="18.75" x14ac:dyDescent="0.2">
      <c r="A7" s="3"/>
      <c r="B7" s="2"/>
      <c r="C7" s="56"/>
      <c r="D7" s="2"/>
      <c r="E7" s="3"/>
      <c r="F7" s="4"/>
      <c r="G7" s="4"/>
      <c r="H7" s="101"/>
      <c r="I7" s="8" t="s">
        <v>2</v>
      </c>
      <c r="J7" s="5"/>
    </row>
    <row r="8" spans="1:10" ht="18.75" x14ac:dyDescent="0.2">
      <c r="A8" s="3"/>
      <c r="B8" s="2"/>
      <c r="C8" s="56"/>
      <c r="D8" s="2"/>
      <c r="E8" s="3"/>
      <c r="F8" s="4"/>
      <c r="G8" s="4"/>
      <c r="H8" s="3" t="s">
        <v>3</v>
      </c>
      <c r="I8" s="4"/>
      <c r="J8" s="5"/>
    </row>
    <row r="9" spans="1:10" ht="18.75" x14ac:dyDescent="0.2">
      <c r="A9" s="3"/>
      <c r="B9" s="2"/>
      <c r="C9" s="56"/>
      <c r="D9" s="2"/>
      <c r="E9" s="3"/>
      <c r="F9" s="4"/>
      <c r="G9" s="4"/>
      <c r="H9" s="102" t="s">
        <v>128</v>
      </c>
      <c r="I9" s="99"/>
      <c r="J9" s="5"/>
    </row>
    <row r="10" spans="1:10" ht="18.75" x14ac:dyDescent="0.2">
      <c r="A10" s="3"/>
      <c r="B10" s="2"/>
      <c r="C10" s="56"/>
      <c r="D10" s="2"/>
      <c r="E10" s="3"/>
      <c r="F10" s="4"/>
      <c r="G10" s="4"/>
      <c r="H10" s="102" t="s">
        <v>4</v>
      </c>
      <c r="I10" s="99"/>
      <c r="J10" s="5"/>
    </row>
    <row r="11" spans="1:10" ht="18.75" x14ac:dyDescent="0.2">
      <c r="A11" s="3"/>
      <c r="B11" s="2"/>
      <c r="C11" s="56"/>
      <c r="D11" s="2"/>
      <c r="E11" s="3"/>
      <c r="F11" s="4"/>
      <c r="G11" s="4"/>
      <c r="H11" s="102" t="s">
        <v>5</v>
      </c>
      <c r="I11" s="99"/>
      <c r="J11" s="5"/>
    </row>
    <row r="12" spans="1:10" ht="18.75" x14ac:dyDescent="0.2">
      <c r="A12" s="3"/>
      <c r="B12" s="2"/>
      <c r="C12" s="56"/>
      <c r="D12" s="2"/>
      <c r="E12" s="3"/>
      <c r="F12" s="4"/>
      <c r="G12" s="4"/>
      <c r="H12" s="102" t="s">
        <v>6</v>
      </c>
      <c r="I12" s="99" t="s">
        <v>129</v>
      </c>
      <c r="J12" s="5"/>
    </row>
    <row r="13" spans="1:10" ht="18.75" x14ac:dyDescent="0.2">
      <c r="A13" s="3"/>
      <c r="B13" s="2"/>
      <c r="C13" s="56"/>
      <c r="D13" s="2"/>
      <c r="E13" s="3"/>
      <c r="F13" s="4"/>
      <c r="G13" s="4"/>
      <c r="H13" s="112" t="s">
        <v>7</v>
      </c>
      <c r="I13" s="112"/>
      <c r="J13" s="5"/>
    </row>
    <row r="14" spans="1:10" ht="18.75" x14ac:dyDescent="0.2">
      <c r="A14" s="3"/>
      <c r="B14" s="113"/>
      <c r="C14" s="113"/>
      <c r="D14" s="113"/>
      <c r="E14" s="113"/>
      <c r="F14" s="4"/>
      <c r="G14" s="4"/>
      <c r="H14" s="112" t="s">
        <v>8</v>
      </c>
      <c r="I14" s="112"/>
      <c r="J14" s="5"/>
    </row>
    <row r="15" spans="1:10" ht="54" customHeight="1" x14ac:dyDescent="0.2">
      <c r="A15" s="9" t="s">
        <v>9</v>
      </c>
      <c r="B15" s="114" t="s">
        <v>10</v>
      </c>
      <c r="C15" s="114"/>
      <c r="D15" s="114"/>
      <c r="E15" s="114"/>
      <c r="F15" s="114"/>
      <c r="G15" s="10"/>
      <c r="H15" s="102" t="s">
        <v>11</v>
      </c>
      <c r="I15" s="99">
        <v>1992831</v>
      </c>
      <c r="J15" s="5"/>
    </row>
    <row r="16" spans="1:10" ht="18.75" customHeight="1" x14ac:dyDescent="0.2">
      <c r="A16" s="9" t="s">
        <v>12</v>
      </c>
      <c r="B16" s="114" t="s">
        <v>13</v>
      </c>
      <c r="C16" s="114"/>
      <c r="D16" s="114"/>
      <c r="E16" s="114"/>
      <c r="F16" s="7"/>
      <c r="G16" s="11"/>
      <c r="H16" s="102" t="s">
        <v>14</v>
      </c>
      <c r="I16" s="99">
        <v>150</v>
      </c>
      <c r="J16" s="5"/>
    </row>
    <row r="17" spans="1:10" ht="18.75" customHeight="1" x14ac:dyDescent="0.2">
      <c r="A17" s="9" t="s">
        <v>15</v>
      </c>
      <c r="B17" s="114" t="s">
        <v>16</v>
      </c>
      <c r="C17" s="114"/>
      <c r="D17" s="114"/>
      <c r="E17" s="114"/>
      <c r="F17" s="7"/>
      <c r="G17" s="11"/>
      <c r="H17" s="102" t="s">
        <v>17</v>
      </c>
      <c r="I17" s="99">
        <v>2110400000</v>
      </c>
      <c r="J17" s="5"/>
    </row>
    <row r="18" spans="1:10" ht="18.75" customHeight="1" x14ac:dyDescent="0.2">
      <c r="A18" s="9" t="s">
        <v>18</v>
      </c>
      <c r="B18" s="115" t="s">
        <v>133</v>
      </c>
      <c r="C18" s="115"/>
      <c r="D18" s="115"/>
      <c r="E18" s="115"/>
      <c r="F18" s="115"/>
      <c r="G18" s="115"/>
      <c r="H18" s="102" t="s">
        <v>19</v>
      </c>
      <c r="I18" s="99">
        <v>1009</v>
      </c>
      <c r="J18" s="5"/>
    </row>
    <row r="19" spans="1:10" ht="18.75" customHeight="1" x14ac:dyDescent="0.2">
      <c r="A19" s="9" t="s">
        <v>20</v>
      </c>
      <c r="B19" s="114" t="s">
        <v>21</v>
      </c>
      <c r="C19" s="114"/>
      <c r="D19" s="114"/>
      <c r="E19" s="114"/>
      <c r="F19" s="12"/>
      <c r="G19" s="10"/>
      <c r="H19" s="102" t="s">
        <v>22</v>
      </c>
      <c r="I19" s="99"/>
      <c r="J19" s="5"/>
    </row>
    <row r="20" spans="1:10" ht="18.75" customHeight="1" x14ac:dyDescent="0.2">
      <c r="A20" s="9" t="s">
        <v>23</v>
      </c>
      <c r="B20" s="114" t="s">
        <v>24</v>
      </c>
      <c r="C20" s="114"/>
      <c r="D20" s="114"/>
      <c r="E20" s="114"/>
      <c r="F20" s="12"/>
      <c r="G20" s="13"/>
      <c r="H20" s="103" t="s">
        <v>25</v>
      </c>
      <c r="I20" s="99" t="s">
        <v>26</v>
      </c>
      <c r="J20" s="5"/>
    </row>
    <row r="21" spans="1:10" ht="18.75" customHeight="1" x14ac:dyDescent="0.2">
      <c r="A21" s="9" t="s">
        <v>27</v>
      </c>
      <c r="B21" s="114" t="s">
        <v>28</v>
      </c>
      <c r="C21" s="114"/>
      <c r="D21" s="114"/>
      <c r="E21" s="114"/>
      <c r="F21" s="116" t="s">
        <v>29</v>
      </c>
      <c r="G21" s="116"/>
      <c r="H21" s="116"/>
      <c r="I21" s="93"/>
      <c r="J21" s="5"/>
    </row>
    <row r="22" spans="1:10" ht="18.75" customHeight="1" x14ac:dyDescent="0.2">
      <c r="A22" s="9" t="s">
        <v>30</v>
      </c>
      <c r="B22" s="114" t="s">
        <v>31</v>
      </c>
      <c r="C22" s="114"/>
      <c r="D22" s="114"/>
      <c r="E22" s="114"/>
      <c r="F22" s="116" t="s">
        <v>32</v>
      </c>
      <c r="G22" s="116"/>
      <c r="H22" s="116"/>
      <c r="I22" s="14"/>
      <c r="J22" s="5"/>
    </row>
    <row r="23" spans="1:10" ht="37.5" x14ac:dyDescent="0.3">
      <c r="A23" s="9" t="s">
        <v>33</v>
      </c>
      <c r="B23" s="117">
        <v>910</v>
      </c>
      <c r="C23" s="117"/>
      <c r="D23" s="117"/>
      <c r="E23" s="117"/>
      <c r="F23" s="12"/>
      <c r="G23" s="12"/>
      <c r="H23" s="104"/>
      <c r="I23" s="10"/>
      <c r="J23" s="5"/>
    </row>
    <row r="24" spans="1:10" ht="41.25" customHeight="1" x14ac:dyDescent="0.2">
      <c r="A24" s="9" t="s">
        <v>34</v>
      </c>
      <c r="B24" s="118" t="s">
        <v>35</v>
      </c>
      <c r="C24" s="118"/>
      <c r="D24" s="118"/>
      <c r="E24" s="118"/>
      <c r="F24" s="118"/>
      <c r="G24" s="7"/>
      <c r="H24" s="101"/>
      <c r="I24" s="11"/>
      <c r="J24" s="5"/>
    </row>
    <row r="25" spans="1:10" ht="18.75" customHeight="1" x14ac:dyDescent="0.2">
      <c r="A25" s="9" t="s">
        <v>36</v>
      </c>
      <c r="B25" s="119"/>
      <c r="C25" s="119"/>
      <c r="D25" s="119"/>
      <c r="E25" s="119"/>
      <c r="F25" s="12"/>
      <c r="G25" s="12"/>
      <c r="H25" s="104"/>
      <c r="I25" s="10"/>
      <c r="J25" s="5"/>
    </row>
    <row r="26" spans="1:10" ht="18.75" customHeight="1" x14ac:dyDescent="0.2">
      <c r="A26" s="9" t="s">
        <v>37</v>
      </c>
      <c r="B26" s="118" t="s">
        <v>127</v>
      </c>
      <c r="C26" s="118"/>
      <c r="D26" s="118"/>
      <c r="E26" s="118"/>
      <c r="F26" s="7"/>
      <c r="G26" s="7"/>
      <c r="H26" s="101"/>
      <c r="I26" s="11"/>
      <c r="J26" s="5"/>
    </row>
    <row r="27" spans="1:10" ht="18.75" x14ac:dyDescent="0.2">
      <c r="A27" s="3"/>
      <c r="B27" s="2"/>
      <c r="C27" s="56"/>
      <c r="D27" s="2"/>
      <c r="E27" s="3"/>
      <c r="F27" s="4"/>
      <c r="G27" s="4"/>
      <c r="H27" s="3"/>
      <c r="I27" s="4"/>
      <c r="J27" s="5"/>
    </row>
    <row r="28" spans="1:10" ht="18.75" x14ac:dyDescent="0.2">
      <c r="A28" s="120" t="s">
        <v>135</v>
      </c>
      <c r="B28" s="120"/>
      <c r="C28" s="120"/>
      <c r="D28" s="120"/>
      <c r="E28" s="120"/>
      <c r="F28" s="120"/>
      <c r="G28" s="120"/>
      <c r="H28" s="120"/>
      <c r="I28" s="120"/>
      <c r="J28" s="5"/>
    </row>
    <row r="29" spans="1:10" ht="18.75" customHeight="1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5"/>
    </row>
    <row r="30" spans="1:10" ht="18.75" x14ac:dyDescent="0.2">
      <c r="A30" s="16"/>
      <c r="B30" s="17"/>
      <c r="C30" s="57"/>
      <c r="D30" s="16"/>
      <c r="E30" s="16"/>
      <c r="F30" s="18"/>
      <c r="G30" s="18"/>
      <c r="H30" s="16"/>
      <c r="I30" s="18" t="s">
        <v>38</v>
      </c>
      <c r="J30" s="5"/>
    </row>
    <row r="31" spans="1:10" ht="36" customHeight="1" x14ac:dyDescent="0.2">
      <c r="A31" s="125" t="s">
        <v>39</v>
      </c>
      <c r="B31" s="126" t="s">
        <v>40</v>
      </c>
      <c r="C31" s="127" t="s">
        <v>41</v>
      </c>
      <c r="D31" s="126" t="s">
        <v>151</v>
      </c>
      <c r="E31" s="126" t="s">
        <v>42</v>
      </c>
      <c r="F31" s="122" t="s">
        <v>43</v>
      </c>
      <c r="G31" s="122"/>
      <c r="H31" s="122"/>
      <c r="I31" s="122"/>
      <c r="J31" s="123" t="s">
        <v>44</v>
      </c>
    </row>
    <row r="32" spans="1:10" ht="86.25" customHeight="1" x14ac:dyDescent="0.2">
      <c r="A32" s="125"/>
      <c r="B32" s="126"/>
      <c r="C32" s="127"/>
      <c r="D32" s="126"/>
      <c r="E32" s="126"/>
      <c r="F32" s="19" t="s">
        <v>45</v>
      </c>
      <c r="G32" s="19" t="s">
        <v>46</v>
      </c>
      <c r="H32" s="105" t="s">
        <v>47</v>
      </c>
      <c r="I32" s="19" t="s">
        <v>48</v>
      </c>
      <c r="J32" s="123"/>
    </row>
    <row r="33" spans="1:10" ht="18" customHeight="1" x14ac:dyDescent="0.2">
      <c r="A33" s="95">
        <v>1</v>
      </c>
      <c r="B33" s="96">
        <v>2</v>
      </c>
      <c r="C33" s="22">
        <v>3</v>
      </c>
      <c r="D33" s="96">
        <v>4</v>
      </c>
      <c r="E33" s="96">
        <v>5</v>
      </c>
      <c r="F33" s="93">
        <v>6</v>
      </c>
      <c r="G33" s="93">
        <v>7</v>
      </c>
      <c r="H33" s="96">
        <v>8</v>
      </c>
      <c r="I33" s="93">
        <v>9</v>
      </c>
      <c r="J33" s="94">
        <v>10</v>
      </c>
    </row>
    <row r="34" spans="1:10" ht="18" customHeight="1" x14ac:dyDescent="0.2">
      <c r="A34" s="124" t="s">
        <v>49</v>
      </c>
      <c r="B34" s="124"/>
      <c r="C34" s="124"/>
      <c r="D34" s="124"/>
      <c r="E34" s="124"/>
      <c r="F34" s="124"/>
      <c r="G34" s="124"/>
      <c r="H34" s="124"/>
      <c r="I34" s="124"/>
      <c r="J34" s="94"/>
    </row>
    <row r="35" spans="1:10" s="20" customFormat="1" ht="20.100000000000001" customHeight="1" x14ac:dyDescent="0.2">
      <c r="A35" s="124" t="s">
        <v>50</v>
      </c>
      <c r="B35" s="124"/>
      <c r="C35" s="124"/>
      <c r="D35" s="124"/>
      <c r="E35" s="124"/>
      <c r="F35" s="124"/>
      <c r="G35" s="124"/>
      <c r="H35" s="124"/>
      <c r="I35" s="124"/>
      <c r="J35" s="124"/>
    </row>
    <row r="36" spans="1:10" s="20" customFormat="1" ht="98.25" customHeight="1" x14ac:dyDescent="0.2">
      <c r="A36" s="21" t="s">
        <v>51</v>
      </c>
      <c r="B36" s="95">
        <v>100</v>
      </c>
      <c r="C36" s="23"/>
      <c r="D36" s="23"/>
      <c r="E36" s="24">
        <f>F36+G36+H36+I36</f>
        <v>367930.5</v>
      </c>
      <c r="F36" s="25">
        <f>51698.5+22486</f>
        <v>74184.5</v>
      </c>
      <c r="G36" s="25">
        <f>58239.6+27888.1+27045.6</f>
        <v>113173.29999999999</v>
      </c>
      <c r="H36" s="97">
        <f>53057.8+30051.4+3728.2-1502.5</f>
        <v>85334.900000000009</v>
      </c>
      <c r="I36" s="25">
        <f>56855+39957-4213.2+2639</f>
        <v>95237.8</v>
      </c>
      <c r="J36" s="26" t="s">
        <v>142</v>
      </c>
    </row>
    <row r="37" spans="1:10" s="20" customFormat="1" ht="56.25" x14ac:dyDescent="0.2">
      <c r="A37" s="21" t="s">
        <v>52</v>
      </c>
      <c r="B37" s="95">
        <v>110</v>
      </c>
      <c r="C37" s="23"/>
      <c r="D37" s="23"/>
      <c r="E37" s="24">
        <f>F37+G37+H37+I37</f>
        <v>16656.400000000001</v>
      </c>
      <c r="F37" s="25">
        <f>8832.3-3898.3</f>
        <v>4933.9999999999991</v>
      </c>
      <c r="G37" s="25">
        <f>2974.8-60.5</f>
        <v>2914.3</v>
      </c>
      <c r="H37" s="97">
        <f>1977.9+400.3-300+125</f>
        <v>2203.2000000000003</v>
      </c>
      <c r="I37" s="25">
        <f>7821.7-1391.8+300-125</f>
        <v>6604.9</v>
      </c>
      <c r="J37" s="27" t="s">
        <v>53</v>
      </c>
    </row>
    <row r="38" spans="1:10" s="20" customFormat="1" ht="63" x14ac:dyDescent="0.2">
      <c r="A38" s="21" t="s">
        <v>54</v>
      </c>
      <c r="B38" s="95">
        <v>120</v>
      </c>
      <c r="C38" s="23"/>
      <c r="D38" s="23"/>
      <c r="E38" s="75">
        <f>E39+E40+E41+E42</f>
        <v>11724</v>
      </c>
      <c r="F38" s="25">
        <f>F39+F40+F41+F42</f>
        <v>880</v>
      </c>
      <c r="G38" s="25">
        <f t="shared" ref="G38:I38" si="0">G39+G40+G41+G42</f>
        <v>4400</v>
      </c>
      <c r="H38" s="97">
        <f t="shared" si="0"/>
        <v>1440</v>
      </c>
      <c r="I38" s="25">
        <f t="shared" si="0"/>
        <v>5004</v>
      </c>
      <c r="J38" s="27" t="s">
        <v>137</v>
      </c>
    </row>
    <row r="39" spans="1:10" s="20" customFormat="1" ht="38.25" customHeight="1" x14ac:dyDescent="0.2">
      <c r="A39" s="29" t="s">
        <v>55</v>
      </c>
      <c r="B39" s="30">
        <v>121</v>
      </c>
      <c r="C39" s="97"/>
      <c r="D39" s="97"/>
      <c r="E39" s="28">
        <f>F39+G39+H39+I39</f>
        <v>9350</v>
      </c>
      <c r="F39" s="25">
        <v>880</v>
      </c>
      <c r="G39" s="25">
        <v>4400</v>
      </c>
      <c r="H39" s="97">
        <f>2640-1200</f>
        <v>1440</v>
      </c>
      <c r="I39" s="25">
        <v>2630</v>
      </c>
      <c r="J39" s="94"/>
    </row>
    <row r="40" spans="1:10" s="20" customFormat="1" ht="20.25" customHeight="1" x14ac:dyDescent="0.2">
      <c r="A40" s="29" t="s">
        <v>56</v>
      </c>
      <c r="B40" s="30">
        <v>122</v>
      </c>
      <c r="C40" s="97"/>
      <c r="D40" s="97"/>
      <c r="E40" s="28">
        <f>SUM(F40:I40)</f>
        <v>124</v>
      </c>
      <c r="F40" s="25"/>
      <c r="G40" s="25">
        <f>124-124</f>
        <v>0</v>
      </c>
      <c r="H40" s="97">
        <f>124-124</f>
        <v>0</v>
      </c>
      <c r="I40" s="25">
        <v>124</v>
      </c>
      <c r="J40" s="94"/>
    </row>
    <row r="41" spans="1:10" s="20" customFormat="1" ht="75" x14ac:dyDescent="0.2">
      <c r="A41" s="21" t="s">
        <v>57</v>
      </c>
      <c r="B41" s="30">
        <v>123</v>
      </c>
      <c r="C41" s="97"/>
      <c r="D41" s="97"/>
      <c r="E41" s="28">
        <f>SUM(F41:I41)</f>
        <v>350</v>
      </c>
      <c r="F41" s="25"/>
      <c r="G41" s="25">
        <f>350-350</f>
        <v>0</v>
      </c>
      <c r="H41" s="97">
        <f>350-350</f>
        <v>0</v>
      </c>
      <c r="I41" s="25">
        <v>350</v>
      </c>
      <c r="J41" s="94"/>
    </row>
    <row r="42" spans="1:10" s="20" customFormat="1" ht="39" customHeight="1" x14ac:dyDescent="0.2">
      <c r="A42" s="21" t="s">
        <v>58</v>
      </c>
      <c r="B42" s="30">
        <v>124</v>
      </c>
      <c r="C42" s="97"/>
      <c r="D42" s="97"/>
      <c r="E42" s="28">
        <f>F42+G42+H42+I42</f>
        <v>1900</v>
      </c>
      <c r="F42" s="25"/>
      <c r="G42" s="25"/>
      <c r="H42" s="97">
        <f>700-700</f>
        <v>0</v>
      </c>
      <c r="I42" s="25">
        <v>1900</v>
      </c>
      <c r="J42" s="94"/>
    </row>
    <row r="43" spans="1:10" ht="45.75" customHeight="1" x14ac:dyDescent="0.2">
      <c r="A43" s="21" t="s">
        <v>60</v>
      </c>
      <c r="B43" s="95">
        <v>130</v>
      </c>
      <c r="C43" s="24">
        <f>C44+C48+C49+C55+C56+C57+C58+C59+C60</f>
        <v>0</v>
      </c>
      <c r="D43" s="24">
        <f>D44+D48+D49+D55+D56+D57+D58+D59+D60</f>
        <v>0</v>
      </c>
      <c r="E43" s="24">
        <f>SUM(F43:I43)</f>
        <v>346311.2</v>
      </c>
      <c r="F43" s="25">
        <f>SUM(F44,F48,F49,F55,F56,F58,F59,F60)</f>
        <v>70370.400000000009</v>
      </c>
      <c r="G43" s="25">
        <f>SUM(G44,G48,G49,G55,G56,G58,G59,G60)</f>
        <v>95857.500000000015</v>
      </c>
      <c r="H43" s="97">
        <f>SUM(H44,H48,H49,H55,H56,H58,H59,H60)</f>
        <v>81988.499999999985</v>
      </c>
      <c r="I43" s="25">
        <f>SUM(I44,I48,I49,I55,I56,I58,I59,I60)</f>
        <v>98094.8</v>
      </c>
      <c r="J43" s="94"/>
    </row>
    <row r="44" spans="1:10" s="3" customFormat="1" ht="41.25" customHeight="1" x14ac:dyDescent="0.2">
      <c r="A44" s="21" t="s">
        <v>61</v>
      </c>
      <c r="B44" s="96">
        <v>140</v>
      </c>
      <c r="C44" s="24">
        <f>C45+C46+C47</f>
        <v>0</v>
      </c>
      <c r="D44" s="24">
        <f>D45+D46+D47</f>
        <v>0</v>
      </c>
      <c r="E44" s="24">
        <f>SUM(F44:I44)</f>
        <v>85236.800000000003</v>
      </c>
      <c r="F44" s="25">
        <f>SUM(F45:F47)</f>
        <v>14738.1</v>
      </c>
      <c r="G44" s="25">
        <f>SUM(G45:G47)</f>
        <v>32742.500000000004</v>
      </c>
      <c r="H44" s="97">
        <f>SUM(H45:H47)</f>
        <v>14925.4</v>
      </c>
      <c r="I44" s="25">
        <f>SUM(I45:I47)</f>
        <v>22830.799999999999</v>
      </c>
      <c r="J44" s="94"/>
    </row>
    <row r="45" spans="1:10" s="3" customFormat="1" ht="80.25" customHeight="1" x14ac:dyDescent="0.2">
      <c r="A45" s="29" t="s">
        <v>55</v>
      </c>
      <c r="B45" s="32">
        <v>141</v>
      </c>
      <c r="C45" s="97"/>
      <c r="D45" s="97"/>
      <c r="E45" s="28">
        <f>F45+G45+H45+I45</f>
        <v>79529.5</v>
      </c>
      <c r="F45" s="25">
        <f>9714.4+880+2315</f>
        <v>12909.4</v>
      </c>
      <c r="G45" s="25">
        <f>9714.4+4400+5148.3+11562.2</f>
        <v>30824.9</v>
      </c>
      <c r="H45" s="97">
        <f>9714.4+2640+5148.3-1200-3000</f>
        <v>13302.7</v>
      </c>
      <c r="I45" s="25">
        <f>9714.4+2630+6648.3+3499.8</f>
        <v>22492.5</v>
      </c>
      <c r="J45" s="26" t="s">
        <v>131</v>
      </c>
    </row>
    <row r="46" spans="1:10" s="3" customFormat="1" ht="45.75" customHeight="1" x14ac:dyDescent="0.2">
      <c r="A46" s="29" t="s">
        <v>62</v>
      </c>
      <c r="B46" s="32">
        <v>142</v>
      </c>
      <c r="C46" s="97"/>
      <c r="D46" s="97"/>
      <c r="E46" s="28">
        <f>F46+G46+H46+I46</f>
        <v>80</v>
      </c>
      <c r="F46" s="25">
        <v>27.2</v>
      </c>
      <c r="G46" s="25">
        <v>27.2</v>
      </c>
      <c r="H46" s="97">
        <f>27.3-14.5</f>
        <v>12.8</v>
      </c>
      <c r="I46" s="25">
        <f>27.3-14.5</f>
        <v>12.8</v>
      </c>
      <c r="J46" s="27" t="s">
        <v>132</v>
      </c>
    </row>
    <row r="47" spans="1:10" s="3" customFormat="1" ht="115.5" customHeight="1" x14ac:dyDescent="0.2">
      <c r="A47" s="29" t="s">
        <v>56</v>
      </c>
      <c r="B47" s="32">
        <v>143</v>
      </c>
      <c r="C47" s="97"/>
      <c r="D47" s="97"/>
      <c r="E47" s="28">
        <f>F47+G47+H47+I47</f>
        <v>5627.3</v>
      </c>
      <c r="F47" s="25">
        <f>801.5+1000</f>
        <v>1801.5</v>
      </c>
      <c r="G47" s="25">
        <f>801.5+124+393.9-124+695</f>
        <v>1890.4</v>
      </c>
      <c r="H47" s="97">
        <f>801.5+124+71.6-124+736.8</f>
        <v>1609.9</v>
      </c>
      <c r="I47" s="25">
        <f>801.5+124-600</f>
        <v>325.5</v>
      </c>
      <c r="J47" s="33" t="s">
        <v>138</v>
      </c>
    </row>
    <row r="48" spans="1:10" s="3" customFormat="1" ht="55.5" customHeight="1" x14ac:dyDescent="0.2">
      <c r="A48" s="21" t="s">
        <v>63</v>
      </c>
      <c r="B48" s="96">
        <v>150</v>
      </c>
      <c r="C48" s="23"/>
      <c r="D48" s="23"/>
      <c r="E48" s="24">
        <f>F48+G48+H48+I48</f>
        <v>480.4</v>
      </c>
      <c r="F48" s="34">
        <v>114</v>
      </c>
      <c r="G48" s="34">
        <v>113.9</v>
      </c>
      <c r="H48" s="23">
        <f>113.9+24.7</f>
        <v>138.6</v>
      </c>
      <c r="I48" s="34">
        <v>113.9</v>
      </c>
      <c r="J48" s="35"/>
    </row>
    <row r="49" spans="1:10" s="3" customFormat="1" ht="34.5" customHeight="1" x14ac:dyDescent="0.2">
      <c r="A49" s="21" t="s">
        <v>64</v>
      </c>
      <c r="B49" s="96">
        <v>160</v>
      </c>
      <c r="C49" s="24">
        <f t="shared" ref="C49:D49" si="1">SUM(C50:C54)</f>
        <v>0</v>
      </c>
      <c r="D49" s="24">
        <f t="shared" si="1"/>
        <v>0</v>
      </c>
      <c r="E49" s="24">
        <f>SUM(E50:E54)</f>
        <v>16656.400000000001</v>
      </c>
      <c r="F49" s="25">
        <f>SUM(F50:F54)</f>
        <v>4934</v>
      </c>
      <c r="G49" s="25">
        <f>SUM(G50:G54)</f>
        <v>2914.2999999999997</v>
      </c>
      <c r="H49" s="97">
        <f>SUM(H50:H54)</f>
        <v>2203.1999999999998</v>
      </c>
      <c r="I49" s="25">
        <f>SUM(I50:I54)</f>
        <v>6604.9000000000005</v>
      </c>
      <c r="J49" s="94"/>
    </row>
    <row r="50" spans="1:10" s="3" customFormat="1" ht="36" customHeight="1" x14ac:dyDescent="0.2">
      <c r="A50" s="29" t="s">
        <v>65</v>
      </c>
      <c r="B50" s="32">
        <v>161</v>
      </c>
      <c r="C50" s="97"/>
      <c r="D50" s="97"/>
      <c r="E50" s="28">
        <f>F50+G50+H50+I50</f>
        <v>9249.2000000000007</v>
      </c>
      <c r="F50" s="25">
        <f>2156.9-73.5</f>
        <v>2083.4</v>
      </c>
      <c r="G50" s="25">
        <f>1277+695.7</f>
        <v>1972.7</v>
      </c>
      <c r="H50" s="97">
        <f>1277+441-300</f>
        <v>1418</v>
      </c>
      <c r="I50" s="25">
        <f>2136.9+1338.2+300</f>
        <v>3775.1000000000004</v>
      </c>
      <c r="J50" s="94"/>
    </row>
    <row r="51" spans="1:10" s="3" customFormat="1" ht="40.5" customHeight="1" x14ac:dyDescent="0.2">
      <c r="A51" s="29" t="s">
        <v>66</v>
      </c>
      <c r="B51" s="32">
        <v>162</v>
      </c>
      <c r="C51" s="97"/>
      <c r="D51" s="97"/>
      <c r="E51" s="28">
        <f>F51+G51+H51+I51</f>
        <v>1715.3999999999999</v>
      </c>
      <c r="F51" s="25">
        <v>428.9</v>
      </c>
      <c r="G51" s="25">
        <v>428.9</v>
      </c>
      <c r="H51" s="97">
        <v>428.8</v>
      </c>
      <c r="I51" s="25">
        <v>428.8</v>
      </c>
      <c r="J51" s="94"/>
    </row>
    <row r="52" spans="1:10" s="3" customFormat="1" ht="36.950000000000003" customHeight="1" x14ac:dyDescent="0.2">
      <c r="A52" s="29" t="s">
        <v>67</v>
      </c>
      <c r="B52" s="32">
        <v>163</v>
      </c>
      <c r="C52" s="97"/>
      <c r="D52" s="97"/>
      <c r="E52" s="28">
        <f>F52+G52+H52+I52</f>
        <v>5383.5</v>
      </c>
      <c r="F52" s="25">
        <f>6169.4-3824.8</f>
        <v>2344.5999999999995</v>
      </c>
      <c r="G52" s="25">
        <f>1191.8-756.2</f>
        <v>435.59999999999991</v>
      </c>
      <c r="H52" s="97">
        <f>195-40.7+125</f>
        <v>279.3</v>
      </c>
      <c r="I52" s="25">
        <f>5179-2730-125</f>
        <v>2324</v>
      </c>
      <c r="J52" s="36"/>
    </row>
    <row r="53" spans="1:10" s="3" customFormat="1" ht="20.100000000000001" customHeight="1" x14ac:dyDescent="0.2">
      <c r="A53" s="29" t="s">
        <v>68</v>
      </c>
      <c r="B53" s="32">
        <v>164</v>
      </c>
      <c r="C53" s="59">
        <f t="shared" ref="C53:D53" si="2">SUM(D53:G53)</f>
        <v>0</v>
      </c>
      <c r="D53" s="59">
        <f t="shared" si="2"/>
        <v>0</v>
      </c>
      <c r="E53" s="28">
        <f>SUM(F53:I53)</f>
        <v>0</v>
      </c>
      <c r="F53" s="25" t="s">
        <v>59</v>
      </c>
      <c r="G53" s="25" t="s">
        <v>59</v>
      </c>
      <c r="H53" s="97" t="s">
        <v>59</v>
      </c>
      <c r="I53" s="25" t="s">
        <v>59</v>
      </c>
      <c r="J53" s="94"/>
    </row>
    <row r="54" spans="1:10" s="3" customFormat="1" ht="39.950000000000003" customHeight="1" x14ac:dyDescent="0.2">
      <c r="A54" s="29" t="s">
        <v>69</v>
      </c>
      <c r="B54" s="32">
        <v>165</v>
      </c>
      <c r="C54" s="97"/>
      <c r="D54" s="97"/>
      <c r="E54" s="28">
        <f>F54+G54+H54+I54</f>
        <v>308.29999999999995</v>
      </c>
      <c r="F54" s="25">
        <v>77.099999999999994</v>
      </c>
      <c r="G54" s="25">
        <v>77.099999999999994</v>
      </c>
      <c r="H54" s="97">
        <v>77.099999999999994</v>
      </c>
      <c r="I54" s="25">
        <v>77</v>
      </c>
      <c r="J54" s="35"/>
    </row>
    <row r="55" spans="1:10" s="3" customFormat="1" ht="33" customHeight="1" x14ac:dyDescent="0.2">
      <c r="A55" s="21" t="s">
        <v>70</v>
      </c>
      <c r="B55" s="96">
        <v>170</v>
      </c>
      <c r="C55" s="23"/>
      <c r="D55" s="23"/>
      <c r="E55" s="24">
        <f>SUM(F55:I55)</f>
        <v>185275</v>
      </c>
      <c r="F55" s="25">
        <f>29377+9323</f>
        <v>38700</v>
      </c>
      <c r="G55" s="84">
        <f>34126.6+12873.4-1200</f>
        <v>45800</v>
      </c>
      <c r="H55" s="97">
        <f>30406.9+14826.9+1200+768.8+2100</f>
        <v>49302.600000000006</v>
      </c>
      <c r="I55" s="25">
        <f>33096.7+19791.9-1416.2</f>
        <v>51472.4</v>
      </c>
      <c r="J55" s="94"/>
    </row>
    <row r="56" spans="1:10" s="3" customFormat="1" ht="36" customHeight="1" x14ac:dyDescent="0.2">
      <c r="A56" s="21" t="s">
        <v>71</v>
      </c>
      <c r="B56" s="96">
        <v>180</v>
      </c>
      <c r="C56" s="23"/>
      <c r="D56" s="23"/>
      <c r="E56" s="24">
        <f>SUM(F56:I56)</f>
        <v>40142.400000000001</v>
      </c>
      <c r="F56" s="25">
        <f>6462.9+2051.1</f>
        <v>8514</v>
      </c>
      <c r="G56" s="84">
        <f>7507.8+2832.2-884</f>
        <v>9456</v>
      </c>
      <c r="H56" s="97">
        <f>6689.5+3261.9+435+150.5</f>
        <v>10536.9</v>
      </c>
      <c r="I56" s="25">
        <f>7281.3+4354.2</f>
        <v>11635.5</v>
      </c>
      <c r="J56" s="94"/>
    </row>
    <row r="57" spans="1:10" s="3" customFormat="1" ht="48.75" customHeight="1" x14ac:dyDescent="0.2">
      <c r="A57" s="21" t="s">
        <v>72</v>
      </c>
      <c r="B57" s="96">
        <v>190</v>
      </c>
      <c r="C57" s="97"/>
      <c r="D57" s="97"/>
      <c r="E57" s="28">
        <f>SUM(F57:I57)</f>
        <v>0</v>
      </c>
      <c r="F57" s="25"/>
      <c r="G57" s="25"/>
      <c r="H57" s="97"/>
      <c r="I57" s="25"/>
      <c r="J57" s="94"/>
    </row>
    <row r="58" spans="1:10" s="3" customFormat="1" ht="409.6" customHeight="1" x14ac:dyDescent="0.2">
      <c r="A58" s="21" t="s">
        <v>57</v>
      </c>
      <c r="B58" s="96">
        <v>200</v>
      </c>
      <c r="C58" s="23"/>
      <c r="D58" s="23"/>
      <c r="E58" s="24">
        <f>F58+G58+H58+I58</f>
        <v>7486.9</v>
      </c>
      <c r="F58" s="25">
        <f>1192.5+200.6+185</f>
        <v>1578.1</v>
      </c>
      <c r="G58" s="25">
        <f>1217.5+350+492.9+200.6+185-350+23.2</f>
        <v>2119.1999999999998</v>
      </c>
      <c r="H58" s="97">
        <f>1192.5+492.9+185+350-350+400</f>
        <v>2270.4</v>
      </c>
      <c r="I58" s="25">
        <f>1192.5+492.9+185+350-701.2</f>
        <v>1519.2</v>
      </c>
      <c r="J58" s="37" t="s">
        <v>136</v>
      </c>
    </row>
    <row r="59" spans="1:10" s="3" customFormat="1" ht="20.100000000000001" customHeight="1" x14ac:dyDescent="0.2">
      <c r="A59" s="21" t="s">
        <v>73</v>
      </c>
      <c r="B59" s="96">
        <v>210</v>
      </c>
      <c r="C59" s="97"/>
      <c r="D59" s="23"/>
      <c r="E59" s="24">
        <f>F59+G59+H59+I59</f>
        <v>0</v>
      </c>
      <c r="F59" s="25">
        <v>0</v>
      </c>
      <c r="G59" s="25">
        <f>555.8+185.3-741.1</f>
        <v>0</v>
      </c>
      <c r="H59" s="97">
        <f>555.8+185.3-741.1</f>
        <v>0</v>
      </c>
      <c r="I59" s="25">
        <f>555.8+185.3-741.1</f>
        <v>0</v>
      </c>
      <c r="J59" s="94"/>
    </row>
    <row r="60" spans="1:10" s="3" customFormat="1" ht="91.5" customHeight="1" x14ac:dyDescent="0.2">
      <c r="A60" s="21" t="s">
        <v>74</v>
      </c>
      <c r="B60" s="96">
        <v>220</v>
      </c>
      <c r="C60" s="23"/>
      <c r="D60" s="23"/>
      <c r="E60" s="24">
        <f>F60+G60+H60+I60</f>
        <v>11033.3</v>
      </c>
      <c r="F60" s="25">
        <v>1792.2</v>
      </c>
      <c r="G60" s="25">
        <f>1792.2+919.4</f>
        <v>2711.6</v>
      </c>
      <c r="H60" s="97">
        <f>1792.1+919.3-100</f>
        <v>2611.3999999999996</v>
      </c>
      <c r="I60" s="25">
        <f>1792.2+919.3+1206.6</f>
        <v>3918.1</v>
      </c>
      <c r="J60" s="38" t="s">
        <v>75</v>
      </c>
    </row>
    <row r="61" spans="1:10" ht="33" customHeight="1" x14ac:dyDescent="0.2">
      <c r="A61" s="21" t="s">
        <v>76</v>
      </c>
      <c r="B61" s="95">
        <v>230</v>
      </c>
      <c r="C61" s="60">
        <f>SUM(C62:C73,C74)</f>
        <v>0</v>
      </c>
      <c r="D61" s="60">
        <f>SUM(D62:D73,D74)</f>
        <v>0</v>
      </c>
      <c r="E61" s="24">
        <f>SUM(F61:I61)</f>
        <v>13993.2</v>
      </c>
      <c r="F61" s="25">
        <f>SUM(F62:F73,F74)</f>
        <v>2629.3</v>
      </c>
      <c r="G61" s="25">
        <f>SUM(G62:G73,G74)</f>
        <v>3301.6000000000004</v>
      </c>
      <c r="H61" s="97">
        <f>SUM(H62:H73,H74)</f>
        <v>3789.6</v>
      </c>
      <c r="I61" s="25">
        <f>SUM(I62:I73,I74)</f>
        <v>4272.7</v>
      </c>
      <c r="J61" s="94"/>
    </row>
    <row r="62" spans="1:10" ht="38.25" customHeight="1" x14ac:dyDescent="0.2">
      <c r="A62" s="29" t="s">
        <v>77</v>
      </c>
      <c r="B62" s="30">
        <v>231</v>
      </c>
      <c r="C62" s="97"/>
      <c r="D62" s="97"/>
      <c r="E62" s="28">
        <f>F62+G62+H62+I62</f>
        <v>0</v>
      </c>
      <c r="F62" s="25"/>
      <c r="G62" s="25"/>
      <c r="H62" s="97"/>
      <c r="I62" s="25"/>
      <c r="J62" s="27"/>
    </row>
    <row r="63" spans="1:10" ht="42.75" customHeight="1" x14ac:dyDescent="0.2">
      <c r="A63" s="29" t="s">
        <v>78</v>
      </c>
      <c r="B63" s="30">
        <v>232</v>
      </c>
      <c r="C63" s="97"/>
      <c r="D63" s="97"/>
      <c r="E63" s="28"/>
      <c r="F63" s="25"/>
      <c r="G63" s="25"/>
      <c r="H63" s="97"/>
      <c r="I63" s="25"/>
      <c r="J63" s="27"/>
    </row>
    <row r="64" spans="1:10" ht="56.25" customHeight="1" x14ac:dyDescent="0.2">
      <c r="A64" s="29" t="s">
        <v>79</v>
      </c>
      <c r="B64" s="30">
        <v>233</v>
      </c>
      <c r="C64" s="97"/>
      <c r="D64" s="97"/>
      <c r="E64" s="28">
        <f>F64+G64+H64+I64</f>
        <v>200.7</v>
      </c>
      <c r="F64" s="25">
        <v>51.5</v>
      </c>
      <c r="G64" s="25">
        <f>51.5-0.2</f>
        <v>51.3</v>
      </c>
      <c r="H64" s="97">
        <v>51.4</v>
      </c>
      <c r="I64" s="25">
        <f>51.4-4.9</f>
        <v>46.5</v>
      </c>
      <c r="J64" s="27" t="s">
        <v>130</v>
      </c>
    </row>
    <row r="65" spans="1:10" s="3" customFormat="1" ht="31.5" customHeight="1" x14ac:dyDescent="0.2">
      <c r="A65" s="29" t="s">
        <v>80</v>
      </c>
      <c r="B65" s="30">
        <v>234</v>
      </c>
      <c r="C65" s="97"/>
      <c r="D65" s="97"/>
      <c r="E65" s="28">
        <f>F65+G65+H65+I65</f>
        <v>0</v>
      </c>
      <c r="F65" s="25"/>
      <c r="G65" s="25"/>
      <c r="H65" s="97"/>
      <c r="I65" s="25"/>
      <c r="J65" s="27"/>
    </row>
    <row r="66" spans="1:10" s="3" customFormat="1" ht="36" customHeight="1" x14ac:dyDescent="0.2">
      <c r="A66" s="29" t="s">
        <v>81</v>
      </c>
      <c r="B66" s="30">
        <v>235</v>
      </c>
      <c r="C66" s="97"/>
      <c r="D66" s="97"/>
      <c r="E66" s="28">
        <f>F66+G66+H66+I66</f>
        <v>32.5</v>
      </c>
      <c r="F66" s="25">
        <v>32.5</v>
      </c>
      <c r="G66" s="25">
        <f>32.5-32.5</f>
        <v>0</v>
      </c>
      <c r="H66" s="97">
        <f>32.5-32.5</f>
        <v>0</v>
      </c>
      <c r="I66" s="25">
        <f>32.5-32.5</f>
        <v>0</v>
      </c>
      <c r="J66" s="27" t="s">
        <v>141</v>
      </c>
    </row>
    <row r="67" spans="1:10" s="3" customFormat="1" ht="27" customHeight="1" x14ac:dyDescent="0.2">
      <c r="A67" s="29" t="s">
        <v>82</v>
      </c>
      <c r="B67" s="30">
        <v>236</v>
      </c>
      <c r="C67" s="97"/>
      <c r="D67" s="97"/>
      <c r="E67" s="28">
        <f>SUM(F67:I67)</f>
        <v>9500</v>
      </c>
      <c r="F67" s="25">
        <f>1407+293</f>
        <v>1700</v>
      </c>
      <c r="G67" s="84">
        <f>1914+84.5+501.5-300</f>
        <v>2200</v>
      </c>
      <c r="H67" s="97">
        <f>1407+84.5+808.5+300</f>
        <v>2600</v>
      </c>
      <c r="I67" s="25">
        <f>1914+1086</f>
        <v>3000</v>
      </c>
      <c r="J67" s="94"/>
    </row>
    <row r="68" spans="1:10" s="3" customFormat="1" ht="29.25" customHeight="1" x14ac:dyDescent="0.2">
      <c r="A68" s="29" t="s">
        <v>83</v>
      </c>
      <c r="B68" s="30">
        <v>237</v>
      </c>
      <c r="C68" s="97"/>
      <c r="D68" s="97"/>
      <c r="E68" s="28">
        <f>SUM(F68:I68)</f>
        <v>2090</v>
      </c>
      <c r="F68" s="25">
        <f>309.5+64.5</f>
        <v>374</v>
      </c>
      <c r="G68" s="84">
        <f>439.7+110.3-66</f>
        <v>484</v>
      </c>
      <c r="H68" s="97">
        <f>328.1+177.9+66</f>
        <v>572</v>
      </c>
      <c r="I68" s="25">
        <f>421.1+238.9</f>
        <v>660</v>
      </c>
      <c r="J68" s="94"/>
    </row>
    <row r="69" spans="1:10" s="3" customFormat="1" ht="38.25" customHeight="1" x14ac:dyDescent="0.2">
      <c r="A69" s="29" t="s">
        <v>84</v>
      </c>
      <c r="B69" s="30">
        <v>238</v>
      </c>
      <c r="C69" s="97"/>
      <c r="D69" s="97"/>
      <c r="E69" s="28">
        <f>F69+G69+H69+I69</f>
        <v>150</v>
      </c>
      <c r="F69" s="25">
        <v>37.5</v>
      </c>
      <c r="G69" s="25">
        <v>37.5</v>
      </c>
      <c r="H69" s="97">
        <v>37.5</v>
      </c>
      <c r="I69" s="25">
        <v>37.5</v>
      </c>
      <c r="J69" s="27" t="s">
        <v>139</v>
      </c>
    </row>
    <row r="70" spans="1:10" s="3" customFormat="1" ht="20.100000000000001" customHeight="1" x14ac:dyDescent="0.2">
      <c r="A70" s="29" t="s">
        <v>85</v>
      </c>
      <c r="B70" s="30">
        <v>239</v>
      </c>
      <c r="C70" s="97"/>
      <c r="D70" s="97"/>
      <c r="E70" s="28"/>
      <c r="F70" s="25"/>
      <c r="G70" s="25"/>
      <c r="H70" s="97"/>
      <c r="I70" s="25"/>
      <c r="J70" s="94"/>
    </row>
    <row r="71" spans="1:10" s="3" customFormat="1" ht="20.25" customHeight="1" x14ac:dyDescent="0.2">
      <c r="A71" s="21" t="s">
        <v>86</v>
      </c>
      <c r="B71" s="95">
        <v>250</v>
      </c>
      <c r="C71" s="97"/>
      <c r="D71" s="97"/>
      <c r="E71" s="28">
        <f>F71+G71+H71+I71</f>
        <v>0</v>
      </c>
      <c r="F71" s="25">
        <v>0</v>
      </c>
      <c r="G71" s="25">
        <f>12.5-12.5</f>
        <v>0</v>
      </c>
      <c r="H71" s="97">
        <f>6.3-6.3</f>
        <v>0</v>
      </c>
      <c r="I71" s="25">
        <f>6.3-6.3</f>
        <v>0</v>
      </c>
      <c r="J71" s="94"/>
    </row>
    <row r="72" spans="1:10" s="3" customFormat="1" ht="20.100000000000001" customHeight="1" x14ac:dyDescent="0.2">
      <c r="A72" s="21" t="s">
        <v>87</v>
      </c>
      <c r="B72" s="95">
        <v>260</v>
      </c>
      <c r="C72" s="97"/>
      <c r="D72" s="97"/>
      <c r="E72" s="28"/>
      <c r="F72" s="25"/>
      <c r="G72" s="25"/>
      <c r="H72" s="97"/>
      <c r="I72" s="25"/>
      <c r="J72" s="94"/>
    </row>
    <row r="73" spans="1:10" s="3" customFormat="1" ht="52.5" customHeight="1" x14ac:dyDescent="0.2">
      <c r="A73" s="21" t="s">
        <v>88</v>
      </c>
      <c r="B73" s="95">
        <v>270</v>
      </c>
      <c r="C73" s="97"/>
      <c r="D73" s="97"/>
      <c r="E73" s="39">
        <f>F73+G73+H73+I73</f>
        <v>20</v>
      </c>
      <c r="F73" s="25">
        <f>3.8+5</f>
        <v>8.8000000000000007</v>
      </c>
      <c r="G73" s="25">
        <v>3.8</v>
      </c>
      <c r="H73" s="97">
        <v>3.7</v>
      </c>
      <c r="I73" s="25">
        <v>3.7</v>
      </c>
      <c r="J73" s="35" t="s">
        <v>140</v>
      </c>
    </row>
    <row r="74" spans="1:10" s="3" customFormat="1" ht="141.75" x14ac:dyDescent="0.2">
      <c r="A74" s="21" t="s">
        <v>89</v>
      </c>
      <c r="B74" s="95">
        <v>280</v>
      </c>
      <c r="C74" s="97"/>
      <c r="D74" s="97"/>
      <c r="E74" s="28">
        <f>F74+G74+H74+I74</f>
        <v>2000</v>
      </c>
      <c r="F74" s="25">
        <f>375+50</f>
        <v>425</v>
      </c>
      <c r="G74" s="25">
        <f>375+150</f>
        <v>525</v>
      </c>
      <c r="H74" s="97">
        <f>375+150</f>
        <v>525</v>
      </c>
      <c r="I74" s="25">
        <f>375+150</f>
        <v>525</v>
      </c>
      <c r="J74" s="27" t="s">
        <v>90</v>
      </c>
    </row>
    <row r="75" spans="1:10" s="3" customFormat="1" ht="48" customHeight="1" x14ac:dyDescent="0.2">
      <c r="A75" s="21" t="s">
        <v>91</v>
      </c>
      <c r="B75" s="95">
        <v>290</v>
      </c>
      <c r="C75" s="28"/>
      <c r="D75" s="31"/>
      <c r="E75" s="24">
        <f>SUM(F75:I75)</f>
        <v>0</v>
      </c>
      <c r="F75" s="25"/>
      <c r="G75" s="25"/>
      <c r="H75" s="97"/>
      <c r="I75" s="25"/>
      <c r="J75" s="94"/>
    </row>
    <row r="76" spans="1:10" s="3" customFormat="1" ht="47.25" customHeight="1" x14ac:dyDescent="0.2">
      <c r="A76" s="29" t="s">
        <v>92</v>
      </c>
      <c r="B76" s="30">
        <v>291</v>
      </c>
      <c r="C76" s="97"/>
      <c r="D76" s="22"/>
      <c r="E76" s="28">
        <f>SUM(F76:I76)</f>
        <v>0</v>
      </c>
      <c r="F76" s="25"/>
      <c r="G76" s="25"/>
      <c r="H76" s="97"/>
      <c r="I76" s="25"/>
      <c r="J76" s="94"/>
    </row>
    <row r="77" spans="1:10" s="3" customFormat="1" ht="47.25" customHeight="1" x14ac:dyDescent="0.2">
      <c r="A77" s="29" t="s">
        <v>93</v>
      </c>
      <c r="B77" s="30">
        <v>292</v>
      </c>
      <c r="C77" s="97"/>
      <c r="D77" s="22"/>
      <c r="E77" s="28">
        <f>SUM(F77:I77)</f>
        <v>0</v>
      </c>
      <c r="F77" s="40"/>
      <c r="G77" s="40"/>
      <c r="H77" s="97"/>
      <c r="I77" s="25"/>
      <c r="J77" s="94"/>
    </row>
    <row r="78" spans="1:10" s="3" customFormat="1" ht="44.25" customHeight="1" x14ac:dyDescent="0.2">
      <c r="A78" s="21" t="s">
        <v>94</v>
      </c>
      <c r="B78" s="95">
        <v>300</v>
      </c>
      <c r="C78" s="97"/>
      <c r="D78" s="22"/>
      <c r="E78" s="24">
        <f>F78+G78+H78+I78</f>
        <v>0</v>
      </c>
      <c r="F78" s="41"/>
      <c r="G78" s="41"/>
      <c r="H78" s="106"/>
      <c r="I78" s="41"/>
      <c r="J78" s="97">
        <v>0</v>
      </c>
    </row>
    <row r="79" spans="1:10" s="3" customFormat="1" ht="27.75" customHeight="1" x14ac:dyDescent="0.2">
      <c r="A79" s="124" t="s">
        <v>95</v>
      </c>
      <c r="B79" s="124"/>
      <c r="C79" s="124"/>
      <c r="D79" s="124"/>
      <c r="E79" s="124"/>
      <c r="F79" s="124"/>
      <c r="G79" s="124"/>
      <c r="H79" s="124"/>
      <c r="I79" s="124"/>
      <c r="J79" s="94"/>
    </row>
    <row r="80" spans="1:10" s="3" customFormat="1" ht="25.5" customHeight="1" x14ac:dyDescent="0.2">
      <c r="A80" s="21" t="s">
        <v>96</v>
      </c>
      <c r="B80" s="95">
        <v>400</v>
      </c>
      <c r="C80" s="28">
        <f>C44+C48+C49</f>
        <v>0</v>
      </c>
      <c r="D80" s="28">
        <f>D44+D48+D49</f>
        <v>0</v>
      </c>
      <c r="E80" s="28">
        <f t="shared" ref="E80:E85" si="3">SUM(F80:I80)</f>
        <v>102373.6</v>
      </c>
      <c r="F80" s="25">
        <f>F44+F48+F49</f>
        <v>19786.099999999999</v>
      </c>
      <c r="G80" s="25">
        <f>G44+G48+G49</f>
        <v>35770.700000000004</v>
      </c>
      <c r="H80" s="97">
        <f>H44+H48+H49</f>
        <v>17267.2</v>
      </c>
      <c r="I80" s="25">
        <f>I44+I48+I49</f>
        <v>29549.600000000002</v>
      </c>
      <c r="J80" s="94"/>
    </row>
    <row r="81" spans="1:10" s="3" customFormat="1" ht="29.25" customHeight="1" x14ac:dyDescent="0.2">
      <c r="A81" s="21" t="s">
        <v>70</v>
      </c>
      <c r="B81" s="95">
        <v>410</v>
      </c>
      <c r="C81" s="28">
        <f>C67+C55</f>
        <v>0</v>
      </c>
      <c r="D81" s="28">
        <f>D67+D55</f>
        <v>0</v>
      </c>
      <c r="E81" s="28">
        <f t="shared" si="3"/>
        <v>194775</v>
      </c>
      <c r="F81" s="25">
        <f t="shared" ref="F81:I82" si="4">F55+F67</f>
        <v>40400</v>
      </c>
      <c r="G81" s="25">
        <f t="shared" si="4"/>
        <v>48000</v>
      </c>
      <c r="H81" s="97">
        <f t="shared" si="4"/>
        <v>51902.600000000006</v>
      </c>
      <c r="I81" s="25">
        <f t="shared" si="4"/>
        <v>54472.4</v>
      </c>
      <c r="J81" s="94"/>
    </row>
    <row r="82" spans="1:10" s="3" customFormat="1" ht="24" customHeight="1" x14ac:dyDescent="0.2">
      <c r="A82" s="21" t="s">
        <v>71</v>
      </c>
      <c r="B82" s="95">
        <v>420</v>
      </c>
      <c r="C82" s="28">
        <f>C68+C56</f>
        <v>0</v>
      </c>
      <c r="D82" s="28">
        <f>D68+D56</f>
        <v>0</v>
      </c>
      <c r="E82" s="28">
        <f t="shared" si="3"/>
        <v>42232.4</v>
      </c>
      <c r="F82" s="25">
        <f t="shared" si="4"/>
        <v>8888</v>
      </c>
      <c r="G82" s="25">
        <f t="shared" si="4"/>
        <v>9940</v>
      </c>
      <c r="H82" s="97">
        <f t="shared" si="4"/>
        <v>11108.9</v>
      </c>
      <c r="I82" s="25">
        <f t="shared" si="4"/>
        <v>12295.5</v>
      </c>
      <c r="J82" s="94"/>
    </row>
    <row r="83" spans="1:10" s="3" customFormat="1" ht="20.100000000000001" customHeight="1" x14ac:dyDescent="0.2">
      <c r="A83" s="21" t="s">
        <v>73</v>
      </c>
      <c r="B83" s="95">
        <v>430</v>
      </c>
      <c r="C83" s="28"/>
      <c r="D83" s="28"/>
      <c r="E83" s="28">
        <f t="shared" si="3"/>
        <v>0</v>
      </c>
      <c r="F83" s="42">
        <f>F71+F59</f>
        <v>0</v>
      </c>
      <c r="G83" s="42">
        <f>G71+G59</f>
        <v>0</v>
      </c>
      <c r="H83" s="107">
        <f>H71+H59</f>
        <v>0</v>
      </c>
      <c r="I83" s="42">
        <f>I71+I59</f>
        <v>0</v>
      </c>
      <c r="J83" s="94"/>
    </row>
    <row r="84" spans="1:10" s="3" customFormat="1" ht="20.100000000000001" customHeight="1" x14ac:dyDescent="0.2">
      <c r="A84" s="21" t="s">
        <v>97</v>
      </c>
      <c r="B84" s="95">
        <v>440</v>
      </c>
      <c r="C84" s="28">
        <f>C74+C73+C69+C66+C64+C60+C58</f>
        <v>0</v>
      </c>
      <c r="D84" s="28">
        <f>D74+D73+D69+D66+D64+D60+D58</f>
        <v>0</v>
      </c>
      <c r="E84" s="28">
        <f t="shared" si="3"/>
        <v>20923.400000000005</v>
      </c>
      <c r="F84" s="25">
        <f>F49+F58+F60+F61+F78-F67-F68-F71-F49</f>
        <v>3925.6000000000022</v>
      </c>
      <c r="G84" s="25">
        <f>G49+G58+G60+G61+G78-G67-G68-G71-G49</f>
        <v>5448.4000000000015</v>
      </c>
      <c r="H84" s="97">
        <f>H49+H58+H60+H61+H78-H67-H68-H71-H49</f>
        <v>5499.4000000000005</v>
      </c>
      <c r="I84" s="25">
        <f>I49+I58+I60+I61+I78-I67-I68-I71-I49</f>
        <v>6050.0000000000009</v>
      </c>
      <c r="J84" s="94"/>
    </row>
    <row r="85" spans="1:10" s="3" customFormat="1" ht="20.100000000000001" customHeight="1" x14ac:dyDescent="0.2">
      <c r="A85" s="21" t="s">
        <v>98</v>
      </c>
      <c r="B85" s="95">
        <v>450</v>
      </c>
      <c r="C85" s="24">
        <f>SUM(C80:C84)</f>
        <v>0</v>
      </c>
      <c r="D85" s="24">
        <f>SUM(D80:D84)</f>
        <v>0</v>
      </c>
      <c r="E85" s="24">
        <f t="shared" si="3"/>
        <v>360304.4</v>
      </c>
      <c r="F85" s="34">
        <f>SUM(F80:F84)</f>
        <v>72999.700000000012</v>
      </c>
      <c r="G85" s="34">
        <f>SUM(G80:G84)</f>
        <v>99159.1</v>
      </c>
      <c r="H85" s="23">
        <f>SUM(H80:H84)</f>
        <v>85778.099999999991</v>
      </c>
      <c r="I85" s="34">
        <f>SUM(I80:I84)</f>
        <v>102367.5</v>
      </c>
      <c r="J85" s="94"/>
    </row>
    <row r="86" spans="1:10" s="3" customFormat="1" ht="32.25" customHeight="1" x14ac:dyDescent="0.2">
      <c r="A86" s="124" t="s">
        <v>99</v>
      </c>
      <c r="B86" s="124"/>
      <c r="C86" s="124"/>
      <c r="D86" s="124"/>
      <c r="E86" s="124"/>
      <c r="F86" s="124"/>
      <c r="G86" s="124"/>
      <c r="H86" s="124"/>
      <c r="I86" s="124"/>
      <c r="J86" s="94"/>
    </row>
    <row r="87" spans="1:10" s="3" customFormat="1" ht="32.25" customHeight="1" x14ac:dyDescent="0.2">
      <c r="A87" s="21" t="s">
        <v>100</v>
      </c>
      <c r="B87" s="95">
        <v>500</v>
      </c>
      <c r="C87" s="28"/>
      <c r="D87" s="31"/>
      <c r="E87" s="24">
        <f t="shared" ref="E87:E92" si="5">SUM(F87:I87)</f>
        <v>0</v>
      </c>
      <c r="F87" s="40"/>
      <c r="G87" s="40"/>
      <c r="H87" s="97">
        <f>SUM(H88)</f>
        <v>0</v>
      </c>
      <c r="I87" s="25">
        <f>SUM(I88)</f>
        <v>0</v>
      </c>
      <c r="J87" s="94"/>
    </row>
    <row r="88" spans="1:10" s="3" customFormat="1" ht="62.25" customHeight="1" x14ac:dyDescent="0.2">
      <c r="A88" s="21" t="s">
        <v>101</v>
      </c>
      <c r="B88" s="30">
        <v>501</v>
      </c>
      <c r="C88" s="97"/>
      <c r="D88" s="22"/>
      <c r="E88" s="28">
        <f t="shared" si="5"/>
        <v>0</v>
      </c>
      <c r="F88" s="40"/>
      <c r="G88" s="40"/>
      <c r="H88" s="97"/>
      <c r="I88" s="25"/>
      <c r="J88" s="94"/>
    </row>
    <row r="89" spans="1:10" s="3" customFormat="1" ht="34.5" customHeight="1" x14ac:dyDescent="0.2">
      <c r="A89" s="90" t="s">
        <v>102</v>
      </c>
      <c r="B89" s="96">
        <v>510</v>
      </c>
      <c r="C89" s="24">
        <f>SUM(C90:C95)</f>
        <v>0</v>
      </c>
      <c r="D89" s="24">
        <f>D91+D94+D95</f>
        <v>0</v>
      </c>
      <c r="E89" s="24">
        <f>E90+E91+E92+E93+E94+E95</f>
        <v>36006.5</v>
      </c>
      <c r="F89" s="24">
        <f>F90+F91+F92+F93+F94+F95</f>
        <v>6998.8</v>
      </c>
      <c r="G89" s="24">
        <f t="shared" ref="G89:I89" si="6">G90+G91+G92+G93+G94+G95</f>
        <v>21328.5</v>
      </c>
      <c r="H89" s="110">
        <f t="shared" si="6"/>
        <v>3200</v>
      </c>
      <c r="I89" s="24">
        <f t="shared" si="6"/>
        <v>4479.2000000000007</v>
      </c>
      <c r="J89" s="94"/>
    </row>
    <row r="90" spans="1:10" s="3" customFormat="1" ht="33" customHeight="1" x14ac:dyDescent="0.2">
      <c r="A90" s="21" t="s">
        <v>103</v>
      </c>
      <c r="B90" s="32">
        <v>511</v>
      </c>
      <c r="C90" s="97"/>
      <c r="D90" s="22"/>
      <c r="E90" s="97">
        <f t="shared" si="5"/>
        <v>0</v>
      </c>
      <c r="F90" s="25"/>
      <c r="G90" s="25"/>
      <c r="H90" s="97"/>
      <c r="I90" s="25"/>
      <c r="J90" s="94"/>
    </row>
    <row r="91" spans="1:10" s="3" customFormat="1" ht="66.75" customHeight="1" x14ac:dyDescent="0.2">
      <c r="A91" s="21" t="s">
        <v>58</v>
      </c>
      <c r="B91" s="32">
        <v>512</v>
      </c>
      <c r="C91" s="97"/>
      <c r="D91" s="97"/>
      <c r="E91" s="97">
        <f t="shared" si="5"/>
        <v>31464.600000000002</v>
      </c>
      <c r="F91" s="25">
        <v>6998.8</v>
      </c>
      <c r="G91" s="25">
        <f>5000+9494.4+5100</f>
        <v>19594.400000000001</v>
      </c>
      <c r="H91" s="97">
        <f>5000+700-700-1800</f>
        <v>3200</v>
      </c>
      <c r="I91" s="25">
        <f>7009.8-5100+1900-2138.4</f>
        <v>1671.4</v>
      </c>
      <c r="J91" s="27" t="s">
        <v>150</v>
      </c>
    </row>
    <row r="92" spans="1:10" s="3" customFormat="1" ht="48" customHeight="1" x14ac:dyDescent="0.2">
      <c r="A92" s="21" t="s">
        <v>104</v>
      </c>
      <c r="B92" s="32">
        <v>513</v>
      </c>
      <c r="C92" s="97"/>
      <c r="D92" s="97"/>
      <c r="E92" s="97">
        <f t="shared" si="5"/>
        <v>0</v>
      </c>
      <c r="F92" s="25"/>
      <c r="G92" s="25"/>
      <c r="H92" s="97"/>
      <c r="I92" s="25"/>
      <c r="J92" s="35"/>
    </row>
    <row r="93" spans="1:10" s="3" customFormat="1" ht="42.75" customHeight="1" x14ac:dyDescent="0.2">
      <c r="A93" s="21" t="s">
        <v>105</v>
      </c>
      <c r="B93" s="32">
        <v>514</v>
      </c>
      <c r="C93" s="97"/>
      <c r="D93" s="97"/>
      <c r="E93" s="97"/>
      <c r="F93" s="25"/>
      <c r="G93" s="25"/>
      <c r="H93" s="97"/>
      <c r="I93" s="25"/>
      <c r="J93" s="27"/>
    </row>
    <row r="94" spans="1:10" s="3" customFormat="1" ht="64.5" customHeight="1" x14ac:dyDescent="0.2">
      <c r="A94" s="21" t="s">
        <v>106</v>
      </c>
      <c r="B94" s="32">
        <v>515</v>
      </c>
      <c r="C94" s="97"/>
      <c r="D94" s="97"/>
      <c r="E94" s="97">
        <f>SUM(F94:I94)</f>
        <v>0</v>
      </c>
      <c r="F94" s="25"/>
      <c r="G94" s="25"/>
      <c r="H94" s="97"/>
      <c r="I94" s="25"/>
      <c r="J94" s="27"/>
    </row>
    <row r="95" spans="1:10" s="3" customFormat="1" ht="75.75" customHeight="1" x14ac:dyDescent="0.2">
      <c r="A95" s="21" t="s">
        <v>107</v>
      </c>
      <c r="B95" s="30">
        <v>516</v>
      </c>
      <c r="C95" s="97"/>
      <c r="D95" s="61"/>
      <c r="E95" s="97">
        <f>F95+G95+H95+I95</f>
        <v>4541.8999999999996</v>
      </c>
      <c r="F95" s="25"/>
      <c r="G95" s="25">
        <v>1734.1</v>
      </c>
      <c r="H95" s="97"/>
      <c r="I95" s="25">
        <v>2807.8</v>
      </c>
      <c r="J95" s="27" t="s">
        <v>152</v>
      </c>
    </row>
    <row r="96" spans="1:10" s="3" customFormat="1" ht="30.75" customHeight="1" x14ac:dyDescent="0.2">
      <c r="A96" s="124" t="s">
        <v>108</v>
      </c>
      <c r="B96" s="124"/>
      <c r="C96" s="124"/>
      <c r="D96" s="124"/>
      <c r="E96" s="124"/>
      <c r="F96" s="124"/>
      <c r="G96" s="124"/>
      <c r="H96" s="124"/>
      <c r="I96" s="124"/>
      <c r="J96" s="94"/>
    </row>
    <row r="97" spans="1:10" s="3" customFormat="1" ht="34.5" customHeight="1" x14ac:dyDescent="0.2">
      <c r="A97" s="21" t="s">
        <v>109</v>
      </c>
      <c r="B97" s="95">
        <v>600</v>
      </c>
      <c r="C97" s="28">
        <f>SUM(C98:C101)</f>
        <v>0</v>
      </c>
      <c r="D97" s="31"/>
      <c r="E97" s="28"/>
      <c r="F97" s="25"/>
      <c r="G97" s="25"/>
      <c r="H97" s="97"/>
      <c r="I97" s="25"/>
      <c r="J97" s="94"/>
    </row>
    <row r="98" spans="1:10" s="3" customFormat="1" ht="20.100000000000001" customHeight="1" x14ac:dyDescent="0.2">
      <c r="A98" s="29" t="s">
        <v>110</v>
      </c>
      <c r="B98" s="30">
        <v>601</v>
      </c>
      <c r="C98" s="97"/>
      <c r="D98" s="22"/>
      <c r="E98" s="97">
        <f>SUM(F98:I98)</f>
        <v>0</v>
      </c>
      <c r="F98" s="25"/>
      <c r="G98" s="25"/>
      <c r="H98" s="97"/>
      <c r="I98" s="25"/>
      <c r="J98" s="94"/>
    </row>
    <row r="99" spans="1:10" s="3" customFormat="1" ht="20.100000000000001" customHeight="1" x14ac:dyDescent="0.2">
      <c r="A99" s="29" t="s">
        <v>111</v>
      </c>
      <c r="B99" s="30">
        <v>602</v>
      </c>
      <c r="C99" s="97"/>
      <c r="D99" s="22"/>
      <c r="E99" s="97">
        <f>SUM(F99:I99)</f>
        <v>0</v>
      </c>
      <c r="F99" s="25"/>
      <c r="G99" s="25"/>
      <c r="H99" s="97"/>
      <c r="I99" s="25"/>
      <c r="J99" s="94"/>
    </row>
    <row r="100" spans="1:10" s="3" customFormat="1" ht="20.100000000000001" customHeight="1" x14ac:dyDescent="0.2">
      <c r="A100" s="29" t="s">
        <v>112</v>
      </c>
      <c r="B100" s="30">
        <v>603</v>
      </c>
      <c r="C100" s="97"/>
      <c r="D100" s="22"/>
      <c r="E100" s="97">
        <f>SUM(F100:I100)</f>
        <v>0</v>
      </c>
      <c r="F100" s="25"/>
      <c r="G100" s="25"/>
      <c r="H100" s="97"/>
      <c r="I100" s="25"/>
      <c r="J100" s="94"/>
    </row>
    <row r="101" spans="1:10" s="3" customFormat="1" ht="20.100000000000001" customHeight="1" x14ac:dyDescent="0.2">
      <c r="A101" s="21" t="s">
        <v>113</v>
      </c>
      <c r="B101" s="95">
        <v>610</v>
      </c>
      <c r="C101" s="97"/>
      <c r="D101" s="23"/>
      <c r="E101" s="23">
        <f>SUM(F101:I101)</f>
        <v>0</v>
      </c>
      <c r="F101" s="25"/>
      <c r="G101" s="25"/>
      <c r="H101" s="97"/>
      <c r="I101" s="25"/>
      <c r="J101" s="94"/>
    </row>
    <row r="102" spans="1:10" s="3" customFormat="1" ht="39.75" customHeight="1" x14ac:dyDescent="0.2">
      <c r="A102" s="21" t="s">
        <v>114</v>
      </c>
      <c r="B102" s="95">
        <v>620</v>
      </c>
      <c r="C102" s="28">
        <f>SUM(C103:C106)</f>
        <v>0</v>
      </c>
      <c r="D102" s="43">
        <f>SUM(D103:D106)</f>
        <v>0</v>
      </c>
      <c r="E102" s="24"/>
      <c r="F102" s="25"/>
      <c r="G102" s="25"/>
      <c r="H102" s="97"/>
      <c r="I102" s="25"/>
      <c r="J102" s="94"/>
    </row>
    <row r="103" spans="1:10" s="3" customFormat="1" ht="20.100000000000001" customHeight="1" x14ac:dyDescent="0.2">
      <c r="A103" s="29" t="s">
        <v>110</v>
      </c>
      <c r="B103" s="30">
        <v>621</v>
      </c>
      <c r="C103" s="97"/>
      <c r="D103" s="22"/>
      <c r="E103" s="97">
        <f t="shared" ref="E103:E108" si="7">SUM(F103:I103)</f>
        <v>0</v>
      </c>
      <c r="F103" s="25"/>
      <c r="G103" s="25"/>
      <c r="H103" s="97"/>
      <c r="I103" s="25"/>
      <c r="J103" s="94"/>
    </row>
    <row r="104" spans="1:10" s="3" customFormat="1" ht="20.100000000000001" customHeight="1" x14ac:dyDescent="0.2">
      <c r="A104" s="29" t="s">
        <v>111</v>
      </c>
      <c r="B104" s="30">
        <v>622</v>
      </c>
      <c r="C104" s="97"/>
      <c r="D104" s="22"/>
      <c r="E104" s="97">
        <f t="shared" si="7"/>
        <v>0</v>
      </c>
      <c r="F104" s="25"/>
      <c r="G104" s="25"/>
      <c r="H104" s="97"/>
      <c r="I104" s="25"/>
      <c r="J104" s="94"/>
    </row>
    <row r="105" spans="1:10" s="3" customFormat="1" ht="20.100000000000001" customHeight="1" x14ac:dyDescent="0.2">
      <c r="A105" s="29" t="s">
        <v>112</v>
      </c>
      <c r="B105" s="30">
        <v>623</v>
      </c>
      <c r="C105" s="97"/>
      <c r="D105" s="22"/>
      <c r="E105" s="97">
        <f t="shared" si="7"/>
        <v>0</v>
      </c>
      <c r="F105" s="25"/>
      <c r="G105" s="25"/>
      <c r="H105" s="97"/>
      <c r="I105" s="25"/>
      <c r="J105" s="94"/>
    </row>
    <row r="106" spans="1:10" s="3" customFormat="1" ht="33" customHeight="1" x14ac:dyDescent="0.2">
      <c r="A106" s="21" t="s">
        <v>74</v>
      </c>
      <c r="B106" s="95">
        <v>630</v>
      </c>
      <c r="C106" s="97"/>
      <c r="D106" s="22"/>
      <c r="E106" s="97">
        <f t="shared" si="7"/>
        <v>0</v>
      </c>
      <c r="F106" s="25"/>
      <c r="G106" s="25"/>
      <c r="H106" s="97"/>
      <c r="I106" s="25"/>
      <c r="J106" s="94"/>
    </row>
    <row r="107" spans="1:10" ht="35.25" customHeight="1" x14ac:dyDescent="0.2">
      <c r="A107" s="90" t="s">
        <v>115</v>
      </c>
      <c r="B107" s="44">
        <v>700</v>
      </c>
      <c r="C107" s="74">
        <f>SUM(C36+C37+C38+C75+C87+C97)</f>
        <v>0</v>
      </c>
      <c r="D107" s="62">
        <f>SUM(D36+D37+D38+D75+D87+D97+D101)</f>
        <v>0</v>
      </c>
      <c r="E107" s="62">
        <f t="shared" si="7"/>
        <v>396310.89999999997</v>
      </c>
      <c r="F107" s="63">
        <f>F36+F37+F101+F39+F75+F87+F97</f>
        <v>79998.5</v>
      </c>
      <c r="G107" s="63">
        <f>G36+G37+G101+G75+G87+G97+G38</f>
        <v>120487.59999999999</v>
      </c>
      <c r="H107" s="108">
        <f>H36+H37+H101+H75+H87+H97+H38</f>
        <v>88978.1</v>
      </c>
      <c r="I107" s="63">
        <f>I36+I37+I101+I75+I87+I97+I38</f>
        <v>106846.7</v>
      </c>
      <c r="J107" s="94"/>
    </row>
    <row r="108" spans="1:10" ht="27.75" customHeight="1" x14ac:dyDescent="0.2">
      <c r="A108" s="90" t="s">
        <v>116</v>
      </c>
      <c r="B108" s="44">
        <v>800</v>
      </c>
      <c r="C108" s="74">
        <f>C44+C48+C49+C55+C56+C57+C59+C60+C61+C89+C102+C58+C78+C106</f>
        <v>0</v>
      </c>
      <c r="D108" s="62">
        <f>D44+D48+D49+D55+D56+D57+D59+D60+D61+D89+D102+D58+D78+D106</f>
        <v>0</v>
      </c>
      <c r="E108" s="62">
        <f t="shared" si="7"/>
        <v>396310.9</v>
      </c>
      <c r="F108" s="63">
        <f>F43+F61+F78+F89+F102+F106</f>
        <v>79998.500000000015</v>
      </c>
      <c r="G108" s="63">
        <f>G43+G61+G78+G89+G102+G106</f>
        <v>120487.60000000002</v>
      </c>
      <c r="H108" s="108">
        <f>H43+H61+H78+H89+H102+H106</f>
        <v>88978.099999999991</v>
      </c>
      <c r="I108" s="63">
        <f>I43+I61+I78+I89+I102+I106</f>
        <v>106846.7</v>
      </c>
      <c r="J108" s="94"/>
    </row>
    <row r="109" spans="1:10" ht="46.5" customHeight="1" x14ac:dyDescent="0.2">
      <c r="A109" s="21" t="s">
        <v>117</v>
      </c>
      <c r="B109" s="95">
        <v>850</v>
      </c>
      <c r="C109" s="22">
        <f t="shared" ref="C109:I109" si="8">C107-C108</f>
        <v>0</v>
      </c>
      <c r="D109" s="22">
        <f t="shared" si="8"/>
        <v>0</v>
      </c>
      <c r="E109" s="59">
        <f t="shared" si="8"/>
        <v>0</v>
      </c>
      <c r="F109" s="42">
        <f t="shared" si="8"/>
        <v>0</v>
      </c>
      <c r="G109" s="42">
        <f t="shared" si="8"/>
        <v>0</v>
      </c>
      <c r="H109" s="107">
        <f t="shared" si="8"/>
        <v>0</v>
      </c>
      <c r="I109" s="42">
        <f t="shared" si="8"/>
        <v>0</v>
      </c>
      <c r="J109" s="94"/>
    </row>
    <row r="110" spans="1:10" ht="19.5" customHeight="1" x14ac:dyDescent="0.2">
      <c r="A110" s="124" t="s">
        <v>118</v>
      </c>
      <c r="B110" s="124"/>
      <c r="C110" s="64"/>
      <c r="D110" s="64"/>
      <c r="E110" s="45"/>
      <c r="F110" s="46" t="s">
        <v>119</v>
      </c>
      <c r="G110" s="46" t="s">
        <v>120</v>
      </c>
      <c r="H110" s="45" t="s">
        <v>121</v>
      </c>
      <c r="I110" s="46" t="s">
        <v>122</v>
      </c>
      <c r="J110" s="94"/>
    </row>
    <row r="111" spans="1:10" ht="19.5" customHeight="1" x14ac:dyDescent="0.2">
      <c r="A111" s="21" t="s">
        <v>123</v>
      </c>
      <c r="B111" s="95">
        <v>900</v>
      </c>
      <c r="C111" s="55"/>
      <c r="D111" s="55"/>
      <c r="E111" s="22"/>
      <c r="F111" s="47">
        <v>883.5</v>
      </c>
      <c r="G111" s="47">
        <v>892.25</v>
      </c>
      <c r="H111" s="55">
        <v>911.25</v>
      </c>
      <c r="I111" s="47">
        <v>950.75</v>
      </c>
      <c r="J111" s="94"/>
    </row>
    <row r="112" spans="1:10" ht="19.5" customHeight="1" x14ac:dyDescent="0.2">
      <c r="A112" s="21" t="s">
        <v>124</v>
      </c>
      <c r="B112" s="95">
        <v>910</v>
      </c>
      <c r="C112" s="97"/>
      <c r="D112" s="22"/>
      <c r="E112" s="22"/>
      <c r="F112" s="25"/>
      <c r="G112" s="25"/>
      <c r="H112" s="97"/>
      <c r="I112" s="25"/>
      <c r="J112" s="94"/>
    </row>
    <row r="113" spans="1:10" ht="19.5" customHeight="1" x14ac:dyDescent="0.2">
      <c r="A113" s="21" t="s">
        <v>125</v>
      </c>
      <c r="B113" s="95">
        <v>920</v>
      </c>
      <c r="C113" s="97"/>
      <c r="D113" s="22"/>
      <c r="E113" s="22"/>
      <c r="F113" s="40">
        <f>-G113-F1129</f>
        <v>0</v>
      </c>
      <c r="G113" s="40">
        <f>-H113-G1129</f>
        <v>0</v>
      </c>
      <c r="H113" s="22">
        <f>-I113-H1129</f>
        <v>0</v>
      </c>
      <c r="I113" s="40">
        <v>0</v>
      </c>
      <c r="J113" s="94"/>
    </row>
    <row r="114" spans="1:10" ht="42" customHeight="1" x14ac:dyDescent="0.2">
      <c r="A114" s="21" t="s">
        <v>126</v>
      </c>
      <c r="B114" s="95">
        <v>930</v>
      </c>
      <c r="C114" s="97"/>
      <c r="D114" s="22"/>
      <c r="E114" s="22"/>
      <c r="F114" s="40">
        <f>-H1111</f>
        <v>0</v>
      </c>
      <c r="G114" s="40">
        <f>-I1111</f>
        <v>0</v>
      </c>
      <c r="H114" s="22">
        <f>-J1111</f>
        <v>0</v>
      </c>
      <c r="I114" s="40">
        <v>0</v>
      </c>
      <c r="J114" s="94"/>
    </row>
    <row r="115" spans="1:10" ht="19.5" customHeight="1" x14ac:dyDescent="0.2">
      <c r="A115" s="48"/>
      <c r="B115" s="2"/>
      <c r="C115" s="58"/>
      <c r="D115" s="49"/>
      <c r="E115" s="49"/>
      <c r="F115" s="50"/>
      <c r="G115" s="50"/>
      <c r="H115" s="49"/>
      <c r="I115" s="50"/>
      <c r="J115" s="5"/>
    </row>
    <row r="116" spans="1:10" ht="16.5" customHeight="1" x14ac:dyDescent="0.2">
      <c r="A116" s="48"/>
      <c r="B116" s="2"/>
      <c r="C116" s="58"/>
      <c r="D116" s="51"/>
      <c r="E116" s="51"/>
      <c r="F116" s="52"/>
      <c r="G116" s="52"/>
      <c r="H116" s="51"/>
      <c r="I116" s="52"/>
      <c r="J116" s="5"/>
    </row>
    <row r="117" spans="1:10" ht="20.100000000000001" customHeight="1" x14ac:dyDescent="0.2">
      <c r="A117" s="65" t="s">
        <v>149</v>
      </c>
      <c r="B117" s="66"/>
      <c r="C117" s="128"/>
      <c r="D117" s="128"/>
      <c r="E117" s="128"/>
      <c r="F117" s="67"/>
      <c r="G117" s="131" t="s">
        <v>153</v>
      </c>
      <c r="H117" s="131"/>
      <c r="I117" s="131"/>
      <c r="J117" s="5"/>
    </row>
    <row r="118" spans="1:10" s="3" customFormat="1" ht="20.100000000000001" customHeight="1" x14ac:dyDescent="0.2">
      <c r="A118" s="92" t="s">
        <v>143</v>
      </c>
      <c r="B118" s="68"/>
      <c r="C118" s="132" t="s">
        <v>146</v>
      </c>
      <c r="D118" s="132"/>
      <c r="E118" s="132"/>
      <c r="F118" s="69"/>
      <c r="G118" s="133" t="s">
        <v>134</v>
      </c>
      <c r="H118" s="133"/>
      <c r="I118" s="133"/>
      <c r="J118" s="5"/>
    </row>
    <row r="119" spans="1:10" ht="3.75" customHeight="1" x14ac:dyDescent="0.2">
      <c r="A119" s="70"/>
      <c r="B119" s="66"/>
      <c r="C119" s="71"/>
      <c r="D119" s="72"/>
      <c r="E119" s="72"/>
      <c r="F119" s="73"/>
      <c r="G119" s="73"/>
      <c r="H119" s="51"/>
      <c r="I119" s="73"/>
      <c r="J119" s="5"/>
    </row>
    <row r="120" spans="1:10" ht="18.75" hidden="1" x14ac:dyDescent="0.2">
      <c r="A120" s="53"/>
      <c r="B120" s="2"/>
      <c r="C120" s="134"/>
      <c r="D120" s="134"/>
      <c r="E120" s="134"/>
      <c r="F120" s="52"/>
      <c r="G120" s="130"/>
      <c r="H120" s="130"/>
      <c r="I120" s="130"/>
      <c r="J120" s="5"/>
    </row>
    <row r="121" spans="1:10" ht="18.75" x14ac:dyDescent="0.2">
      <c r="A121" s="91"/>
      <c r="B121" s="2"/>
      <c r="C121" s="129"/>
      <c r="D121" s="129"/>
      <c r="E121" s="129"/>
      <c r="F121" s="52"/>
      <c r="G121" s="130"/>
      <c r="H121" s="130"/>
      <c r="I121" s="130"/>
      <c r="J121" s="5"/>
    </row>
    <row r="122" spans="1:10" ht="37.5" x14ac:dyDescent="0.2">
      <c r="A122" s="89" t="s">
        <v>148</v>
      </c>
      <c r="B122" s="2"/>
      <c r="C122" s="86"/>
      <c r="D122" s="87"/>
      <c r="E122" s="87"/>
      <c r="F122" s="52"/>
      <c r="G122" s="138" t="s">
        <v>154</v>
      </c>
      <c r="H122" s="138"/>
      <c r="I122" s="138"/>
      <c r="J122" s="5"/>
    </row>
    <row r="123" spans="1:10" ht="18.75" x14ac:dyDescent="0.2">
      <c r="A123" s="85" t="s">
        <v>144</v>
      </c>
      <c r="B123" s="83"/>
      <c r="C123" s="135" t="s">
        <v>145</v>
      </c>
      <c r="D123" s="135"/>
      <c r="E123" s="135"/>
      <c r="F123" s="78"/>
      <c r="G123" s="88"/>
      <c r="H123" s="109" t="s">
        <v>147</v>
      </c>
      <c r="I123" s="88"/>
      <c r="J123" s="5"/>
    </row>
    <row r="124" spans="1:10" ht="18.75" x14ac:dyDescent="0.2">
      <c r="A124" s="82"/>
      <c r="B124" s="83"/>
      <c r="C124" s="136"/>
      <c r="D124" s="136"/>
      <c r="E124" s="77"/>
      <c r="F124" s="78"/>
      <c r="G124" s="137"/>
      <c r="H124" s="137"/>
      <c r="I124" s="137"/>
      <c r="J124" s="5"/>
    </row>
    <row r="125" spans="1:10" ht="18.75" x14ac:dyDescent="0.2">
      <c r="A125" s="78"/>
      <c r="B125" s="76"/>
      <c r="C125" s="79"/>
      <c r="D125" s="79"/>
      <c r="E125" s="80"/>
      <c r="F125" s="78"/>
      <c r="G125" s="78"/>
      <c r="H125" s="51"/>
      <c r="I125" s="81"/>
      <c r="J125" s="5"/>
    </row>
    <row r="126" spans="1:10" ht="18.75" x14ac:dyDescent="0.2">
      <c r="A126" s="48"/>
      <c r="B126" s="2"/>
      <c r="C126" s="58"/>
      <c r="D126" s="51"/>
      <c r="E126" s="51"/>
      <c r="F126" s="52"/>
      <c r="G126" s="52"/>
      <c r="H126" s="51"/>
      <c r="I126" s="52"/>
      <c r="J126" s="5"/>
    </row>
    <row r="127" spans="1:10" ht="18.75" x14ac:dyDescent="0.2">
      <c r="A127" s="48"/>
      <c r="B127" s="2"/>
      <c r="C127" s="58"/>
      <c r="D127" s="51"/>
      <c r="E127" s="51"/>
      <c r="F127" s="52"/>
      <c r="G127" s="52"/>
      <c r="H127" s="51"/>
      <c r="I127" s="52"/>
      <c r="J127" s="5"/>
    </row>
    <row r="128" spans="1:10" ht="18.75" x14ac:dyDescent="0.2">
      <c r="A128" s="48"/>
      <c r="B128" s="2"/>
      <c r="C128" s="58"/>
      <c r="D128" s="51"/>
      <c r="E128" s="51"/>
      <c r="F128" s="52"/>
      <c r="G128" s="52"/>
      <c r="H128" s="51"/>
      <c r="I128" s="52"/>
      <c r="J128" s="5"/>
    </row>
    <row r="129" spans="1:10" ht="18.75" x14ac:dyDescent="0.2">
      <c r="A129" s="48"/>
      <c r="B129" s="2"/>
      <c r="C129" s="58"/>
      <c r="D129" s="51"/>
      <c r="E129" s="51"/>
      <c r="F129" s="52"/>
      <c r="G129" s="52"/>
      <c r="H129" s="51"/>
      <c r="I129" s="52"/>
      <c r="J129" s="5"/>
    </row>
    <row r="130" spans="1:10" ht="18.75" x14ac:dyDescent="0.2">
      <c r="A130" s="48"/>
      <c r="B130" s="2"/>
      <c r="C130" s="58"/>
      <c r="D130" s="51"/>
      <c r="E130" s="51"/>
      <c r="F130" s="52"/>
      <c r="G130" s="52"/>
      <c r="H130" s="51"/>
      <c r="I130" s="52"/>
      <c r="J130" s="5"/>
    </row>
    <row r="131" spans="1:10" ht="18.75" x14ac:dyDescent="0.2">
      <c r="A131" s="48"/>
      <c r="B131" s="2"/>
      <c r="C131" s="58"/>
      <c r="D131" s="51"/>
      <c r="E131" s="51"/>
      <c r="F131" s="52"/>
      <c r="G131" s="52"/>
      <c r="H131" s="51"/>
      <c r="I131" s="52"/>
      <c r="J131" s="5"/>
    </row>
    <row r="132" spans="1:10" ht="18.75" x14ac:dyDescent="0.2">
      <c r="A132" s="48"/>
      <c r="B132" s="2"/>
      <c r="C132" s="58"/>
      <c r="D132" s="51"/>
      <c r="E132" s="51"/>
      <c r="F132" s="52"/>
      <c r="G132" s="52"/>
      <c r="H132" s="51"/>
      <c r="I132" s="52"/>
      <c r="J132" s="5"/>
    </row>
    <row r="133" spans="1:10" ht="18.75" x14ac:dyDescent="0.2">
      <c r="A133" s="48"/>
      <c r="B133" s="2"/>
      <c r="C133" s="58"/>
      <c r="D133" s="51"/>
      <c r="E133" s="51"/>
      <c r="F133" s="52"/>
      <c r="G133" s="52"/>
      <c r="H133" s="51"/>
      <c r="I133" s="52"/>
      <c r="J133" s="5"/>
    </row>
    <row r="134" spans="1:10" ht="18.75" x14ac:dyDescent="0.2">
      <c r="A134" s="48"/>
      <c r="B134" s="2"/>
      <c r="C134" s="58"/>
      <c r="D134" s="51"/>
      <c r="E134" s="51"/>
      <c r="F134" s="52"/>
      <c r="G134" s="52"/>
      <c r="H134" s="51"/>
      <c r="I134" s="52"/>
      <c r="J134" s="5"/>
    </row>
    <row r="135" spans="1:10" ht="18.75" x14ac:dyDescent="0.2">
      <c r="A135" s="48"/>
      <c r="B135" s="2"/>
      <c r="C135" s="58"/>
      <c r="D135" s="51"/>
      <c r="E135" s="51"/>
      <c r="F135" s="52"/>
      <c r="G135" s="52"/>
      <c r="H135" s="51"/>
      <c r="I135" s="52"/>
      <c r="J135" s="5"/>
    </row>
    <row r="136" spans="1:10" ht="18.75" x14ac:dyDescent="0.2">
      <c r="A136" s="48"/>
      <c r="B136" s="2"/>
      <c r="C136" s="58"/>
      <c r="D136" s="51"/>
      <c r="E136" s="51"/>
      <c r="F136" s="52"/>
      <c r="G136" s="52"/>
      <c r="H136" s="51"/>
      <c r="I136" s="52"/>
      <c r="J136" s="5"/>
    </row>
    <row r="137" spans="1:10" ht="18.75" x14ac:dyDescent="0.2">
      <c r="A137" s="48"/>
      <c r="B137" s="2"/>
      <c r="C137" s="58"/>
      <c r="D137" s="51"/>
      <c r="E137" s="51"/>
      <c r="F137" s="52"/>
      <c r="G137" s="52"/>
      <c r="H137" s="51"/>
      <c r="I137" s="52"/>
      <c r="J137" s="5"/>
    </row>
    <row r="138" spans="1:10" ht="18.75" x14ac:dyDescent="0.2">
      <c r="A138" s="48"/>
      <c r="B138" s="2"/>
      <c r="C138" s="58"/>
      <c r="D138" s="51"/>
      <c r="E138" s="51"/>
      <c r="F138" s="52"/>
      <c r="G138" s="52"/>
      <c r="H138" s="51"/>
      <c r="I138" s="52"/>
      <c r="J138" s="5"/>
    </row>
    <row r="139" spans="1:10" ht="18.75" x14ac:dyDescent="0.2">
      <c r="A139" s="48"/>
      <c r="B139" s="2"/>
      <c r="C139" s="58"/>
      <c r="D139" s="51"/>
      <c r="E139" s="51"/>
      <c r="F139" s="52"/>
      <c r="G139" s="52"/>
      <c r="H139" s="51"/>
      <c r="I139" s="52"/>
      <c r="J139" s="5"/>
    </row>
    <row r="140" spans="1:10" ht="18.75" x14ac:dyDescent="0.2">
      <c r="A140" s="48"/>
      <c r="B140" s="2"/>
      <c r="C140" s="58"/>
      <c r="D140" s="51"/>
      <c r="E140" s="51"/>
      <c r="F140" s="52"/>
      <c r="G140" s="52"/>
      <c r="H140" s="51"/>
      <c r="I140" s="52"/>
      <c r="J140" s="5"/>
    </row>
    <row r="141" spans="1:10" ht="18.75" x14ac:dyDescent="0.2">
      <c r="A141" s="48"/>
      <c r="B141" s="2"/>
      <c r="C141" s="58"/>
      <c r="D141" s="51"/>
      <c r="E141" s="51"/>
      <c r="F141" s="52"/>
      <c r="G141" s="52"/>
      <c r="H141" s="51"/>
      <c r="I141" s="52"/>
      <c r="J141" s="5"/>
    </row>
    <row r="142" spans="1:10" ht="18.75" x14ac:dyDescent="0.2">
      <c r="A142" s="48"/>
      <c r="B142" s="2"/>
      <c r="C142" s="58"/>
      <c r="D142" s="51"/>
      <c r="E142" s="51"/>
      <c r="F142" s="52"/>
      <c r="G142" s="52"/>
      <c r="H142" s="51"/>
      <c r="I142" s="52"/>
      <c r="J142" s="5"/>
    </row>
    <row r="143" spans="1:10" ht="18.75" x14ac:dyDescent="0.2">
      <c r="A143" s="48"/>
      <c r="B143" s="2"/>
      <c r="C143" s="58"/>
      <c r="D143" s="51"/>
      <c r="E143" s="51"/>
      <c r="F143" s="52"/>
      <c r="G143" s="52"/>
      <c r="H143" s="51"/>
      <c r="I143" s="52"/>
      <c r="J143" s="5"/>
    </row>
    <row r="144" spans="1:10" ht="18.75" x14ac:dyDescent="0.2">
      <c r="A144" s="48"/>
      <c r="B144" s="2"/>
      <c r="C144" s="58"/>
      <c r="D144" s="51"/>
      <c r="E144" s="51"/>
      <c r="F144" s="52"/>
      <c r="G144" s="52"/>
      <c r="H144" s="51"/>
      <c r="I144" s="52"/>
      <c r="J144" s="5"/>
    </row>
    <row r="145" spans="1:10" ht="18.75" x14ac:dyDescent="0.2">
      <c r="A145" s="48"/>
      <c r="B145" s="2"/>
      <c r="C145" s="58"/>
      <c r="D145" s="51"/>
      <c r="E145" s="51"/>
      <c r="F145" s="52"/>
      <c r="G145" s="52"/>
      <c r="H145" s="51"/>
      <c r="I145" s="52"/>
      <c r="J145" s="5"/>
    </row>
    <row r="146" spans="1:10" ht="18.75" x14ac:dyDescent="0.2">
      <c r="A146" s="48"/>
      <c r="B146" s="2"/>
      <c r="C146" s="58"/>
      <c r="D146" s="51"/>
      <c r="E146" s="51"/>
      <c r="F146" s="52"/>
      <c r="G146" s="52"/>
      <c r="H146" s="51"/>
      <c r="I146" s="52"/>
      <c r="J146" s="5"/>
    </row>
    <row r="147" spans="1:10" ht="18.75" x14ac:dyDescent="0.2">
      <c r="A147" s="48"/>
      <c r="B147" s="2"/>
      <c r="C147" s="58"/>
      <c r="D147" s="51"/>
      <c r="E147" s="51"/>
      <c r="F147" s="52"/>
      <c r="G147" s="52"/>
      <c r="H147" s="51"/>
      <c r="I147" s="52"/>
      <c r="J147" s="5"/>
    </row>
    <row r="148" spans="1:10" ht="18.75" x14ac:dyDescent="0.2">
      <c r="A148" s="48"/>
      <c r="B148" s="2"/>
      <c r="C148" s="58"/>
      <c r="D148" s="51"/>
      <c r="E148" s="51"/>
      <c r="F148" s="52"/>
      <c r="G148" s="52"/>
      <c r="H148" s="51"/>
      <c r="I148" s="52"/>
      <c r="J148" s="5"/>
    </row>
    <row r="149" spans="1:10" ht="18.75" x14ac:dyDescent="0.2">
      <c r="A149" s="48"/>
      <c r="B149" s="2"/>
      <c r="C149" s="58"/>
      <c r="D149" s="51"/>
      <c r="E149" s="51"/>
      <c r="F149" s="52"/>
      <c r="G149" s="52"/>
      <c r="H149" s="51"/>
      <c r="I149" s="52"/>
      <c r="J149" s="5"/>
    </row>
    <row r="150" spans="1:10" ht="18.75" x14ac:dyDescent="0.2">
      <c r="A150" s="48"/>
      <c r="B150" s="2"/>
      <c r="C150" s="58"/>
      <c r="D150" s="51"/>
      <c r="E150" s="51"/>
      <c r="F150" s="52"/>
      <c r="G150" s="52"/>
      <c r="H150" s="51"/>
      <c r="I150" s="52"/>
      <c r="J150" s="5"/>
    </row>
    <row r="151" spans="1:10" ht="18.75" x14ac:dyDescent="0.2">
      <c r="A151" s="48"/>
      <c r="B151" s="2"/>
      <c r="C151" s="58"/>
      <c r="D151" s="51"/>
      <c r="E151" s="51"/>
      <c r="F151" s="52"/>
      <c r="G151" s="52"/>
      <c r="H151" s="51"/>
      <c r="I151" s="52"/>
      <c r="J151" s="5"/>
    </row>
    <row r="152" spans="1:10" ht="18.75" x14ac:dyDescent="0.2">
      <c r="A152" s="48"/>
      <c r="B152" s="2"/>
      <c r="C152" s="58"/>
      <c r="D152" s="51"/>
      <c r="E152" s="51"/>
      <c r="F152" s="52"/>
      <c r="G152" s="52"/>
      <c r="H152" s="51"/>
      <c r="I152" s="52"/>
      <c r="J152" s="5"/>
    </row>
    <row r="153" spans="1:10" ht="18.75" x14ac:dyDescent="0.2">
      <c r="A153" s="48"/>
      <c r="B153" s="2"/>
      <c r="C153" s="58"/>
      <c r="D153" s="51"/>
      <c r="E153" s="51"/>
      <c r="F153" s="52"/>
      <c r="G153" s="52"/>
      <c r="H153" s="51"/>
      <c r="I153" s="52"/>
      <c r="J153" s="5"/>
    </row>
    <row r="154" spans="1:10" ht="18.75" x14ac:dyDescent="0.2">
      <c r="A154" s="48"/>
      <c r="B154" s="2"/>
      <c r="C154" s="58"/>
      <c r="D154" s="51"/>
      <c r="E154" s="51"/>
      <c r="F154" s="52"/>
      <c r="G154" s="52"/>
      <c r="H154" s="51"/>
      <c r="I154" s="52"/>
      <c r="J154" s="5"/>
    </row>
    <row r="155" spans="1:10" ht="18.75" x14ac:dyDescent="0.2">
      <c r="A155" s="48"/>
      <c r="B155" s="2"/>
      <c r="C155" s="58"/>
      <c r="D155" s="51"/>
      <c r="E155" s="51"/>
      <c r="F155" s="52"/>
      <c r="G155" s="52"/>
      <c r="H155" s="51"/>
      <c r="I155" s="52"/>
      <c r="J155" s="5"/>
    </row>
    <row r="156" spans="1:10" ht="18.75" x14ac:dyDescent="0.2">
      <c r="A156" s="48"/>
      <c r="B156" s="2"/>
      <c r="C156" s="58"/>
      <c r="D156" s="51"/>
      <c r="E156" s="51"/>
      <c r="F156" s="52"/>
      <c r="G156" s="52"/>
      <c r="H156" s="51"/>
      <c r="I156" s="52"/>
      <c r="J156" s="5"/>
    </row>
    <row r="157" spans="1:10" ht="18.75" x14ac:dyDescent="0.2">
      <c r="A157" s="54"/>
      <c r="B157" s="2"/>
      <c r="C157" s="56"/>
      <c r="D157" s="2"/>
      <c r="E157" s="3"/>
      <c r="F157" s="4"/>
      <c r="G157" s="4"/>
      <c r="H157" s="3"/>
      <c r="I157" s="4"/>
      <c r="J157" s="5"/>
    </row>
    <row r="158" spans="1:10" ht="18.75" x14ac:dyDescent="0.2">
      <c r="A158" s="54"/>
      <c r="B158" s="2"/>
      <c r="C158" s="56"/>
      <c r="D158" s="2"/>
      <c r="E158" s="3"/>
      <c r="F158" s="4"/>
      <c r="G158" s="4"/>
      <c r="H158" s="3"/>
      <c r="I158" s="4"/>
      <c r="J158" s="5"/>
    </row>
    <row r="159" spans="1:10" ht="18.75" x14ac:dyDescent="0.2">
      <c r="A159" s="54"/>
      <c r="B159" s="2"/>
      <c r="C159" s="56"/>
      <c r="D159" s="2"/>
      <c r="E159" s="3"/>
      <c r="F159" s="4"/>
      <c r="G159" s="4"/>
      <c r="H159" s="3"/>
      <c r="I159" s="4"/>
      <c r="J159" s="5"/>
    </row>
    <row r="160" spans="1:10" ht="18.75" x14ac:dyDescent="0.2">
      <c r="A160" s="54"/>
      <c r="B160" s="2"/>
      <c r="C160" s="56"/>
      <c r="D160" s="2"/>
      <c r="E160" s="3"/>
      <c r="F160" s="4"/>
      <c r="G160" s="4"/>
      <c r="H160" s="3"/>
      <c r="I160" s="4"/>
      <c r="J160" s="5"/>
    </row>
    <row r="161" spans="1:10" ht="18.75" x14ac:dyDescent="0.2">
      <c r="A161" s="54"/>
      <c r="B161" s="2"/>
      <c r="C161" s="56"/>
      <c r="D161" s="2"/>
      <c r="E161" s="3"/>
      <c r="F161" s="4"/>
      <c r="G161" s="4"/>
      <c r="H161" s="3"/>
      <c r="I161" s="4"/>
      <c r="J161" s="5"/>
    </row>
    <row r="162" spans="1:10" ht="18.75" x14ac:dyDescent="0.2">
      <c r="A162" s="54"/>
      <c r="B162" s="2"/>
      <c r="C162" s="56"/>
      <c r="D162" s="2"/>
      <c r="E162" s="3"/>
      <c r="F162" s="4"/>
      <c r="G162" s="4"/>
      <c r="H162" s="3"/>
      <c r="I162" s="4"/>
      <c r="J162" s="5"/>
    </row>
    <row r="163" spans="1:10" ht="18.75" x14ac:dyDescent="0.2">
      <c r="A163" s="54"/>
      <c r="B163" s="2"/>
      <c r="C163" s="56"/>
      <c r="D163" s="2"/>
      <c r="E163" s="3"/>
      <c r="F163" s="4"/>
      <c r="G163" s="4"/>
      <c r="H163" s="3"/>
      <c r="I163" s="4"/>
      <c r="J163" s="5"/>
    </row>
    <row r="164" spans="1:10" ht="18.75" x14ac:dyDescent="0.2">
      <c r="A164" s="54"/>
      <c r="B164" s="2"/>
      <c r="C164" s="56"/>
      <c r="D164" s="2"/>
      <c r="E164" s="3"/>
      <c r="F164" s="4"/>
      <c r="G164" s="4"/>
      <c r="H164" s="3"/>
      <c r="I164" s="4"/>
      <c r="J164" s="5"/>
    </row>
    <row r="165" spans="1:10" ht="18.75" x14ac:dyDescent="0.2">
      <c r="A165" s="54"/>
      <c r="B165" s="2"/>
      <c r="C165" s="56"/>
      <c r="D165" s="2"/>
      <c r="E165" s="3"/>
      <c r="F165" s="4"/>
      <c r="G165" s="4"/>
      <c r="H165" s="3"/>
      <c r="I165" s="4"/>
      <c r="J165" s="5"/>
    </row>
    <row r="166" spans="1:10" ht="18.75" x14ac:dyDescent="0.2">
      <c r="A166" s="54"/>
      <c r="B166" s="2"/>
      <c r="C166" s="56"/>
      <c r="D166" s="2"/>
      <c r="E166" s="3"/>
      <c r="F166" s="4"/>
      <c r="G166" s="4"/>
      <c r="H166" s="3"/>
      <c r="I166" s="4"/>
      <c r="J166" s="5"/>
    </row>
    <row r="167" spans="1:10" ht="18.75" x14ac:dyDescent="0.2">
      <c r="A167" s="54"/>
      <c r="B167" s="2"/>
      <c r="C167" s="56"/>
      <c r="D167" s="2"/>
      <c r="E167" s="3"/>
      <c r="F167" s="4"/>
      <c r="G167" s="4"/>
      <c r="H167" s="3"/>
      <c r="I167" s="4"/>
      <c r="J167" s="5"/>
    </row>
    <row r="168" spans="1:10" ht="18.75" x14ac:dyDescent="0.2">
      <c r="A168" s="54"/>
      <c r="B168" s="2"/>
      <c r="C168" s="56"/>
      <c r="D168" s="2"/>
      <c r="E168" s="3"/>
      <c r="F168" s="4"/>
      <c r="G168" s="4"/>
      <c r="H168" s="3"/>
      <c r="I168" s="4"/>
      <c r="J168" s="5"/>
    </row>
    <row r="169" spans="1:10" ht="18.75" x14ac:dyDescent="0.2">
      <c r="A169" s="54"/>
      <c r="B169" s="2"/>
      <c r="C169" s="56"/>
      <c r="D169" s="2"/>
      <c r="E169" s="3"/>
      <c r="F169" s="4"/>
      <c r="G169" s="4"/>
      <c r="H169" s="3"/>
      <c r="I169" s="4"/>
      <c r="J169" s="5"/>
    </row>
    <row r="170" spans="1:10" ht="18.75" x14ac:dyDescent="0.2">
      <c r="A170" s="54"/>
      <c r="B170" s="2"/>
      <c r="C170" s="56"/>
      <c r="D170" s="2"/>
      <c r="E170" s="3"/>
      <c r="F170" s="4"/>
      <c r="G170" s="4"/>
      <c r="H170" s="3"/>
      <c r="I170" s="4"/>
      <c r="J170" s="5"/>
    </row>
    <row r="171" spans="1:10" ht="18.75" x14ac:dyDescent="0.2">
      <c r="A171" s="54"/>
      <c r="B171" s="2"/>
      <c r="C171" s="56"/>
      <c r="D171" s="2"/>
      <c r="E171" s="3"/>
      <c r="F171" s="4"/>
      <c r="G171" s="4"/>
      <c r="H171" s="3"/>
      <c r="I171" s="4"/>
      <c r="J171" s="5"/>
    </row>
    <row r="172" spans="1:10" ht="18.75" x14ac:dyDescent="0.2">
      <c r="A172" s="54"/>
      <c r="B172" s="2"/>
      <c r="C172" s="56"/>
      <c r="D172" s="2"/>
      <c r="E172" s="3"/>
      <c r="F172" s="4"/>
      <c r="G172" s="4"/>
      <c r="H172" s="3"/>
      <c r="I172" s="4"/>
      <c r="J172" s="5"/>
    </row>
    <row r="173" spans="1:10" ht="18.75" x14ac:dyDescent="0.2">
      <c r="A173" s="54"/>
      <c r="B173" s="2"/>
      <c r="C173" s="56"/>
      <c r="D173" s="2"/>
      <c r="E173" s="3"/>
      <c r="F173" s="4"/>
      <c r="G173" s="4"/>
      <c r="H173" s="3"/>
      <c r="I173" s="4"/>
      <c r="J173" s="5"/>
    </row>
    <row r="174" spans="1:10" ht="18.75" x14ac:dyDescent="0.2">
      <c r="A174" s="54"/>
      <c r="B174" s="2"/>
      <c r="C174" s="56"/>
      <c r="D174" s="2"/>
      <c r="E174" s="3"/>
      <c r="F174" s="4"/>
      <c r="G174" s="4"/>
      <c r="H174" s="3"/>
      <c r="I174" s="4"/>
      <c r="J174" s="5"/>
    </row>
    <row r="175" spans="1:10" ht="18.75" x14ac:dyDescent="0.2">
      <c r="A175" s="54"/>
      <c r="B175" s="2"/>
      <c r="C175" s="56"/>
      <c r="D175" s="2"/>
      <c r="E175" s="3"/>
      <c r="F175" s="4"/>
      <c r="G175" s="4"/>
      <c r="H175" s="3"/>
      <c r="I175" s="4"/>
      <c r="J175" s="5"/>
    </row>
    <row r="176" spans="1:10" ht="18.75" x14ac:dyDescent="0.2">
      <c r="A176" s="54"/>
      <c r="B176" s="2"/>
      <c r="C176" s="56"/>
      <c r="D176" s="2"/>
      <c r="E176" s="3"/>
      <c r="F176" s="4"/>
      <c r="G176" s="4"/>
      <c r="H176" s="3"/>
      <c r="I176" s="4"/>
      <c r="J176" s="5"/>
    </row>
    <row r="177" spans="1:10" ht="18.75" x14ac:dyDescent="0.2">
      <c r="A177" s="54"/>
      <c r="B177" s="2"/>
      <c r="C177" s="56"/>
      <c r="D177" s="2"/>
      <c r="E177" s="3"/>
      <c r="F177" s="4"/>
      <c r="G177" s="4"/>
      <c r="H177" s="3"/>
      <c r="I177" s="4"/>
      <c r="J177" s="5"/>
    </row>
    <row r="178" spans="1:10" ht="18.75" x14ac:dyDescent="0.2">
      <c r="A178" s="54"/>
      <c r="B178" s="2"/>
      <c r="C178" s="56"/>
      <c r="D178" s="2"/>
      <c r="E178" s="3"/>
      <c r="F178" s="4"/>
      <c r="G178" s="4"/>
      <c r="H178" s="3"/>
      <c r="I178" s="4"/>
      <c r="J178" s="5"/>
    </row>
    <row r="179" spans="1:10" ht="18.75" x14ac:dyDescent="0.2">
      <c r="A179" s="54"/>
      <c r="B179" s="2"/>
      <c r="C179" s="56"/>
      <c r="D179" s="2"/>
      <c r="E179" s="3"/>
      <c r="F179" s="4"/>
      <c r="G179" s="4"/>
      <c r="H179" s="3"/>
      <c r="I179" s="4"/>
      <c r="J179" s="5"/>
    </row>
    <row r="180" spans="1:10" ht="18.75" x14ac:dyDescent="0.2">
      <c r="A180" s="54"/>
      <c r="B180" s="2"/>
      <c r="C180" s="56"/>
      <c r="D180" s="2"/>
      <c r="E180" s="3"/>
      <c r="F180" s="4"/>
      <c r="G180" s="4"/>
      <c r="H180" s="3"/>
      <c r="I180" s="4"/>
      <c r="J180" s="5"/>
    </row>
    <row r="181" spans="1:10" ht="18.75" x14ac:dyDescent="0.2">
      <c r="A181" s="54"/>
      <c r="B181" s="2"/>
      <c r="C181" s="56"/>
      <c r="D181" s="2"/>
      <c r="E181" s="3"/>
      <c r="F181" s="4"/>
      <c r="G181" s="4"/>
      <c r="H181" s="3"/>
      <c r="I181" s="4"/>
      <c r="J181" s="5"/>
    </row>
    <row r="182" spans="1:10" ht="18.75" x14ac:dyDescent="0.2">
      <c r="A182" s="54"/>
      <c r="B182" s="2"/>
      <c r="C182" s="56"/>
      <c r="D182" s="2"/>
      <c r="E182" s="3"/>
      <c r="F182" s="4"/>
      <c r="G182" s="4"/>
      <c r="H182" s="3"/>
      <c r="I182" s="4"/>
      <c r="J182" s="5"/>
    </row>
    <row r="183" spans="1:10" ht="18.75" x14ac:dyDescent="0.2">
      <c r="A183" s="54"/>
      <c r="B183" s="2"/>
      <c r="C183" s="56"/>
      <c r="D183" s="2"/>
      <c r="E183" s="3"/>
      <c r="F183" s="4"/>
      <c r="G183" s="4"/>
      <c r="H183" s="3"/>
      <c r="I183" s="4"/>
      <c r="J183" s="5"/>
    </row>
    <row r="184" spans="1:10" ht="18.75" x14ac:dyDescent="0.2">
      <c r="A184" s="54"/>
      <c r="B184" s="2"/>
      <c r="C184" s="56"/>
      <c r="D184" s="2"/>
      <c r="E184" s="3"/>
      <c r="F184" s="4"/>
      <c r="G184" s="4"/>
      <c r="H184" s="3"/>
      <c r="I184" s="4"/>
      <c r="J184" s="5"/>
    </row>
    <row r="185" spans="1:10" ht="18.75" x14ac:dyDescent="0.2">
      <c r="A185" s="54"/>
      <c r="B185" s="2"/>
      <c r="C185" s="56"/>
      <c r="D185" s="2"/>
      <c r="E185" s="3"/>
      <c r="F185" s="4"/>
      <c r="G185" s="4"/>
      <c r="H185" s="3"/>
      <c r="I185" s="4"/>
      <c r="J185" s="5"/>
    </row>
    <row r="186" spans="1:10" ht="18.75" x14ac:dyDescent="0.2">
      <c r="A186" s="54"/>
      <c r="B186" s="2"/>
      <c r="C186" s="56"/>
      <c r="D186" s="2"/>
      <c r="E186" s="3"/>
      <c r="F186" s="4"/>
      <c r="G186" s="4"/>
      <c r="H186" s="3"/>
      <c r="I186" s="4"/>
      <c r="J186" s="5"/>
    </row>
    <row r="187" spans="1:10" ht="18.75" x14ac:dyDescent="0.2">
      <c r="A187" s="54"/>
      <c r="B187" s="2"/>
      <c r="C187" s="56"/>
      <c r="D187" s="2"/>
      <c r="E187" s="3"/>
      <c r="F187" s="4"/>
      <c r="G187" s="4"/>
      <c r="H187" s="3"/>
      <c r="I187" s="4"/>
      <c r="J187" s="5"/>
    </row>
    <row r="188" spans="1:10" ht="18.75" x14ac:dyDescent="0.2">
      <c r="A188" s="54"/>
      <c r="B188" s="2"/>
      <c r="C188" s="56"/>
      <c r="D188" s="2"/>
      <c r="E188" s="3"/>
      <c r="F188" s="4"/>
      <c r="G188" s="4"/>
      <c r="H188" s="3"/>
      <c r="I188" s="4"/>
      <c r="J188" s="5"/>
    </row>
    <row r="189" spans="1:10" ht="18.75" x14ac:dyDescent="0.2">
      <c r="A189" s="54"/>
      <c r="B189" s="2"/>
      <c r="C189" s="56"/>
      <c r="D189" s="2"/>
      <c r="E189" s="3"/>
      <c r="F189" s="4"/>
      <c r="G189" s="4"/>
      <c r="H189" s="3"/>
      <c r="I189" s="4"/>
      <c r="J189" s="5"/>
    </row>
    <row r="190" spans="1:10" ht="18.75" x14ac:dyDescent="0.2">
      <c r="A190" s="54"/>
      <c r="B190" s="2"/>
      <c r="C190" s="56"/>
      <c r="D190" s="2"/>
      <c r="E190" s="3"/>
      <c r="F190" s="4"/>
      <c r="G190" s="4"/>
      <c r="H190" s="3"/>
      <c r="I190" s="4"/>
      <c r="J190" s="5"/>
    </row>
    <row r="191" spans="1:10" ht="18.75" x14ac:dyDescent="0.2">
      <c r="A191" s="54"/>
      <c r="B191" s="2"/>
      <c r="C191" s="56"/>
      <c r="D191" s="2"/>
      <c r="E191" s="3"/>
      <c r="F191" s="4"/>
      <c r="G191" s="4"/>
      <c r="H191" s="3"/>
      <c r="I191" s="4"/>
      <c r="J191" s="5"/>
    </row>
    <row r="192" spans="1:10" ht="18.75" x14ac:dyDescent="0.2">
      <c r="A192" s="54"/>
      <c r="B192" s="2"/>
      <c r="C192" s="56"/>
      <c r="D192" s="2"/>
      <c r="E192" s="3"/>
      <c r="F192" s="4"/>
      <c r="G192" s="4"/>
      <c r="H192" s="3"/>
      <c r="I192" s="4"/>
      <c r="J192" s="5"/>
    </row>
    <row r="193" spans="1:10" ht="18.75" x14ac:dyDescent="0.2">
      <c r="A193" s="54"/>
      <c r="B193" s="2"/>
      <c r="C193" s="56"/>
      <c r="D193" s="2"/>
      <c r="E193" s="3"/>
      <c r="F193" s="4"/>
      <c r="G193" s="4"/>
      <c r="H193" s="3"/>
      <c r="I193" s="4"/>
      <c r="J193" s="5"/>
    </row>
    <row r="194" spans="1:10" ht="18.75" x14ac:dyDescent="0.2">
      <c r="A194" s="54"/>
      <c r="B194" s="2"/>
      <c r="C194" s="56"/>
      <c r="D194" s="2"/>
      <c r="E194" s="3"/>
      <c r="F194" s="4"/>
      <c r="G194" s="4"/>
      <c r="H194" s="3"/>
      <c r="I194" s="4"/>
      <c r="J194" s="5"/>
    </row>
    <row r="195" spans="1:10" ht="18.75" x14ac:dyDescent="0.2">
      <c r="A195" s="54"/>
      <c r="B195" s="2"/>
      <c r="C195" s="56"/>
      <c r="D195" s="2"/>
      <c r="E195" s="3"/>
      <c r="F195" s="4"/>
      <c r="G195" s="4"/>
      <c r="H195" s="3"/>
      <c r="I195" s="4"/>
      <c r="J195" s="5"/>
    </row>
    <row r="196" spans="1:10" ht="18.75" x14ac:dyDescent="0.2">
      <c r="A196" s="54"/>
      <c r="B196" s="2"/>
      <c r="C196" s="56"/>
      <c r="D196" s="2"/>
      <c r="E196" s="3"/>
      <c r="F196" s="4"/>
      <c r="G196" s="4"/>
      <c r="H196" s="3"/>
      <c r="I196" s="4"/>
      <c r="J196" s="5"/>
    </row>
    <row r="197" spans="1:10" ht="18.75" x14ac:dyDescent="0.2">
      <c r="A197" s="54"/>
      <c r="B197" s="2"/>
      <c r="C197" s="56"/>
      <c r="D197" s="2"/>
      <c r="E197" s="3"/>
      <c r="F197" s="4"/>
      <c r="G197" s="4"/>
      <c r="H197" s="3"/>
      <c r="I197" s="4"/>
      <c r="J197" s="5"/>
    </row>
    <row r="198" spans="1:10" ht="18.75" x14ac:dyDescent="0.2">
      <c r="A198" s="54"/>
      <c r="B198" s="2"/>
      <c r="C198" s="56"/>
      <c r="D198" s="2"/>
      <c r="E198" s="3"/>
      <c r="F198" s="4"/>
      <c r="G198" s="4"/>
      <c r="H198" s="3"/>
      <c r="I198" s="4"/>
      <c r="J198" s="5"/>
    </row>
    <row r="199" spans="1:10" ht="18.75" x14ac:dyDescent="0.2">
      <c r="A199" s="54"/>
      <c r="B199" s="2"/>
      <c r="C199" s="56"/>
      <c r="D199" s="2"/>
      <c r="E199" s="3"/>
      <c r="F199" s="4"/>
      <c r="G199" s="4"/>
      <c r="H199" s="3"/>
      <c r="I199" s="4"/>
      <c r="J199" s="5"/>
    </row>
    <row r="200" spans="1:10" ht="18.75" x14ac:dyDescent="0.2">
      <c r="A200" s="54"/>
      <c r="B200" s="2"/>
      <c r="C200" s="56"/>
      <c r="D200" s="2"/>
      <c r="E200" s="3"/>
      <c r="F200" s="4"/>
      <c r="G200" s="4"/>
      <c r="H200" s="3"/>
      <c r="I200" s="4"/>
      <c r="J200" s="5"/>
    </row>
    <row r="201" spans="1:10" ht="18.75" x14ac:dyDescent="0.2">
      <c r="A201" s="54"/>
      <c r="B201" s="2"/>
      <c r="C201" s="56"/>
      <c r="D201" s="2"/>
      <c r="E201" s="3"/>
      <c r="F201" s="4"/>
      <c r="G201" s="4"/>
      <c r="H201" s="3"/>
      <c r="I201" s="4"/>
      <c r="J201" s="5"/>
    </row>
    <row r="202" spans="1:10" ht="18.75" x14ac:dyDescent="0.2">
      <c r="A202" s="54"/>
      <c r="B202" s="2"/>
      <c r="C202" s="56"/>
      <c r="D202" s="2"/>
      <c r="E202" s="3"/>
      <c r="F202" s="4"/>
      <c r="G202" s="4"/>
      <c r="H202" s="3"/>
      <c r="I202" s="4"/>
      <c r="J202" s="5"/>
    </row>
    <row r="203" spans="1:10" ht="18.75" x14ac:dyDescent="0.2">
      <c r="A203" s="54"/>
      <c r="B203" s="2"/>
      <c r="C203" s="56"/>
      <c r="D203" s="2"/>
      <c r="E203" s="3"/>
      <c r="F203" s="4"/>
      <c r="G203" s="4"/>
      <c r="H203" s="3"/>
      <c r="I203" s="4"/>
      <c r="J203" s="5"/>
    </row>
  </sheetData>
  <mergeCells count="45">
    <mergeCell ref="C121:E121"/>
    <mergeCell ref="G121:I121"/>
    <mergeCell ref="G122:I122"/>
    <mergeCell ref="C123:E123"/>
    <mergeCell ref="C124:D124"/>
    <mergeCell ref="G124:I124"/>
    <mergeCell ref="C120:E120"/>
    <mergeCell ref="G120:I120"/>
    <mergeCell ref="J31:J32"/>
    <mergeCell ref="A34:I34"/>
    <mergeCell ref="A35:J35"/>
    <mergeCell ref="A79:I79"/>
    <mergeCell ref="A86:I86"/>
    <mergeCell ref="A96:I96"/>
    <mergeCell ref="A110:B110"/>
    <mergeCell ref="C117:E117"/>
    <mergeCell ref="G117:I117"/>
    <mergeCell ref="C118:E118"/>
    <mergeCell ref="G118:I118"/>
    <mergeCell ref="A28:I28"/>
    <mergeCell ref="A29:I29"/>
    <mergeCell ref="A31:A32"/>
    <mergeCell ref="B31:B32"/>
    <mergeCell ref="C31:C32"/>
    <mergeCell ref="D31:D32"/>
    <mergeCell ref="E31:E32"/>
    <mergeCell ref="F31:I31"/>
    <mergeCell ref="B26:E26"/>
    <mergeCell ref="B17:E17"/>
    <mergeCell ref="B18:G18"/>
    <mergeCell ref="B19:E19"/>
    <mergeCell ref="B20:E20"/>
    <mergeCell ref="B21:E21"/>
    <mergeCell ref="F21:H21"/>
    <mergeCell ref="B22:E22"/>
    <mergeCell ref="F22:H22"/>
    <mergeCell ref="B23:E23"/>
    <mergeCell ref="B24:F24"/>
    <mergeCell ref="B25:E25"/>
    <mergeCell ref="B16:E16"/>
    <mergeCell ref="H4:I4"/>
    <mergeCell ref="H13:I13"/>
    <mergeCell ref="B14:E14"/>
    <mergeCell ref="H14:I14"/>
    <mergeCell ref="B15:F15"/>
  </mergeCells>
  <pageMargins left="0.7" right="0.7" top="0.75" bottom="0.75" header="0.3" footer="0.3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зміна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2022-09-16T12:55:56Z</cp:lastPrinted>
  <dcterms:created xsi:type="dcterms:W3CDTF">2020-07-29T14:32:11Z</dcterms:created>
  <dcterms:modified xsi:type="dcterms:W3CDTF">2022-09-19T12:50:21Z</dcterms:modified>
</cp:coreProperties>
</file>