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F:\Катерина Дорота 2022\Зміни Програма СЕР  2022\Зміни сесія 2022\22.12.2022\"/>
    </mc:Choice>
  </mc:AlternateContent>
  <xr:revisionPtr revIDLastSave="0" documentId="13_ncr:1_{E84942C6-8594-46C3-807B-72488E13894E}" xr6:coauthVersionLast="46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Дод 2" sheetId="12" r:id="rId1"/>
    <sheet name="Дод 1" sheetId="7" r:id="rId2"/>
    <sheet name="Дод 3" sheetId="13" r:id="rId3"/>
  </sheets>
  <definedNames>
    <definedName name="_xlnm._FilterDatabase" localSheetId="1" hidden="1">'Дод 1'!$A$2:$P$125</definedName>
    <definedName name="_xlnm._FilterDatabase" localSheetId="0" hidden="1">'Дод 2'!$B$13:$K$84</definedName>
    <definedName name="_xlnm._FilterDatabase" localSheetId="2" hidden="1">'Дод 3'!$B$15:$P$86</definedName>
    <definedName name="Z_11AC6440_61C3_4852_8190_8999E8F40364_.wvu.FilterData" localSheetId="1" hidden="1">'Дод 1'!$A$8:$Q$106</definedName>
    <definedName name="Z_1BDCE276_7339_44E6_B381_E5C4CEFAE7BF_.wvu.FilterData" localSheetId="1" hidden="1">'Дод 1'!$A$8:$Q$123</definedName>
    <definedName name="Z_28997FF8_C6EF_4EB7_AE53_CE712CBB7746_.wvu.FilterData" localSheetId="1" hidden="1">'Дод 1'!$A$8:$Q$106</definedName>
    <definedName name="Z_31FC14EC_B4AA_4144_99F2_5D86B82BE01F_.wvu.FilterData" localSheetId="1" hidden="1">'Дод 1'!$A$8:$Q$106</definedName>
    <definedName name="Z_3E478DCD_EC0A_4AA2_A897_308C06E00A62_.wvu.FilterData" localSheetId="1" hidden="1">'Дод 1'!$A$8:$Q$123</definedName>
    <definedName name="Z_445F1775_CED9_4D0B_A7BD_41493DC3AC4E_.wvu.FilterData" localSheetId="1" hidden="1">'Дод 1'!$A$8:$Q$106</definedName>
    <definedName name="Z_48361BAD_8962_4A12_AC97_C282DE613703_.wvu.FilterData" localSheetId="1" hidden="1">'Дод 1'!$A$8:$Q$106</definedName>
    <definedName name="Z_56D99FDE_5699_44AD_AA0B_F2B3FC854751_.wvu.FilterData" localSheetId="1" hidden="1">'Дод 1'!$A$8:$Q$123</definedName>
    <definedName name="Z_6F106A4C_0BDB_4B41_B249_ECCE803744DB_.wvu.FilterData" localSheetId="1" hidden="1">'Дод 1'!$A$8:$Q$106</definedName>
    <definedName name="Z_8ACD6896_2C32_485C_95AA_7BCA3249DD81_.wvu.FilterData" localSheetId="1" hidden="1">'Дод 1'!$A$8:$Q$106</definedName>
    <definedName name="Z_8EAF6A76_D45E_47A7_B89D_C380A02EB2AE_.wvu.FilterData" localSheetId="1" hidden="1">'Дод 1'!$A$8:$Q$123</definedName>
    <definedName name="Z_9721A3CD_3755_42CC_8166_6A911540B326_.wvu.FilterData" localSheetId="1" hidden="1">'Дод 1'!$A$8:$Q$106</definedName>
    <definedName name="Z_9B78FD2B_9B01_4980_8301_268E668BE3A3_.wvu.FilterData" localSheetId="1" hidden="1">'Дод 1'!$A$8:$Q$123</definedName>
    <definedName name="Z_C51CB9D0_868C_4048_B98E_075DB045FF17_.wvu.FilterData" localSheetId="1" hidden="1">'Дод 1'!$A$8:$Q$123</definedName>
    <definedName name="Z_C82A7848_724A_498B_92F9_90C37C3827DB_.wvu.FilterData" localSheetId="1" hidden="1">'Дод 1'!$A$8:$Q$123</definedName>
    <definedName name="Z_D045CBB3_E236_4B88_9BC4_A2FE8FE44B31_.wvu.FilterData" localSheetId="1" hidden="1">'Дод 1'!$A$8:$Q$123</definedName>
    <definedName name="Z_D6A5DFF8_EF5E_40FF_A50E_B25B1F597FDE_.wvu.FilterData" localSheetId="1" hidden="1">'Дод 1'!$A$8:$Q$123</definedName>
    <definedName name="Z_D6A5DFF8_EF5E_40FF_A50E_B25B1F597FDE_.wvu.PrintArea" localSheetId="1" hidden="1">'Дод 1'!$A$1:$K$127</definedName>
    <definedName name="Z_D6A5DFF8_EF5E_40FF_A50E_B25B1F597FDE_.wvu.PrintTitles" localSheetId="1" hidden="1">'Дод 1'!$7:$8</definedName>
    <definedName name="Z_D73771AD_3E6F_402A_9FCF_E7AE9A12229F_.wvu.FilterData" localSheetId="1" hidden="1">'Дод 1'!$A$8:$Q$123</definedName>
    <definedName name="Z_DF5E3046_FFAF_4551_8634_989A1D0D3888_.wvu.FilterData" localSheetId="1" hidden="1">'Дод 1'!$A$8:$Q$123</definedName>
    <definedName name="Z_E03E1436_B621_4C8D_8DEA_D88962720410_.wvu.FilterData" localSheetId="1" hidden="1">'Дод 1'!$A$8:$Q$123</definedName>
    <definedName name="Z_EB9C9FFE_0593_441C_AAA2_54860C1497B2_.wvu.FilterData" localSheetId="1" hidden="1">'Дод 1'!$A$8:$Q$123</definedName>
    <definedName name="Z_EBD4F76E_B62E_4938_95BF_9D94C0C7E94B_.wvu.FilterData" localSheetId="1" hidden="1">'Дод 1'!$A$8:$Q$123</definedName>
    <definedName name="Z_F7C85F27_C133_4579_923F_B2800FCB2B15_.wvu.FilterData" localSheetId="1" hidden="1">'Дод 1'!$A$8:$Q$106</definedName>
    <definedName name="_xlnm.Print_Titles" localSheetId="1">'Дод 1'!$7:$9</definedName>
    <definedName name="_xlnm.Print_Titles" localSheetId="0">'Дод 2'!$13:$14</definedName>
    <definedName name="_xlnm.Print_Titles" localSheetId="2">'Дод 3'!$14:$15</definedName>
    <definedName name="_xlnm.Print_Area" localSheetId="1">'Дод 1'!$A$1:$K$128</definedName>
    <definedName name="_xlnm.Print_Area" localSheetId="0">'Дод 2'!$A$1:$L$90</definedName>
    <definedName name="_xlnm.Print_Area" localSheetId="2">'Дод 3'!$A$1:$L$92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9" i="7" l="1"/>
  <c r="I71" i="13" l="1"/>
  <c r="I77" i="13"/>
  <c r="J36" i="13"/>
  <c r="J35" i="13"/>
  <c r="I36" i="13"/>
  <c r="I35" i="13"/>
  <c r="I79" i="13"/>
  <c r="J79" i="13"/>
  <c r="J77" i="13"/>
  <c r="J73" i="13"/>
  <c r="I43" i="13"/>
  <c r="J43" i="13"/>
  <c r="I41" i="13"/>
  <c r="J41" i="13"/>
  <c r="I33" i="13"/>
  <c r="J33" i="13"/>
  <c r="J31" i="13"/>
  <c r="I31" i="13"/>
  <c r="I30" i="13"/>
  <c r="J30" i="13"/>
  <c r="K92" i="7" l="1"/>
  <c r="J92" i="7"/>
  <c r="I92" i="7"/>
  <c r="I71" i="7" l="1"/>
  <c r="I70" i="7"/>
  <c r="I67" i="7"/>
  <c r="H16" i="7" l="1"/>
  <c r="I55" i="13" l="1"/>
  <c r="H29" i="13"/>
  <c r="I29" i="13"/>
  <c r="J29" i="13"/>
  <c r="K53" i="13"/>
  <c r="I51" i="13"/>
  <c r="J51" i="13"/>
  <c r="I46" i="13"/>
  <c r="J46" i="13"/>
  <c r="I65" i="13"/>
  <c r="J65" i="13"/>
  <c r="J55" i="13"/>
  <c r="J57" i="13"/>
  <c r="I57" i="13"/>
  <c r="H32" i="13"/>
  <c r="J85" i="13" l="1"/>
  <c r="I85" i="13"/>
  <c r="K85" i="13" s="1"/>
  <c r="J84" i="13"/>
  <c r="I84" i="13"/>
  <c r="K84" i="13" s="1"/>
  <c r="J83" i="13"/>
  <c r="I83" i="13"/>
  <c r="K83" i="13" s="1"/>
  <c r="J82" i="13"/>
  <c r="I82" i="13"/>
  <c r="K82" i="13" s="1"/>
  <c r="J81" i="13"/>
  <c r="I81" i="13"/>
  <c r="K81" i="13" s="1"/>
  <c r="J80" i="13"/>
  <c r="I80" i="13"/>
  <c r="K80" i="13" s="1"/>
  <c r="J78" i="13"/>
  <c r="I78" i="13"/>
  <c r="K78" i="13" s="1"/>
  <c r="K77" i="13"/>
  <c r="H76" i="13"/>
  <c r="J75" i="13"/>
  <c r="J74" i="13" s="1"/>
  <c r="I75" i="13"/>
  <c r="I74" i="13" s="1"/>
  <c r="H75" i="13"/>
  <c r="H74" i="13"/>
  <c r="J71" i="13"/>
  <c r="H71" i="13"/>
  <c r="H65" i="13"/>
  <c r="J64" i="13"/>
  <c r="I64" i="13"/>
  <c r="H64" i="13"/>
  <c r="J63" i="13"/>
  <c r="I63" i="13"/>
  <c r="K63" i="13" s="1"/>
  <c r="J62" i="13"/>
  <c r="I62" i="13"/>
  <c r="K62" i="13" s="1"/>
  <c r="J61" i="13"/>
  <c r="I61" i="13"/>
  <c r="K61" i="13" s="1"/>
  <c r="J60" i="13"/>
  <c r="I60" i="13"/>
  <c r="K60" i="13" s="1"/>
  <c r="J59" i="13"/>
  <c r="I59" i="13"/>
  <c r="K59" i="13" s="1"/>
  <c r="J58" i="13"/>
  <c r="I58" i="13"/>
  <c r="K58" i="13" s="1"/>
  <c r="K57" i="13"/>
  <c r="J56" i="13"/>
  <c r="I56" i="13"/>
  <c r="K56" i="13" s="1"/>
  <c r="K55" i="13"/>
  <c r="J54" i="13"/>
  <c r="I54" i="13"/>
  <c r="K54" i="13" s="1"/>
  <c r="K51" i="13"/>
  <c r="K49" i="13"/>
  <c r="J48" i="13"/>
  <c r="J47" i="13"/>
  <c r="I47" i="13"/>
  <c r="H46" i="13"/>
  <c r="J42" i="13"/>
  <c r="I42" i="13"/>
  <c r="H42" i="13"/>
  <c r="K35" i="13"/>
  <c r="J34" i="13"/>
  <c r="J32" i="13"/>
  <c r="K31" i="13"/>
  <c r="K26" i="13"/>
  <c r="J25" i="13"/>
  <c r="I25" i="13"/>
  <c r="H25" i="13"/>
  <c r="J23" i="13"/>
  <c r="J22" i="13" s="1"/>
  <c r="I23" i="13"/>
  <c r="I22" i="13" s="1"/>
  <c r="H23" i="13"/>
  <c r="H22" i="13" s="1"/>
  <c r="K21" i="13"/>
  <c r="K20" i="13"/>
  <c r="K19" i="13"/>
  <c r="J18" i="13"/>
  <c r="I18" i="13"/>
  <c r="H18" i="13"/>
  <c r="K83" i="12"/>
  <c r="K82" i="12"/>
  <c r="K81" i="12"/>
  <c r="K80" i="12"/>
  <c r="K79" i="12"/>
  <c r="K78" i="12"/>
  <c r="K76" i="12"/>
  <c r="J74" i="12"/>
  <c r="I74" i="12"/>
  <c r="H74" i="12"/>
  <c r="J72" i="12"/>
  <c r="I72" i="12"/>
  <c r="H72" i="12"/>
  <c r="J69" i="12"/>
  <c r="I69" i="12"/>
  <c r="H69" i="12"/>
  <c r="K62" i="12"/>
  <c r="K61" i="12"/>
  <c r="K60" i="12"/>
  <c r="K59" i="12"/>
  <c r="K58" i="12"/>
  <c r="K57" i="12"/>
  <c r="K56" i="12"/>
  <c r="K54" i="12"/>
  <c r="K52" i="12"/>
  <c r="K47" i="12"/>
  <c r="J43" i="12"/>
  <c r="I43" i="12"/>
  <c r="H43" i="12"/>
  <c r="J41" i="12"/>
  <c r="I41" i="12"/>
  <c r="H41" i="12"/>
  <c r="N31" i="12"/>
  <c r="J30" i="12"/>
  <c r="I30" i="12"/>
  <c r="H30" i="12"/>
  <c r="J28" i="12"/>
  <c r="I28" i="12"/>
  <c r="H28" i="12"/>
  <c r="K25" i="12"/>
  <c r="J24" i="12"/>
  <c r="I24" i="12"/>
  <c r="H24" i="12"/>
  <c r="M22" i="12"/>
  <c r="J21" i="12"/>
  <c r="I21" i="12"/>
  <c r="H21" i="12"/>
  <c r="K20" i="12"/>
  <c r="K19" i="12"/>
  <c r="K18" i="12"/>
  <c r="J17" i="12"/>
  <c r="I17" i="12"/>
  <c r="H17" i="12"/>
  <c r="I85" i="7"/>
  <c r="I17" i="13" l="1"/>
  <c r="I16" i="13" s="1"/>
  <c r="J76" i="13"/>
  <c r="J45" i="13"/>
  <c r="J17" i="13"/>
  <c r="J16" i="13" s="1"/>
  <c r="H17" i="13"/>
  <c r="H16" i="13" s="1"/>
  <c r="I16" i="12"/>
  <c r="I15" i="12" s="1"/>
  <c r="J16" i="12"/>
  <c r="J15" i="12" s="1"/>
  <c r="H27" i="12"/>
  <c r="H26" i="12" s="1"/>
  <c r="I27" i="12"/>
  <c r="I26" i="12" s="1"/>
  <c r="H16" i="12"/>
  <c r="H15" i="12" s="1"/>
  <c r="J27" i="12"/>
  <c r="J26" i="12" s="1"/>
  <c r="J84" i="12" s="1"/>
  <c r="J28" i="13"/>
  <c r="J27" i="13" s="1"/>
  <c r="J86" i="13" s="1"/>
  <c r="J97" i="13" s="1"/>
  <c r="I76" i="13"/>
  <c r="K33" i="13"/>
  <c r="I32" i="13"/>
  <c r="K46" i="13"/>
  <c r="H45" i="13"/>
  <c r="H28" i="13" s="1"/>
  <c r="H27" i="13" s="1"/>
  <c r="H86" i="13" s="1"/>
  <c r="H97" i="13" s="1"/>
  <c r="H99" i="13" s="1"/>
  <c r="K47" i="13"/>
  <c r="I45" i="13"/>
  <c r="K23" i="13"/>
  <c r="K64" i="13"/>
  <c r="K65" i="13"/>
  <c r="K75" i="13"/>
  <c r="I28" i="13" l="1"/>
  <c r="H84" i="12"/>
  <c r="I84" i="12"/>
  <c r="I27" i="13"/>
  <c r="I86" i="13" s="1"/>
  <c r="I97" i="13" s="1"/>
  <c r="I99" i="13" s="1"/>
  <c r="H18" i="7"/>
  <c r="H29" i="7" l="1"/>
  <c r="H30" i="7"/>
  <c r="H122" i="7" l="1"/>
  <c r="H121" i="7" s="1"/>
  <c r="H120" i="7" s="1"/>
  <c r="K121" i="7"/>
  <c r="K120" i="7" s="1"/>
  <c r="J121" i="7"/>
  <c r="J120" i="7" s="1"/>
  <c r="I121" i="7"/>
  <c r="I120" i="7"/>
  <c r="H119" i="7"/>
  <c r="H118" i="7"/>
  <c r="H117" i="7"/>
  <c r="H116" i="7"/>
  <c r="H115" i="7"/>
  <c r="H114" i="7"/>
  <c r="H113" i="7"/>
  <c r="K112" i="7"/>
  <c r="K111" i="7" s="1"/>
  <c r="J112" i="7"/>
  <c r="I112" i="7"/>
  <c r="I111" i="7" s="1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K85" i="7"/>
  <c r="K84" i="7" s="1"/>
  <c r="J85" i="7"/>
  <c r="H85" i="7" s="1"/>
  <c r="I84" i="7"/>
  <c r="H83" i="7"/>
  <c r="H82" i="7"/>
  <c r="H81" i="7"/>
  <c r="H80" i="7"/>
  <c r="H79" i="7"/>
  <c r="H78" i="7"/>
  <c r="H77" i="7"/>
  <c r="H76" i="7"/>
  <c r="H75" i="7"/>
  <c r="K74" i="7"/>
  <c r="K73" i="7" s="1"/>
  <c r="J74" i="7"/>
  <c r="J73" i="7" s="1"/>
  <c r="I74" i="7"/>
  <c r="I73" i="7" s="1"/>
  <c r="H72" i="7"/>
  <c r="H71" i="7"/>
  <c r="H70" i="7"/>
  <c r="H69" i="7"/>
  <c r="H68" i="7"/>
  <c r="H67" i="7"/>
  <c r="H66" i="7"/>
  <c r="H65" i="7"/>
  <c r="H64" i="7"/>
  <c r="H63" i="7"/>
  <c r="K62" i="7"/>
  <c r="K61" i="7" s="1"/>
  <c r="J62" i="7"/>
  <c r="J61" i="7" s="1"/>
  <c r="I62" i="7"/>
  <c r="I61" i="7" s="1"/>
  <c r="H59" i="7"/>
  <c r="H60" i="7" s="1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I44" i="7"/>
  <c r="H44" i="7" s="1"/>
  <c r="H43" i="7"/>
  <c r="H42" i="7"/>
  <c r="H41" i="7"/>
  <c r="H40" i="7"/>
  <c r="H39" i="7"/>
  <c r="H38" i="7"/>
  <c r="H37" i="7"/>
  <c r="K36" i="7"/>
  <c r="K11" i="7" s="1"/>
  <c r="J36" i="7"/>
  <c r="J11" i="7" s="1"/>
  <c r="J10" i="7" s="1"/>
  <c r="I36" i="7"/>
  <c r="H35" i="7"/>
  <c r="H34" i="7"/>
  <c r="H33" i="7"/>
  <c r="H32" i="7"/>
  <c r="H31" i="7"/>
  <c r="H28" i="7"/>
  <c r="H27" i="7"/>
  <c r="H26" i="7"/>
  <c r="H25" i="7"/>
  <c r="H24" i="7"/>
  <c r="H23" i="7"/>
  <c r="H22" i="7"/>
  <c r="H21" i="7"/>
  <c r="H20" i="7"/>
  <c r="H19" i="7"/>
  <c r="H17" i="7"/>
  <c r="H15" i="7"/>
  <c r="H14" i="7"/>
  <c r="H13" i="7"/>
  <c r="H12" i="7"/>
  <c r="L11" i="7"/>
  <c r="C9" i="7"/>
  <c r="D9" i="7" s="1"/>
  <c r="E9" i="7" s="1"/>
  <c r="F9" i="7" s="1"/>
  <c r="G9" i="7" s="1"/>
  <c r="H9" i="7" s="1"/>
  <c r="I9" i="7" s="1"/>
  <c r="J9" i="7" s="1"/>
  <c r="K9" i="7" s="1"/>
  <c r="H36" i="7" l="1"/>
  <c r="H112" i="7"/>
  <c r="J111" i="7"/>
  <c r="H111" i="7" s="1"/>
  <c r="J84" i="7"/>
  <c r="H84" i="7" s="1"/>
  <c r="H62" i="7"/>
  <c r="H61" i="7" s="1"/>
  <c r="H74" i="7"/>
  <c r="H73" i="7" s="1"/>
  <c r="M86" i="7"/>
  <c r="M85" i="7"/>
  <c r="H11" i="7"/>
  <c r="H10" i="7" s="1"/>
  <c r="I11" i="7"/>
  <c r="I10" i="7" s="1"/>
  <c r="I123" i="7" s="1"/>
  <c r="K10" i="7"/>
  <c r="K123" i="7" s="1"/>
  <c r="M84" i="7" l="1"/>
  <c r="J123" i="7"/>
  <c r="M123" i="7" s="1"/>
  <c r="M125" i="7" s="1"/>
  <c r="H123" i="7" l="1"/>
</calcChain>
</file>

<file path=xl/sharedStrings.xml><?xml version="1.0" encoding="utf-8"?>
<sst xmlns="http://schemas.openxmlformats.org/spreadsheetml/2006/main" count="1250" uniqueCount="438">
  <si>
    <t>Усього</t>
  </si>
  <si>
    <t>Спеціальний фонд</t>
  </si>
  <si>
    <t>усього</t>
  </si>
  <si>
    <t>у тому числі бюджет розвитку</t>
  </si>
  <si>
    <t>Інші субвенції з місцевого бюджету</t>
  </si>
  <si>
    <t>грн.</t>
  </si>
  <si>
    <t>Загальний фонд</t>
  </si>
  <si>
    <t>0200000</t>
  </si>
  <si>
    <t>02</t>
  </si>
  <si>
    <t>Виконавчий комітет Мукачівської міської ради (головний розпорядник)</t>
  </si>
  <si>
    <t>0210000</t>
  </si>
  <si>
    <t>Виконавчий комітет Мукачівської міської ради  (відповідальний виконавець)</t>
  </si>
  <si>
    <t>0210180</t>
  </si>
  <si>
    <t>0180</t>
  </si>
  <si>
    <t>0133</t>
  </si>
  <si>
    <t>Інша діяльність у сфері державного управління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</si>
  <si>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</si>
  <si>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</si>
  <si>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</si>
  <si>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</si>
  <si>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</si>
  <si>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</si>
  <si>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</si>
  <si>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0212152</t>
  </si>
  <si>
    <t>2152</t>
  </si>
  <si>
    <t>Інші  програми та заходи у сфері охорони здоров’я</t>
  </si>
  <si>
    <t>0213112</t>
  </si>
  <si>
    <t>3112</t>
  </si>
  <si>
    <t>1040</t>
  </si>
  <si>
    <t>Заходи державної політики з питань дітей та їх соціального захисту</t>
  </si>
  <si>
    <t>0213210</t>
  </si>
  <si>
    <t>3210</t>
  </si>
  <si>
    <t>1050</t>
  </si>
  <si>
    <t>Організація та проведення громадських робіт</t>
  </si>
  <si>
    <t>0213242</t>
  </si>
  <si>
    <t>3242</t>
  </si>
  <si>
    <t>Інші заходи у сфері соціального захисту і соціального забезпечення</t>
  </si>
  <si>
    <t>0490</t>
  </si>
  <si>
    <t>0217622</t>
  </si>
  <si>
    <t>7622</t>
  </si>
  <si>
    <t>0470</t>
  </si>
  <si>
    <t>Реалізація програм і заходів в галузі туризму та курортів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</si>
  <si>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</si>
  <si>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</si>
  <si>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</si>
  <si>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</si>
  <si>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</si>
  <si>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</si>
  <si>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</si>
  <si>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</si>
  <si>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</si>
  <si>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0218240</t>
  </si>
  <si>
    <t>Заходи та роботи з територіальної оборони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</si>
  <si>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</si>
  <si>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</si>
  <si>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</si>
  <si>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</si>
  <si>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</t>
  </si>
  <si>
    <t>Управління освіти, культури, молоді та спорту  Мукачівської міської ради  (головний розпорядник)</t>
  </si>
  <si>
    <t>0610000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</si>
  <si>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</si>
  <si>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</si>
  <si>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</si>
  <si>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</si>
  <si>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</si>
  <si>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</si>
  <si>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</si>
  <si>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1070</t>
  </si>
  <si>
    <t>0960</t>
  </si>
  <si>
    <t>1080</t>
  </si>
  <si>
    <t>0990</t>
  </si>
  <si>
    <t>0611142</t>
  </si>
  <si>
    <t>1142</t>
  </si>
  <si>
    <t>Інші програми та заходи у сфері освіти</t>
  </si>
  <si>
    <t>0613131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</si>
  <si>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</si>
  <si>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</si>
  <si>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0613140</t>
  </si>
  <si>
    <t>3140</t>
  </si>
  <si>
    <t>Оздоровлення та відпочинк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</si>
  <si>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4060</t>
  </si>
  <si>
    <t>0828</t>
  </si>
  <si>
    <t>Забезпечення діяльності палаців і будинків культури, клубів, центрів дозвілля  та інших клубних закладів</t>
  </si>
  <si>
    <t>0614082</t>
  </si>
  <si>
    <t>4082</t>
  </si>
  <si>
    <t>0829</t>
  </si>
  <si>
    <t>0810</t>
  </si>
  <si>
    <t>0615062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</si>
  <si>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</si>
  <si>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</si>
  <si>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0800000</t>
  </si>
  <si>
    <t>08</t>
  </si>
  <si>
    <t>Управління соціального захисту населення  Мукачівської міської ради  (головний розпорядник)</t>
  </si>
  <si>
    <t>0810000</t>
  </si>
  <si>
    <t>0810180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</si>
  <si>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</si>
  <si>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</si>
  <si>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</si>
  <si>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</si>
  <si>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</si>
  <si>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 xml:space="preserve">Компенсаційні виплати на пільговий проїзд автомобільним транспортом окремим категоріям громадян </t>
  </si>
  <si>
    <t>0813035</t>
  </si>
  <si>
    <t>3035</t>
  </si>
  <si>
    <t>Компенсаційні виплати за  пільговий проїзд  окремих категорій громадян на залізничному транспорті</t>
  </si>
  <si>
    <t>0813210</t>
  </si>
  <si>
    <t>0813230</t>
  </si>
  <si>
    <t>3230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</si>
  <si>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</si>
  <si>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0813242</t>
  </si>
  <si>
    <t>1090</t>
  </si>
  <si>
    <t>1200000</t>
  </si>
  <si>
    <t>12</t>
  </si>
  <si>
    <t>Управління міського господарства  Мукачівської міської ради  (головний розпорядник)</t>
  </si>
  <si>
    <t>1210000</t>
  </si>
  <si>
    <t>Управління міського господарства Мукачівської міської ради  (відповідальний виконавець)</t>
  </si>
  <si>
    <t>1210180</t>
  </si>
  <si>
    <t>1213210</t>
  </si>
  <si>
    <t>1216013</t>
  </si>
  <si>
    <t>6013</t>
  </si>
  <si>
    <t>0620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</si>
  <si>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</si>
  <si>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</si>
  <si>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</si>
  <si>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</si>
  <si>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1216071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</si>
  <si>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</si>
  <si>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</si>
  <si>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</si>
  <si>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1216090</t>
  </si>
  <si>
    <t>6090</t>
  </si>
  <si>
    <t>Інша діяльність у сфері житлово-комунального господарства</t>
  </si>
  <si>
    <t>1217130</t>
  </si>
  <si>
    <t>7130</t>
  </si>
  <si>
    <t>0421</t>
  </si>
  <si>
    <t>1217310</t>
  </si>
  <si>
    <t>7310</t>
  </si>
  <si>
    <t>0443</t>
  </si>
  <si>
    <t>1217330</t>
  </si>
  <si>
    <t>7330</t>
  </si>
  <si>
    <t>1217350</t>
  </si>
  <si>
    <t>7350</t>
  </si>
  <si>
    <t>Розроблення схем планування та забудови територій (містобудівної документації)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</si>
  <si>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</si>
  <si>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</si>
  <si>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</si>
  <si>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</si>
  <si>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1217650</t>
  </si>
  <si>
    <t>7650</t>
  </si>
  <si>
    <t>1217693</t>
  </si>
  <si>
    <t>1217670</t>
  </si>
  <si>
    <t>7670</t>
  </si>
  <si>
    <t>Внески до статутного капіталу суб'єктів господарювання</t>
  </si>
  <si>
    <t>1218110</t>
  </si>
  <si>
    <t>1218340</t>
  </si>
  <si>
    <t>8340</t>
  </si>
  <si>
    <t>0540</t>
  </si>
  <si>
    <t>Природоохоронні заходи за рахунок цільових фондів</t>
  </si>
  <si>
    <t>1500000</t>
  </si>
  <si>
    <t>15</t>
  </si>
  <si>
    <t>Управління будівництва та інфраструктури Мукачівської міської ради  (головний розпорядник)</t>
  </si>
  <si>
    <t>1510000</t>
  </si>
  <si>
    <t>Управління будівництва та інфраструктури Мукачівської міської ради  (відповідальний виконавець)</t>
  </si>
  <si>
    <t>1511021</t>
  </si>
  <si>
    <t>1512111</t>
  </si>
  <si>
    <t>1516030</t>
  </si>
  <si>
    <t>Будівництво освітніх установ та закладів</t>
  </si>
  <si>
    <t>1517324</t>
  </si>
  <si>
    <t>7324</t>
  </si>
  <si>
    <t>Будівництво установ та закладів культури</t>
  </si>
  <si>
    <t>1517330</t>
  </si>
  <si>
    <t>Проектування, реставрація та охорона пам'яток архітектури</t>
  </si>
  <si>
    <t>Утримання та розвиток мостів/шляхопроводів</t>
  </si>
  <si>
    <t>1517461</t>
  </si>
  <si>
    <t>3700000</t>
  </si>
  <si>
    <t>37</t>
  </si>
  <si>
    <t>Фінансове управління   Мукачівської міської ради  (головний розпорядник)</t>
  </si>
  <si>
    <t>3710000</t>
  </si>
  <si>
    <t>Фінансове управління   Мукачівської міської ради (відповідальний виконавець)</t>
  </si>
  <si>
    <t>3718600</t>
  </si>
  <si>
    <t>8600</t>
  </si>
  <si>
    <t>0170</t>
  </si>
  <si>
    <t>3719770</t>
  </si>
  <si>
    <t>9770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</si>
  <si>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</si>
  <si>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</si>
  <si>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</si>
  <si>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</si>
  <si>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</si>
  <si>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</si>
  <si>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Програма забезпечення організаційної діяльності міської ради та виконавчого комітету  на 2022-2024 роки</t>
  </si>
  <si>
    <t>Програма висвітлення діяльності, інформаційного забезпечення Мукачівської міської ради та її виконавчих органів на 2022-2024 роки</t>
  </si>
  <si>
    <t>Рішення сесії ММР  № 519 від 30.09.2021 р.</t>
  </si>
  <si>
    <t>Програма безоплатного та пільгового відпуску лікарських засобів у разі амбулаторного лікування окремих груп населення та за певними категоріями захворювань мешканцям Мукачівської міської територіальної громади на 2022-2024 роки</t>
  </si>
  <si>
    <t>Рішення сесії ММР  № 680 від 17.12.2021 р.</t>
  </si>
  <si>
    <t>Програма розвитку та підтримки комунальних закладів охорони здоров’я Мукачівської міської територіальної громади на 2022-2024 роки</t>
  </si>
  <si>
    <t xml:space="preserve">Програма організації громадських оплачувальних робіт для молоді у вільний від навчання час на 2022-2024 роки </t>
  </si>
  <si>
    <t>Рішення сесії ММР  № 486 від 26.08.2021 р.</t>
  </si>
  <si>
    <t>Програма зайнятості населення Мукачівської міської  територіальної громади на 2022 -2024 роки</t>
  </si>
  <si>
    <t>Рішення сесії ММР  № 608 від 25.11.2021 р.</t>
  </si>
  <si>
    <t>Програма виплати винагороди Почесним громадянам міста Мукачева на 2022-2024 роки</t>
  </si>
  <si>
    <t>Рішення  сесії  ММР № 518 від 30.09.2021р.</t>
  </si>
  <si>
    <t>Програма розвитку туристичної галузі Мукачівської міської територіальної громади на 2022-2024 роки</t>
  </si>
  <si>
    <t>Рішення сесії ММР  № 683 від 17.12.2021 р.</t>
  </si>
  <si>
    <t>Програма забезпечення членства Мукачівської міської ради в Асоціаціях на 2022-2024 роки</t>
  </si>
  <si>
    <t>Рішення сесії ММР  №482 від  26.08.2021 р.</t>
  </si>
  <si>
    <t>Програма розвитку економічної, міжнародної та інвестиційної  діяльності Мукачівської міської  територіальної громади  на 2022 - 2024 роки</t>
  </si>
  <si>
    <t>Рішення сесії ММР  № 682 від 17.12.2021 р.</t>
  </si>
  <si>
    <t>Програма удосконалення цивільного захисту та оборонної роботи  Мукачівської міської територіальної громади на 2022-2024 роки в новій редакції</t>
  </si>
  <si>
    <t>Програма фінансування матеріального резерву Мукачівської міської територіальної громади для забезпечення заходів із запобігання і ліквідації наслідків надзвичайних ситуацій та на період воєнного стану</t>
  </si>
  <si>
    <t>Рішення Виконавчого комітету ММР №112 від 01.04.2022 р.</t>
  </si>
  <si>
    <t>Програма забезпечення військових формувань Мукачівської міської територіальної громади для виконання оборонних заходів на період воєнного стану в новій редакції</t>
  </si>
  <si>
    <t>Програма забезпечення профілактики злочинності, правопорядку та безпеки на території Мукачівської міської територіальної громади на 2022 рік</t>
  </si>
  <si>
    <t>Рішення виконавчого комітету Мукачівської міської ради №190  від 10.05.2022 р. (зі змінами)</t>
  </si>
  <si>
    <t xml:space="preserve"> -"-</t>
  </si>
  <si>
    <t>Мукачівське районне управління поліції ГУНП  в Закарпатській області</t>
  </si>
  <si>
    <t>Програма покращення матеріально-технічної бази військової частини  А1047 на 2022 рік</t>
  </si>
  <si>
    <t>Рішення виконавчого комітету Мукачівської міської ради №192  від 10.05.2022 р. (зі змінами)</t>
  </si>
  <si>
    <t>Військова частини  А1047</t>
  </si>
  <si>
    <t>Програма матеріально-технічного забезпечення та полішення умов несення служби струкурних підрозділів  військової частини А3719 на 2022 рік.</t>
  </si>
  <si>
    <t>Рішення виконавчого комітету Мукачівської міської ради  №278  від 05.07.2022 р.</t>
  </si>
  <si>
    <t>Вйськова частина А 3719 (для структурного підрозділу військової частини А 0342)</t>
  </si>
  <si>
    <t>Програма матеріально-технічного забезпечення для виконання оборонних заходів у військовій частині А0515 на 2022 рік.</t>
  </si>
  <si>
    <t>Рішення виконавчого комітету Мукачівської міської ради №277  від 05.07.2022 р.</t>
  </si>
  <si>
    <t>Військова частина А0515</t>
  </si>
  <si>
    <t>Програма поліпшення матеріально-технічної бази 2 Державного пожежно-рятувального загону ГУ ДСНС України у Закарпатській області на 2022 рік</t>
  </si>
  <si>
    <t>Рішення виконавчого комітету Мукачівської міської ради №176   від 05.05.2022 р. (зі змінами)</t>
  </si>
  <si>
    <t xml:space="preserve"> 2 Державний пожежно-рятувальний загін ГУ ДСНС України у Закарпатській області </t>
  </si>
  <si>
    <t>Програма матеріально-технічного забезпечення та поліпшення умов несення служби структурних  підрозділів військової частини А 4604 на 2022 рік</t>
  </si>
  <si>
    <t>Рішення Виконавчого комітету ММР №191  від 10.05.2022 р. (зі  змінами)</t>
  </si>
  <si>
    <t>Вйськова частина А 4604 (для структурного підрозділу військової частини А 3737)</t>
  </si>
  <si>
    <t xml:space="preserve">Програма сприяння діяльності Управління патрульної поліції в Закарпатській області Департаменту патрульної поліції на 2022 рік </t>
  </si>
  <si>
    <t xml:space="preserve">Управління патрульної поліції в Закарпатській області Департаменту патрульної поліції </t>
  </si>
  <si>
    <t>Програма організації та забезпечення територіальної оборони, призову на строкову військову службу та військово-патріотичного виховання населення  Закарпатської області на 2022 – 2025 роки</t>
  </si>
  <si>
    <t xml:space="preserve">Рішення ММР № 778 від 24.02.2022 р </t>
  </si>
  <si>
    <t>Закарпатський обласний територіальний центр комплектування та соціальної підтримки</t>
  </si>
  <si>
    <t>Програма підвищення спроможності та поліпшення умов несення служби в 27 прикордонному загоні на 2022 рік</t>
  </si>
  <si>
    <t>Рішення виконавчого комітету Мукачівської міської ради №170  від 27.04.2022 р. (зі змінами)</t>
  </si>
  <si>
    <t>27 прикордонний загін</t>
  </si>
  <si>
    <t>Програма поліпшення умов несення служби, організації виховного та навчального процесу у військовій частині А1556 на 2022 рік (нова редакція)</t>
  </si>
  <si>
    <t xml:space="preserve">Військова частина А1556 </t>
  </si>
  <si>
    <t>Програма матеріально-технічного забезпечення військових формувань для виконання мобілізаційних заходів на 2022 рік у новій редакції</t>
  </si>
  <si>
    <t>Рішення виконавчого комітету Мукачівської міської ради № 384 від 06.09.2022 р  (зі змінами)</t>
  </si>
  <si>
    <t>Програма матеріально-технічного забезпечення Управління Служби безпеки України в Закарпатській області на 2022 рік</t>
  </si>
  <si>
    <t xml:space="preserve">Рішення виконавчого комітету Мукачівської міської ради № 385 від 06.09.2022 р  </t>
  </si>
  <si>
    <t>Управління Служби безпеки України в Закарпатській області (Мукачівський районний відділ УСБУ в Закарпатській області)</t>
  </si>
  <si>
    <t>Програма матеріально-технічного забезпечення та поліпшення умов несення служби структурних підрозділів військової частини 3115 Національної гвардії України на 2022 рік</t>
  </si>
  <si>
    <t xml:space="preserve">Рішення Виконавчого комітету Мукачівської міської ради  № 200 від 16.05.2022 р </t>
  </si>
  <si>
    <t xml:space="preserve">Військова частина 3115 Національної гвардії України </t>
  </si>
  <si>
    <t>Програма матеріально-технічного забезпечення структурного підрозділу Ужгородського зонального відділу Військової служби правопорядку на 2022 рік</t>
  </si>
  <si>
    <t>Програма підтримки та матеріально-технічного забезпечення квартирно-експлуатаційного відділу м. Мукачеве на 2022 рік</t>
  </si>
  <si>
    <t>Управління освіти, культури,  молоді та спорту  Мукачівської міської ради  (відповідальний виконавець)</t>
  </si>
  <si>
    <t xml:space="preserve">Програма оздоровлення та відпочинку дітей Мукачівської міської територіальної громади на 2022-2024 роки
</t>
  </si>
  <si>
    <t>Програма організації безоплатного гарячого харчування дітей пільгових категорій  у закладах освіти Мукачівської міської територіальної громади на 2022-2024 роки</t>
  </si>
  <si>
    <t>Рішення сесії ММР  № 684 від 17.12.2021 р. (зі змінами)</t>
  </si>
  <si>
    <t xml:space="preserve">Програма розвитку освіти Мукачівської міської територіальної громади на 2021-2023 роки (нова редакція) </t>
  </si>
  <si>
    <t>Рішення  сесії ММР  № 301 від 29.04.2021 р. (зі змінами)</t>
  </si>
  <si>
    <t>Програма подарунки для дітей закладів освіти Мукачівської міської територіальної громади на 2022-2024 роки</t>
  </si>
  <si>
    <t xml:space="preserve">Рішення  сесії ММР  № 487 від 26.08.2021 р. </t>
  </si>
  <si>
    <t>Програма розвитку пластового руху Мукачівської міської територіальної громади та відокремленого підрозділу молодіжної організації Пласт - Національної скаутської організації в місті Мукачево в Закарпатській області "Станиця Мукачево"  на 2021-2023 роки</t>
  </si>
  <si>
    <t xml:space="preserve">Рішення  сесії ММР  № 264 від 25.03.2021 р. </t>
  </si>
  <si>
    <t>Програма впровадження молодіжної політики Мукачівської міської територіальної громади на 2022-2024 роки</t>
  </si>
  <si>
    <t xml:space="preserve">Рішення  сесії ММР  № 489 від 26.08.2021 р. </t>
  </si>
  <si>
    <t xml:space="preserve">Інші заходи в галузі культури і мистецтва </t>
  </si>
  <si>
    <t xml:space="preserve">Програма розвитку культури і мистецтв Мукачівської міської  територіальної громади на 2022 -2024  роки </t>
  </si>
  <si>
    <t>Рішення  сесії ММР  № 613
 від 25.11.2021 р.</t>
  </si>
  <si>
    <t xml:space="preserve">Програма розвитку фізичної культури і спорту Мукачівської міської територіальної громади на 2022-2024 роки </t>
  </si>
  <si>
    <t>Рішення  сесії ММР  № 488 
від 26.08.2021 р. (зі змінами)</t>
  </si>
  <si>
    <t>Управління соціального захисту населення  Мукачівської міської ради (відповідальний виконавець)</t>
  </si>
  <si>
    <t>Програма забезпечення виконання управлінням соціального захисту населення Мукачівської міської ради рішень суду на 2022-2024 роки</t>
  </si>
  <si>
    <t>Рішення  сесії ММР  №777
від 24.02.2022 р.</t>
  </si>
  <si>
    <t xml:space="preserve">Програма  додаткового соціально-медичного захисту  
на 2022-2024 роки </t>
  </si>
  <si>
    <t>Рішення ВК ММР  № 95 від 23.03.2022 р. (зі змінами)</t>
  </si>
  <si>
    <t xml:space="preserve">Рішення ВК ММР  № 153 від 20.04.2022 р. </t>
  </si>
  <si>
    <t>Рішення сесії Мукачівської міської ради  № 486 від 26.08.2021 р.</t>
  </si>
  <si>
    <t xml:space="preserve">Програма забезпечення прав окремих пільгових категорій громадян з числа жителів Мукачівської міської територіальної громади на пільговий проїзд та пільговий телефонний зв’язок на 2022-2024 роки </t>
  </si>
  <si>
    <t>Рішення сесії ММР  № 610
 від 25.11.2021р. (зі змінами)</t>
  </si>
  <si>
    <t>Управління міського господарства  Мукачівської міської ради  (відповідальний виконавець)</t>
  </si>
  <si>
    <t xml:space="preserve">Програма організації громадських оплачуваних робіт для молоді у вільний від навчання час на 2022-2024 роки </t>
  </si>
  <si>
    <t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 2022-2024 роки</t>
  </si>
  <si>
    <t>Рішення  сесії ММР  № 498 
від 26.08.2021</t>
  </si>
  <si>
    <t>Програма реформування та підтримки водопровідного та каналізаційного господарств на території Мукачівської міської територіальної громади  на 2022 - 2024 роки в новій редакції</t>
  </si>
  <si>
    <t>Програма захисту тварин від жорстокого поводження, створення комфортних умов співіснування людей і тварин на території Мукачівської міської територіальної  громади  на 2022-2024 роки</t>
  </si>
  <si>
    <t>Рішення  сесії ММР  № 493 
від 26.08.2021</t>
  </si>
  <si>
    <t>Програма благоустрою території Мукачівської міської  територіальної громади на 2022-2024 роки   в новій редакції</t>
  </si>
  <si>
    <t>Програма відшкодування різниці між затвердженим тарифом та розміром економічно обґрунтованих витрат на утримання ліфтового господарства житлового фонду Мукачівської міської  територіальної громади на 2022-2024 роки</t>
  </si>
  <si>
    <t>Рішення  сесії ММР  №497 
від  26.08.2021р.</t>
  </si>
  <si>
    <t>Програма розвитку житлово-комунального господарства Мукачівської міської територіальної громади на 2022-2024  роки</t>
  </si>
  <si>
    <t>Рішення сесії ММР  № 690 від 17.12.2021 р.</t>
  </si>
  <si>
    <t>Програма підтримки та стимулювання створення об’єднань співвласників багатоквартирних будинків Мукачівської міської  територіальної громади на 2022-2024 роки  (нова редакція)</t>
  </si>
  <si>
    <t>Програма фінансової підтримки управителів багатоквартирних будинків для проведння поточих ремонтів та заходів (зокрема ремонтні роботи) з усунення аварій в житловому фонд на території міста Мукачево (крім ОСББ та ЖБК) на 2022-2024 роки</t>
  </si>
  <si>
    <t>Рішення Виконавчого комітету ММР № 120 від 01.04.2022 р</t>
  </si>
  <si>
    <t>Програма проведення поточних ремонтів, в тому числі поточних ремонтів з усунення аварій в житловому фонді на території міста Мукачево (крім ОСББ та ЖБК) на 2022-2024 роки</t>
  </si>
  <si>
    <t>Програма забезпечення діяльності Мукачівської міської  територіальної громади в сфері містобудування, архітектури, земельних відносин та комунальної власності на 2022-2024 роки</t>
  </si>
  <si>
    <t>Рішення сесії ММР  № 685 від 17.12.2021 р.(із змінами)</t>
  </si>
  <si>
    <t>Програма підтримки ММКП «Міжнародний аеропорт Мукачево» на 2022-2024 роки</t>
  </si>
  <si>
    <t>Рішення  сесії ММР  №494 
від  26.08.2021р.</t>
  </si>
  <si>
    <t>Програма покращення екологічного стану на території Мукачівської міської територіальної громади на 2022-2024 роки</t>
  </si>
  <si>
    <t>Рішення  сесії ММР  №495 
від  26.08.2021р.</t>
  </si>
  <si>
    <t>Рішення сесії ММР  № 685 від 17.12.2021 р.</t>
  </si>
  <si>
    <t>1217351</t>
  </si>
  <si>
    <t>7351</t>
  </si>
  <si>
    <t>Розроблення комплексних планів просторового розвитку територій територіальних громад</t>
  </si>
  <si>
    <t>Проведення експертної грошової оцінки земельної ділянки чи права на неї</t>
  </si>
  <si>
    <t xml:space="preserve">Програма експлуатаційного утримання автомобільних доріг загального користування місцевого значення на території Мукачівської міської територіальної громади на 2022-2024 роки </t>
  </si>
  <si>
    <t>1511010</t>
  </si>
  <si>
    <t>Рішення сесії ММР  № 691 від 17.12.2021 р.(із змінами)</t>
  </si>
  <si>
    <t>1511080</t>
  </si>
  <si>
    <t>Надання спеціалізованої освіти мистецькими школами</t>
  </si>
  <si>
    <t>1514060</t>
  </si>
  <si>
    <t xml:space="preserve"> Обслуговування місцевого боргу</t>
  </si>
  <si>
    <t>Програма управління місцевим боргом на 2020-2022 роки</t>
  </si>
  <si>
    <t>Рішення  сесії ММР  № 29  від 03.12.2020 р. (із змінами)</t>
  </si>
  <si>
    <t xml:space="preserve">Усього 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</si>
  <si>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</si>
  <si>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</si>
  <si>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</si>
  <si>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із землеустрою</t>
  </si>
  <si>
    <t xml:space="preserve"> Ужгородський зональний відділ Військової служби правопорядку (для Відділення Військової служби правопорядку (м. Мукачева) )</t>
  </si>
  <si>
    <t xml:space="preserve">Рішення Виконавчого комітету Мукачівської міської ради  № 426 від 06.10.2022 р </t>
  </si>
  <si>
    <t>Програма фінансової підтримки діяльності Мукачівської районної ради на 2022 рік</t>
  </si>
  <si>
    <t>Мукачівська районна рада</t>
  </si>
  <si>
    <t>Рішення Виконавчого комітету Мукачівської міської ради № 456 від 11.10.2022 р.</t>
  </si>
  <si>
    <t>6083</t>
  </si>
  <si>
    <t>0610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</si>
  <si>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</si>
  <si>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</si>
  <si>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Програма захисту прав дітей  на 2022-2024 роки  у новій редакції</t>
  </si>
  <si>
    <t>Рішення виконавчого комітету Мукачівської міської ради  № 222 від 24.05.2022 р</t>
  </si>
  <si>
    <t>Програма матеріальної підтримки сімей загиблих під час безпосередньої участі у бойових діях, забезпеченні здійснення заходів з національної безпеки і оборони, відсічі і стримування військової агреcії російської федерації проти України</t>
  </si>
  <si>
    <t>Рішення сесії ММР  № 481 від  26.08.2021 р.(зі змінами)</t>
  </si>
  <si>
    <t>Рішення Виконавчого комітету Мукачівської міської ради  № 328 від  04.08.2022 р (зі змінами)</t>
  </si>
  <si>
    <t>Секретар міської  ради</t>
  </si>
  <si>
    <t>Олександр ГОРЯЧКУН</t>
  </si>
  <si>
    <t>Квартирно-експлуатаційний відділ м. Мукачеве</t>
  </si>
  <si>
    <t>ЗМІНИ ДО ОБСЯГІВ</t>
  </si>
  <si>
    <t>капітальних вкладень бюджету у розрізі інвестиційних проектів</t>
  </si>
  <si>
    <t>у 2022 році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</si>
  <si>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</si>
  <si>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</si>
  <si>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</si>
  <si>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</si>
  <si>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</si>
  <si>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</si>
  <si>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 xml:space="preserve">Будiвництво об'єктів житлово-комунального господарства  </t>
  </si>
  <si>
    <t>Будівництво  системи  водопостачання та каналізації  по вул  Підгородська, Поневача Юлія, Павлюка  Олександра, Загоскіна  у м. Мукачево.</t>
  </si>
  <si>
    <t>2018-2022</t>
  </si>
  <si>
    <t>Будівництво пішохідного мосту через річку Латориця (в районі Черемшина-Росвигово)</t>
  </si>
  <si>
    <t>2019-2022</t>
  </si>
  <si>
    <t>Будівництво каналізаційно насосної станції на розі вулиць Підгородська-Дем’яна Бідного у м.Мукачево</t>
  </si>
  <si>
    <t>2020-2022</t>
  </si>
  <si>
    <t>Влаштування скверу по вул. Першотравнева Набережна у м. Мукачево</t>
  </si>
  <si>
    <t>в т.ч. за рахунок коштів місцевого запозичення</t>
  </si>
  <si>
    <t>Реконструкція вул.Гвардійська у м.Мукачево</t>
  </si>
  <si>
    <t>Будівництво об'єктів  житлово-комунального господарства</t>
  </si>
  <si>
    <t>Будівництво зовнішніх мереж електропостачання для каналізаційної насосної станції на розі вулиць Сагайдачного Петра - Грибоєдова Олександра у м. Мукачево</t>
  </si>
  <si>
    <t>Будівництво спортивного залу та благоустрій території ЗОШ І-ІІІ ст. № 1 по вул. Пушкіна Олександра, 23 в м. Мукачево</t>
  </si>
  <si>
    <t>Будівництво Ново Давидківського дошкільного закладу Мукачівської міської ради по вул. Івана Франка б/н в с. Нове Давидково, Мукачівського району, Закарпатської області. Коригування</t>
  </si>
  <si>
    <t>Реконструкція Мукачівської гімназії № 15 Мукачівської міської ради Закарпатської області в м. Мукачево, вул. Лермонтова Михайла, 12 та Мукачівського закладу дошкільної освіти № 14 Мукачівської міської ради Закарпатської області в м. Мукачево, вул. Лермонтова Михайла, 10 під ліцей</t>
  </si>
  <si>
    <t>2021-2022</t>
  </si>
  <si>
    <t>Реконструкція харчоблоку Мукачівського ліцею № 10 по вул. Драгоманова Михайла,66 у м.Мукачево</t>
  </si>
  <si>
    <t>Реконструкція НВК "Горбківської ЗОШ І-ІІ ст- ДНЗ" по вул. Шевченка, 96 с. Горбок Мукачівської ТГ</t>
  </si>
  <si>
    <t>Реконструкція ДНЗ по вул. Я.Мудрого, 86 в с. Ключарки, Мукачівського району. Коригування</t>
  </si>
  <si>
    <t>Реконструкція системи опалення ЗОШ № 13 по вул. Росвигівська, 13 в м. Мукачево. Коригування</t>
  </si>
  <si>
    <t>Реконструкція СШ № 16 по вул. Шевченка, 68 в м. Мукачево. Коригування</t>
  </si>
  <si>
    <t>Реконструкція будівлі по вул.Штефана Августина, 19 - Недецеї, 33 під "Палац культури і мистецтва" в м. Мукачево Коригування</t>
  </si>
  <si>
    <t>Будівництво інших об'єктів  комунальної власності</t>
  </si>
  <si>
    <t>Реконструкція привокзальної площі у м. Мукачево</t>
  </si>
  <si>
    <t>Реконструкція футбольного поля, дитячих та спортивних майданчиків, благоустрій території в с. Павшино, урочище Нижній капусняк</t>
  </si>
  <si>
    <t>Реконструкція площі Духновича Олександра у м.Мукачево</t>
  </si>
  <si>
    <t>Реконструкція скверу по вул. Ілони Зріні, 111-113 та вул. Молодіжна, 25 у м. Мукачево</t>
  </si>
  <si>
    <t>Реконструкція скверу по вул. Федорова Івана у м .Мукачево</t>
  </si>
  <si>
    <t>Будівництво кругового руху на перехресті вул. Валенберга Рауля та Беляєва Павла космонавта у м. Мукачево</t>
  </si>
  <si>
    <t>Будівництво кругового руху на перехресті вул. Духновича Олександра та Стуса Василя у м. Мукачево</t>
  </si>
  <si>
    <t>Будівництво центру стерилізації та адопції (прилаштування) тварин по вул.Берегівська-об’їзна у м.Мукачево</t>
  </si>
  <si>
    <t>Будівництво кругового руху на перехресті вул. Духновича Олександра - вул. Миру - пл. Кирила і Мефодія у м. Мукачево</t>
  </si>
  <si>
    <t>Будівництво спортивного та дитячого майданчиків по вул. Великогірна, 32 у м. Мукачево</t>
  </si>
  <si>
    <t>Будівництво громадської вбиральні по вул.Молодіжна у с. Горбок Мукачівської ТГ</t>
  </si>
  <si>
    <t>Будівництво громадської вбиральні по вул. Виноградна  у с. Доробратово Мукачівської ТГ</t>
  </si>
  <si>
    <t>Будівництво громадської вбиральні по вул. Кутузова у с. Доробратово Мукачівської ТГ</t>
  </si>
  <si>
    <t>Будівництво громадської вбиральні по вул. Л. Українки у с. Негрово Мукачівської ТГ</t>
  </si>
  <si>
    <t>Будівництво громадської вбиральні по вул. Лісова у с. Негрово Мукачівської ТГ</t>
  </si>
  <si>
    <t>Будівництво мультиспортивного майданчика по вул. Берегівська, 28 у м. Мукачево</t>
  </si>
  <si>
    <t>Будівництво спортивного майданчика по вул. Апостола Данила, 12 та вул. Одеська, 2 у м. Мукачево</t>
  </si>
  <si>
    <t>Будівництво антикишень на пішохідних переходах по вул. Ужгородська у м. Мукачево</t>
  </si>
  <si>
    <t>Будівництво кругового руху на перехресті вул. Берегівська - вул. 26 Жовтня - вул. Шевченка Тараса у м. Мукачево</t>
  </si>
  <si>
    <t>Будівництво паркомісць для туристичних автобусів по вул. Зріні Ілони у м. Мукачево</t>
  </si>
  <si>
    <t>Будівництво паркомісць для туристичних автобусів по вул.Ужгородська біля МДУ у м. Мукачево</t>
  </si>
  <si>
    <t>Будівництво центру безпеки громадян по вул. Лавківська, б/н в м. Мукачево</t>
  </si>
  <si>
    <t xml:space="preserve">Реставрація та технічне переоснащення інженерних мереж  пам’ятки архітектури місцевого значення  "Адмінбудинок" (охоронний № 26-Зк)  за адресою: Закарпатська область, м. Мукачево, вул. Пушкіна, 2/ пл. Духновича Олександра, 2 </t>
  </si>
  <si>
    <t>Реставрація та пристосування для сучасного використання  пам’ятки архітектури національного значення «Палац» (охоронний № 169) за адресою площа Кирила і Мефодія, 16 в м. Мукачево</t>
  </si>
  <si>
    <t>Реконструкція мосту по вул. Садова у м. Мукачево, Закарпатської області</t>
  </si>
  <si>
    <t xml:space="preserve">Утримання та розвиток автомобільних доріг та дорожньої інфраструктури за рахунок коштів місцевого бюджету
</t>
  </si>
  <si>
    <t xml:space="preserve">Утримання та розвиток автомобільних доріг та дорожньої інфраструктури за рахунок коштів місцевого бюджету
</t>
  </si>
  <si>
    <t xml:space="preserve">Будівництво вул. Німецька (на ділянці від вул.Графа фон Шенборна до будинку № 33 по вул. Німецька) у м. Мукачево Закарпатської області </t>
  </si>
  <si>
    <t>Будівництво тротуару від вул. Миру до кладовища вздовж автомобільної дороги М-24 Велика Добронь - Мукачево – Берегово – КПП «Лужанка» у с. Нижній Коропець  Мукачівської ТГ</t>
  </si>
  <si>
    <t>Реконструкція вул. Данила Галицького, вул. Університетська (на ділянці від будинку №107 до будинку №127), вул. Перемоги (на ділянці від будинку №1 до будинку №7), вул. Садова (на ділянці від перехрестя з вул. Перемоги до моста через р.Латориця) у м.Мукачево</t>
  </si>
  <si>
    <t>Реконструкція вул.Грибоєдова у м.Мукачево, Закарпатської області</t>
  </si>
  <si>
    <t>Реконструкція вул.Пожарського Грибоєдова у м.Мукачево, Закарпатської області</t>
  </si>
  <si>
    <t>Реконструкція вул.Робоча у м.Мукачево</t>
  </si>
  <si>
    <t>Реконструкція вул.Солов’їна у м.Мукачево</t>
  </si>
  <si>
    <t>Реконструкція перехрестя вул. Духновича Олександра та Ринкова у м. Мукачево</t>
  </si>
  <si>
    <t>Реконструкція перехрестя вул. Миру та вул. Нижнянська у с.Лавки  Мукачівської ТГ</t>
  </si>
  <si>
    <t>х</t>
  </si>
  <si>
    <t>ОБСЯГИ</t>
  </si>
  <si>
    <t xml:space="preserve">Реконструкція системи водопостачання, каналізації та  санвузлів Новодавидківської ЗОШ І-ІІІ ст. (корпус № 1) по вул. Набережна, 99 в с. Нове Давидково, Мукачівська міська ТГ </t>
  </si>
  <si>
    <t>Реконструкція сільського клубу по вул. Ярослава Мудрого, 66А с. Ключарки Мукачівської ОТГ</t>
  </si>
  <si>
    <t>Реконструкція вхідної групи скульптурної композиції "Рік біди і випробування" та тротуару по дамбі на ділянці від вул. Беляєва Павла космонавта до парку імені Андрія Кузьменка у м.Мукачево.Коригування</t>
  </si>
  <si>
    <t>Реконструкція футбольного поля, дитячих та спортивних майданчиків, благоустрій території в с. Павшино, урочище Нижній капусняк.Коригування</t>
  </si>
  <si>
    <t>Реконструкція вул.Грибоєдова у м.Мукачево, Закарпатської області.Коригування</t>
  </si>
  <si>
    <t>Реконструкція вул.Пожарського Грибоєдова у м.Мукачево, Закарпатської області.Коригування</t>
  </si>
  <si>
    <t>Реконструкція вул.Робоча у м.Мукачево.Коригування</t>
  </si>
  <si>
    <t>Реконструкція вул.Солов’їна у м.Мукачево.Коригування</t>
  </si>
  <si>
    <t>Реконструкція вхідної групи скульптурної композиції "Рік біди і випробування" та тротуару по дамбі на ділянці від вул. Беляєва Павла космонавта до парку імені Андрія Кузьменка у м.Мукачево. Коригування</t>
  </si>
  <si>
    <t xml:space="preserve">Будівництво спортивного майданчика по вул. Духновича, 93 у м. Мукачево </t>
  </si>
  <si>
    <t>Будівництво зовнішніх мереж електропостачання для каналізаційної насосної станції на розі вулиць Підгородська - Дем'яна  Бідного (Поневача Юлія) у м. Мукачево. Коригування.</t>
  </si>
  <si>
    <t>Рішення Виконавчого комітету ММР № 230 від 31.04.2022 р. (зі змінами)</t>
  </si>
  <si>
    <t>Рішення виконавчого комітету Мукачівської міської ради №276  від 05.07.2022 р. (зі змінами)</t>
  </si>
  <si>
    <t xml:space="preserve">Реконструкція системи водопостачання, каналізації та санвузлів ДНЗ №3 по вул. Крилова, 52 в м. Мукачево. </t>
  </si>
  <si>
    <t>2017-2022</t>
  </si>
  <si>
    <t>Програма медичного обслуговування населення Мукачівської міської територіальної громади в окремих науково-дослідних установах Національної академії медичних наук на 2022 рік</t>
  </si>
  <si>
    <t xml:space="preserve">Реконструкція системи водопостачання, каналізації та  санвузлів ДНЗ №3 по вул.Крилова, 52 в м.Мукачево </t>
  </si>
  <si>
    <t>Рішення  сесії  ММР № 485 від 26.08.2021 р. (зі змінами)</t>
  </si>
  <si>
    <t>Рішення виконавчого комітету Мукачівської міської ради  №179 від 05.05.2022 р. (зі змінами)</t>
  </si>
  <si>
    <t>Рішення виконавчого комітету Мукачівської міської ради №112 від 01.04.2022 р.</t>
  </si>
  <si>
    <t>Рішення виконавчого комітету Мукачівської міської ради № 230 від 31.05.2022 р. (зі змінами)</t>
  </si>
  <si>
    <t>Рішення виконавчого комітету Мукачівської міської ради   №265 від 21.06.2022 р.  (зі змінами)</t>
  </si>
  <si>
    <t>Рішення виконавчого комітету Мукачівської міської ради  №204 від 16.05.2022 р.(зі змінами)</t>
  </si>
  <si>
    <t>Рішення виконавчого комітету Мукачівської міської ради № 232 від 31.05.2022 р (зі змінами)</t>
  </si>
  <si>
    <t>Рішення виконавчого комітету Мукачівської міської ради від №347 від 09.08.2022 р. (зі змінами)</t>
  </si>
  <si>
    <t>Рішення виконавчого комітету Мукачівської міської ради № 343 від 09.08.2022 р.</t>
  </si>
  <si>
    <t>Додаток 1
до рішення  32 -ї  позачергової сесії  Мукачівської міської ради 8-го скликання                        
від   22 грудня 2022 року № ________</t>
  </si>
  <si>
    <t>Зміни до переліку місцевих /регіональних  програм, які фінансуватимуться за рахунок коштів бюджету Мукачівської міської територіальної громади   у 2022 році</t>
  </si>
  <si>
    <t>Рішення виконавчого комітету Мукачівської міської ради №462  від 25.10.2022 р. із внесеними змінами рішення сесії Мукачівської міської ради від 24.11.2022 р. № 862</t>
  </si>
  <si>
    <t>Програма капітального ремонту об’єктів Мукачівської міської територіальної громади на 2022-2024 роки</t>
  </si>
  <si>
    <t>Рішення виконавчого комітету Мукачівської міської ради № 131 від 05.04.2022 р.  (зі змінами)</t>
  </si>
  <si>
    <t>Додаток 2
до рішення  32 -ї  позачергової  сесії  Мукачівської міської ради 8-го скликання                        
від 22 грудня  2022 року № ______</t>
  </si>
  <si>
    <t>Додаток  3
до рішення  32 -ї  позачергової сесії Мукачівської міської ради 8-го скликання                        
від 22 грудня  2022 року № ______</t>
  </si>
  <si>
    <t>додаток 3  до Програми економічного і соціального розвитку Мукачівської міської територіальної громади на 2022 рік та основні напрямки розвитку на 2023-2024 роки, затвердженої рішення 19 -ї позачергової сесії  Мукачівської міської ради 8-го скликання                      
від  17  грудня  2021  року № 700 "Про Програму економічного і соціального розвитку Мукачівської міської територіальної громади на 2022 рік та основні напрямки розвитку на 2023-2024 роки"                   
 (нова редакція)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</si>
</sst>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₴_-;\-* #,##0.00_₴_-;_-* &quot;-&quot;??_₴_-;_-@_-"/>
    <numFmt numFmtId="165" formatCode="_-* #,##0.00\ _₴_-;\-* #,##0.00\ _₴_-;_-* &quot;-&quot;??\ _₴_-;_-@_-"/>
    <numFmt numFmtId="166" formatCode="#,##0.0"/>
    <numFmt numFmtId="168" formatCode="_-* #,##0.00\ _г_р_н_._-;\-* #,##0.00\ _г_р_н_._-;_-* &quot;-&quot;??\ _г_р_н_._-;_-@_-"/>
    <numFmt numFmtId="169" formatCode="0.0"/>
    <numFmt numFmtId="170" formatCode="_-* #,##0.0_₴_-;\-* #,##0.0_₴_-;_-* &quot;-&quot;??_₴_-;_-@_-"/>
    <numFmt numFmtId="171" formatCode="_-* #,##0.000_₴_-;\-* #,##0.000_₴_-;_-* &quot;-&quot;??_₴_-;_-@_-"/>
  </numFmts>
  <fonts count="5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charset val="204"/>
    </font>
    <font>
      <sz val="10"/>
      <color indexed="8"/>
      <name val="Arial"/>
      <family val="2"/>
      <charset val="204"/>
    </font>
    <font>
      <sz val="12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 CYR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</font>
    <font>
      <sz val="10"/>
      <name val="Arial Cyr"/>
      <family val="2"/>
      <charset val="204"/>
    </font>
    <font>
      <i/>
      <sz val="11"/>
      <color theme="1"/>
      <name val="Times New Roman"/>
      <family val="1"/>
    </font>
    <font>
      <b/>
      <sz val="10"/>
      <name val="Arial Cyr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Arial Cyr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9" fillId="0" borderId="0"/>
    <xf numFmtId="0" fontId="15" fillId="0" borderId="0"/>
    <xf numFmtId="0" fontId="9" fillId="0" borderId="0"/>
    <xf numFmtId="0" fontId="8" fillId="0" borderId="0"/>
    <xf numFmtId="0" fontId="23" fillId="0" borderId="0">
      <alignment vertical="top"/>
    </xf>
    <xf numFmtId="0" fontId="24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9" fontId="9" fillId="0" borderId="0" applyFont="0" applyFill="0" applyBorder="0" applyAlignment="0" applyProtection="0"/>
    <xf numFmtId="0" fontId="9" fillId="0" borderId="0"/>
    <xf numFmtId="0" fontId="40" fillId="0" borderId="0"/>
    <xf numFmtId="168" fontId="9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7">
    <xf numFmtId="0" fontId="0" fillId="0" borderId="0" xfId="0"/>
    <xf numFmtId="0" fontId="11" fillId="2" borderId="0" xfId="1" applyFont="1" applyFill="1"/>
    <xf numFmtId="0" fontId="11" fillId="2" borderId="0" xfId="1" applyFont="1" applyFill="1" applyAlignment="1">
      <alignment horizontal="right"/>
    </xf>
    <xf numFmtId="0" fontId="11" fillId="3" borderId="1" xfId="1" applyFont="1" applyFill="1" applyBorder="1" applyAlignment="1">
      <alignment vertical="center" wrapText="1"/>
    </xf>
    <xf numFmtId="0" fontId="17" fillId="2" borderId="0" xfId="1" applyFont="1" applyFill="1"/>
    <xf numFmtId="3" fontId="11" fillId="2" borderId="0" xfId="1" applyNumberFormat="1" applyFont="1" applyFill="1"/>
    <xf numFmtId="0" fontId="13" fillId="0" borderId="0" xfId="1" applyFont="1"/>
    <xf numFmtId="49" fontId="10" fillId="2" borderId="1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center" vertical="distributed" wrapText="1"/>
    </xf>
    <xf numFmtId="166" fontId="11" fillId="2" borderId="1" xfId="1" applyNumberFormat="1" applyFont="1" applyFill="1" applyBorder="1" applyAlignment="1">
      <alignment vertical="center" wrapText="1"/>
    </xf>
    <xf numFmtId="4" fontId="11" fillId="2" borderId="1" xfId="1" applyNumberFormat="1" applyFont="1" applyFill="1" applyBorder="1" applyAlignment="1">
      <alignment horizontal="right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49" fontId="21" fillId="2" borderId="1" xfId="1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vertical="center" wrapText="1"/>
    </xf>
    <xf numFmtId="49" fontId="11" fillId="2" borderId="1" xfId="3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justify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left" vertical="center" wrapText="1"/>
    </xf>
    <xf numFmtId="166" fontId="11" fillId="2" borderId="1" xfId="1" applyNumberFormat="1" applyFont="1" applyFill="1" applyBorder="1" applyAlignment="1">
      <alignment horizontal="left" vertical="center" wrapText="1"/>
    </xf>
    <xf numFmtId="4" fontId="11" fillId="2" borderId="1" xfId="5" applyNumberFormat="1" applyFont="1" applyFill="1" applyBorder="1" applyAlignment="1">
      <alignment vertical="center"/>
    </xf>
    <xf numFmtId="0" fontId="21" fillId="2" borderId="1" xfId="1" applyFont="1" applyFill="1" applyBorder="1" applyAlignment="1">
      <alignment vertical="center" wrapText="1"/>
    </xf>
    <xf numFmtId="0" fontId="21" fillId="2" borderId="0" xfId="1" applyFont="1" applyFill="1"/>
    <xf numFmtId="0" fontId="11" fillId="2" borderId="1" xfId="3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vertical="center"/>
    </xf>
    <xf numFmtId="49" fontId="14" fillId="2" borderId="1" xfId="1" applyNumberFormat="1" applyFont="1" applyFill="1" applyBorder="1" applyAlignment="1">
      <alignment horizontal="center" vertical="center"/>
    </xf>
    <xf numFmtId="49" fontId="14" fillId="2" borderId="1" xfId="1" applyNumberFormat="1" applyFont="1" applyFill="1" applyBorder="1" applyAlignment="1">
      <alignment horizontal="center" vertical="distributed" wrapText="1"/>
    </xf>
    <xf numFmtId="166" fontId="14" fillId="2" borderId="1" xfId="1" applyNumberFormat="1" applyFont="1" applyFill="1" applyBorder="1" applyAlignment="1">
      <alignment horizontal="left" vertical="center" wrapText="1"/>
    </xf>
    <xf numFmtId="0" fontId="14" fillId="2" borderId="0" xfId="1" applyFont="1" applyFill="1"/>
    <xf numFmtId="4" fontId="11" fillId="2" borderId="1" xfId="1" applyNumberFormat="1" applyFont="1" applyFill="1" applyBorder="1" applyAlignment="1">
      <alignment horizontal="right" vertical="center"/>
    </xf>
    <xf numFmtId="4" fontId="21" fillId="2" borderId="1" xfId="1" applyNumberFormat="1" applyFont="1" applyFill="1" applyBorder="1" applyAlignment="1">
      <alignment horizontal="right" vertical="center"/>
    </xf>
    <xf numFmtId="0" fontId="10" fillId="2" borderId="0" xfId="1" applyFont="1" applyFill="1" applyAlignment="1">
      <alignment vertical="center" wrapText="1"/>
    </xf>
    <xf numFmtId="0" fontId="11" fillId="2" borderId="0" xfId="1" applyFont="1" applyFill="1" applyAlignment="1">
      <alignment horizontal="center" vertical="center"/>
    </xf>
    <xf numFmtId="49" fontId="19" fillId="2" borderId="0" xfId="1" applyNumberFormat="1" applyFont="1" applyFill="1" applyAlignment="1">
      <alignment vertical="center"/>
    </xf>
    <xf numFmtId="0" fontId="12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vertical="center"/>
    </xf>
    <xf numFmtId="1" fontId="11" fillId="2" borderId="0" xfId="1" applyNumberFormat="1" applyFont="1" applyFill="1"/>
    <xf numFmtId="0" fontId="14" fillId="2" borderId="1" xfId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vertical="center"/>
    </xf>
    <xf numFmtId="49" fontId="14" fillId="2" borderId="1" xfId="1" applyNumberFormat="1" applyFont="1" applyFill="1" applyBorder="1" applyAlignment="1">
      <alignment horizontal="center" vertical="center" wrapText="1"/>
    </xf>
    <xf numFmtId="166" fontId="14" fillId="2" borderId="1" xfId="5" applyNumberFormat="1" applyFont="1" applyFill="1" applyBorder="1" applyAlignment="1">
      <alignment horizontal="left" vertical="center"/>
    </xf>
    <xf numFmtId="3" fontId="14" fillId="2" borderId="1" xfId="5" applyNumberFormat="1" applyFont="1" applyFill="1" applyBorder="1" applyAlignment="1">
      <alignment horizontal="left" vertical="center"/>
    </xf>
    <xf numFmtId="166" fontId="20" fillId="2" borderId="1" xfId="5" applyNumberFormat="1" applyFont="1" applyFill="1" applyBorder="1" applyAlignment="1">
      <alignment horizontal="left" vertical="center"/>
    </xf>
    <xf numFmtId="3" fontId="20" fillId="2" borderId="1" xfId="5" applyNumberFormat="1" applyFont="1" applyFill="1" applyBorder="1" applyAlignment="1">
      <alignment horizontal="left" vertical="center"/>
    </xf>
    <xf numFmtId="4" fontId="14" fillId="2" borderId="1" xfId="5" applyNumberFormat="1" applyFont="1" applyFill="1" applyBorder="1" applyAlignment="1">
      <alignment horizontal="right" vertical="center"/>
    </xf>
    <xf numFmtId="166" fontId="11" fillId="2" borderId="1" xfId="5" applyNumberFormat="1" applyFont="1" applyFill="1" applyBorder="1" applyAlignment="1">
      <alignment horizontal="left" vertical="center" wrapText="1"/>
    </xf>
    <xf numFmtId="3" fontId="11" fillId="2" borderId="1" xfId="5" applyNumberFormat="1" applyFont="1" applyFill="1" applyBorder="1" applyAlignment="1">
      <alignment horizontal="left" vertical="center" wrapText="1"/>
    </xf>
    <xf numFmtId="4" fontId="11" fillId="2" borderId="1" xfId="5" applyNumberFormat="1" applyFont="1" applyFill="1" applyBorder="1" applyAlignment="1">
      <alignment horizontal="right" vertical="center"/>
    </xf>
    <xf numFmtId="4" fontId="11" fillId="2" borderId="1" xfId="1" applyNumberFormat="1" applyFont="1" applyFill="1" applyBorder="1" applyAlignment="1">
      <alignment vertical="center"/>
    </xf>
    <xf numFmtId="4" fontId="11" fillId="2" borderId="1" xfId="5" applyNumberFormat="1" applyFont="1" applyFill="1" applyBorder="1" applyAlignment="1">
      <alignment horizontal="center" vertical="center"/>
    </xf>
    <xf numFmtId="4" fontId="11" fillId="2" borderId="1" xfId="1" applyNumberFormat="1" applyFont="1" applyFill="1" applyBorder="1" applyAlignment="1">
      <alignment horizontal="center" vertical="center"/>
    </xf>
    <xf numFmtId="4" fontId="11" fillId="2" borderId="1" xfId="1" applyNumberFormat="1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left" vertical="center" wrapText="1"/>
    </xf>
    <xf numFmtId="0" fontId="21" fillId="0" borderId="1" xfId="9" applyFont="1" applyBorder="1" applyAlignment="1">
      <alignment horizontal="center" vertical="center" wrapText="1"/>
    </xf>
    <xf numFmtId="0" fontId="21" fillId="0" borderId="1" xfId="10" applyFont="1" applyBorder="1" applyAlignment="1">
      <alignment horizontal="center" vertical="center" wrapText="1"/>
    </xf>
    <xf numFmtId="0" fontId="21" fillId="0" borderId="1" xfId="11" applyFont="1" applyBorder="1" applyAlignment="1">
      <alignment horizontal="center" vertical="center" wrapText="1"/>
    </xf>
    <xf numFmtId="0" fontId="25" fillId="3" borderId="1" xfId="12" applyFont="1" applyFill="1" applyBorder="1" applyAlignment="1">
      <alignment horizontal="left" vertical="center" wrapText="1"/>
    </xf>
    <xf numFmtId="0" fontId="21" fillId="2" borderId="1" xfId="8" applyFont="1" applyFill="1" applyBorder="1" applyAlignment="1">
      <alignment horizontal="center" vertical="center" wrapText="1"/>
    </xf>
    <xf numFmtId="0" fontId="21" fillId="0" borderId="1" xfId="13" applyFont="1" applyBorder="1" applyAlignment="1">
      <alignment horizontal="center" vertical="center" wrapText="1"/>
    </xf>
    <xf numFmtId="4" fontId="21" fillId="2" borderId="1" xfId="5" applyNumberFormat="1" applyFont="1" applyFill="1" applyBorder="1" applyAlignment="1">
      <alignment vertical="center"/>
    </xf>
    <xf numFmtId="0" fontId="11" fillId="3" borderId="1" xfId="8" applyFont="1" applyFill="1" applyBorder="1" applyAlignment="1">
      <alignment horizontal="left" vertical="center" wrapText="1"/>
    </xf>
    <xf numFmtId="0" fontId="11" fillId="0" borderId="1" xfId="13" applyFont="1" applyBorder="1" applyAlignment="1">
      <alignment horizontal="center" vertical="center" wrapText="1"/>
    </xf>
    <xf numFmtId="0" fontId="21" fillId="0" borderId="1" xfId="14" applyFont="1" applyBorder="1" applyAlignment="1">
      <alignment horizontal="center" vertical="center" wrapText="1"/>
    </xf>
    <xf numFmtId="0" fontId="21" fillId="0" borderId="1" xfId="15" applyFont="1" applyBorder="1" applyAlignment="1">
      <alignment horizontal="center" vertical="center" wrapText="1"/>
    </xf>
    <xf numFmtId="0" fontId="21" fillId="0" borderId="1" xfId="16" applyFont="1" applyBorder="1" applyAlignment="1">
      <alignment horizontal="center" vertical="center" wrapText="1"/>
    </xf>
    <xf numFmtId="0" fontId="21" fillId="3" borderId="1" xfId="12" applyFont="1" applyFill="1" applyBorder="1" applyAlignment="1">
      <alignment horizontal="left" vertical="center" wrapText="1"/>
    </xf>
    <xf numFmtId="0" fontId="21" fillId="3" borderId="1" xfId="8" applyFont="1" applyFill="1" applyBorder="1" applyAlignment="1">
      <alignment horizontal="center" vertical="center" wrapText="1"/>
    </xf>
    <xf numFmtId="4" fontId="21" fillId="2" borderId="1" xfId="5" applyNumberFormat="1" applyFont="1" applyFill="1" applyBorder="1" applyAlignment="1">
      <alignment horizontal="right" vertical="center"/>
    </xf>
    <xf numFmtId="0" fontId="21" fillId="2" borderId="1" xfId="12" applyFont="1" applyFill="1" applyBorder="1" applyAlignment="1">
      <alignment horizontal="left" vertical="center" wrapText="1"/>
    </xf>
    <xf numFmtId="0" fontId="21" fillId="0" borderId="1" xfId="17" applyFont="1" applyBorder="1" applyAlignment="1">
      <alignment horizontal="center" vertical="center" wrapText="1"/>
    </xf>
    <xf numFmtId="0" fontId="21" fillId="0" borderId="1" xfId="18" applyFont="1" applyBorder="1" applyAlignment="1">
      <alignment horizontal="center" vertical="center" wrapText="1"/>
    </xf>
    <xf numFmtId="0" fontId="25" fillId="2" borderId="1" xfId="1" applyFont="1" applyFill="1" applyBorder="1" applyAlignment="1">
      <alignment vertical="center" wrapText="1"/>
    </xf>
    <xf numFmtId="0" fontId="21" fillId="0" borderId="1" xfId="19" applyFont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left" vertical="center" wrapText="1"/>
    </xf>
    <xf numFmtId="3" fontId="10" fillId="2" borderId="1" xfId="5" applyNumberFormat="1" applyFont="1" applyFill="1" applyBorder="1" applyAlignment="1">
      <alignment horizontal="left" vertical="center" wrapText="1"/>
    </xf>
    <xf numFmtId="0" fontId="25" fillId="0" borderId="1" xfId="14" applyFont="1" applyBorder="1" applyAlignment="1">
      <alignment horizontal="center" vertical="center" wrapText="1"/>
    </xf>
    <xf numFmtId="0" fontId="25" fillId="0" borderId="1" xfId="15" applyFont="1" applyBorder="1" applyAlignment="1">
      <alignment horizontal="center" vertical="center" wrapText="1"/>
    </xf>
    <xf numFmtId="0" fontId="25" fillId="0" borderId="1" xfId="16" applyFont="1" applyBorder="1" applyAlignment="1">
      <alignment horizontal="center" vertical="center" wrapText="1"/>
    </xf>
    <xf numFmtId="0" fontId="25" fillId="2" borderId="1" xfId="12" applyFont="1" applyFill="1" applyBorder="1" applyAlignment="1">
      <alignment horizontal="left" vertical="center" wrapText="1"/>
    </xf>
    <xf numFmtId="0" fontId="25" fillId="2" borderId="1" xfId="8" applyFont="1" applyFill="1" applyBorder="1" applyAlignment="1">
      <alignment horizontal="center" vertical="center" wrapText="1"/>
    </xf>
    <xf numFmtId="0" fontId="25" fillId="0" borderId="1" xfId="13" applyFont="1" applyBorder="1" applyAlignment="1">
      <alignment horizontal="center" vertical="center" wrapText="1"/>
    </xf>
    <xf numFmtId="0" fontId="21" fillId="0" borderId="1" xfId="12" applyFont="1" applyBorder="1" applyAlignment="1">
      <alignment horizontal="left" vertical="center" wrapText="1"/>
    </xf>
    <xf numFmtId="0" fontId="21" fillId="0" borderId="1" xfId="8" applyFont="1" applyBorder="1" applyAlignment="1">
      <alignment horizontal="center" vertical="center" wrapText="1"/>
    </xf>
    <xf numFmtId="0" fontId="21" fillId="0" borderId="1" xfId="20" applyFont="1" applyBorder="1" applyAlignment="1">
      <alignment horizontal="center" vertical="center" wrapText="1"/>
    </xf>
    <xf numFmtId="0" fontId="21" fillId="0" borderId="1" xfId="21" applyFont="1" applyBorder="1" applyAlignment="1">
      <alignment horizontal="center" vertical="center" wrapText="1"/>
    </xf>
    <xf numFmtId="0" fontId="21" fillId="0" borderId="1" xfId="22" applyFont="1" applyBorder="1" applyAlignment="1">
      <alignment horizontal="center" vertical="center" wrapText="1"/>
    </xf>
    <xf numFmtId="3" fontId="11" fillId="3" borderId="1" xfId="5" applyNumberFormat="1" applyFont="1" applyFill="1" applyBorder="1" applyAlignment="1">
      <alignment horizontal="left" vertical="center" wrapText="1"/>
    </xf>
    <xf numFmtId="0" fontId="11" fillId="0" borderId="1" xfId="8" applyFont="1" applyBorder="1" applyAlignment="1">
      <alignment horizontal="left" vertical="center" wrapText="1"/>
    </xf>
    <xf numFmtId="0" fontId="25" fillId="0" borderId="1" xfId="1" applyFont="1" applyBorder="1"/>
    <xf numFmtId="0" fontId="11" fillId="2" borderId="1" xfId="23" applyFont="1" applyFill="1" applyBorder="1" applyAlignment="1">
      <alignment horizontal="left" vertical="center" wrapText="1"/>
    </xf>
    <xf numFmtId="0" fontId="11" fillId="2" borderId="1" xfId="5" applyFont="1" applyFill="1" applyBorder="1" applyAlignment="1">
      <alignment horizontal="left" vertical="center" wrapText="1"/>
    </xf>
    <xf numFmtId="49" fontId="11" fillId="2" borderId="1" xfId="23" applyNumberFormat="1" applyFont="1" applyFill="1" applyBorder="1" applyAlignment="1">
      <alignment horizontal="center" vertical="center"/>
    </xf>
    <xf numFmtId="49" fontId="11" fillId="2" borderId="1" xfId="23" applyNumberFormat="1" applyFont="1" applyFill="1" applyBorder="1" applyAlignment="1">
      <alignment horizontal="center" vertical="center" wrapText="1"/>
    </xf>
    <xf numFmtId="3" fontId="14" fillId="2" borderId="1" xfId="5" applyNumberFormat="1" applyFont="1" applyFill="1" applyBorder="1" applyAlignment="1">
      <alignment horizontal="center" vertical="center"/>
    </xf>
    <xf numFmtId="4" fontId="14" fillId="2" borderId="1" xfId="5" applyNumberFormat="1" applyFont="1" applyFill="1" applyBorder="1" applyAlignment="1">
      <alignment horizontal="center" vertical="center"/>
    </xf>
    <xf numFmtId="3" fontId="14" fillId="2" borderId="0" xfId="5" applyNumberFormat="1" applyFont="1" applyFill="1" applyAlignment="1">
      <alignment horizontal="center" vertical="center"/>
    </xf>
    <xf numFmtId="4" fontId="14" fillId="2" borderId="0" xfId="5" applyNumberFormat="1" applyFont="1" applyFill="1" applyAlignment="1">
      <alignment horizontal="center" vertical="center"/>
    </xf>
    <xf numFmtId="0" fontId="11" fillId="2" borderId="0" xfId="1" applyFont="1" applyFill="1" applyAlignment="1">
      <alignment horizontal="left"/>
    </xf>
    <xf numFmtId="166" fontId="11" fillId="2" borderId="4" xfId="5" applyNumberFormat="1" applyFont="1" applyFill="1" applyBorder="1" applyAlignment="1" applyProtection="1">
      <alignment horizontal="left" vertical="center" wrapText="1"/>
      <protection locked="0"/>
    </xf>
    <xf numFmtId="0" fontId="10" fillId="2" borderId="2" xfId="5" applyFont="1" applyFill="1" applyBorder="1" applyAlignment="1">
      <alignment vertical="center" wrapText="1"/>
    </xf>
    <xf numFmtId="0" fontId="10" fillId="2" borderId="1" xfId="5" applyFont="1" applyFill="1" applyBorder="1" applyAlignment="1">
      <alignment vertical="center" wrapText="1"/>
    </xf>
    <xf numFmtId="3" fontId="14" fillId="2" borderId="0" xfId="1" applyNumberFormat="1" applyFont="1" applyFill="1"/>
    <xf numFmtId="3" fontId="11" fillId="2" borderId="1" xfId="5" applyNumberFormat="1" applyFont="1" applyFill="1" applyBorder="1" applyAlignment="1">
      <alignment vertical="center" wrapText="1"/>
    </xf>
    <xf numFmtId="166" fontId="11" fillId="2" borderId="4" xfId="5" applyNumberFormat="1" applyFont="1" applyFill="1" applyBorder="1" applyAlignment="1">
      <alignment vertical="center" wrapText="1"/>
    </xf>
    <xf numFmtId="3" fontId="11" fillId="2" borderId="4" xfId="5" applyNumberFormat="1" applyFont="1" applyFill="1" applyBorder="1" applyAlignment="1">
      <alignment vertical="center" wrapText="1"/>
    </xf>
    <xf numFmtId="0" fontId="11" fillId="2" borderId="1" xfId="1" applyFont="1" applyFill="1" applyBorder="1" applyAlignment="1">
      <alignment horizontal="left" vertical="center"/>
    </xf>
    <xf numFmtId="49" fontId="11" fillId="2" borderId="0" xfId="1" applyNumberFormat="1" applyFont="1" applyFill="1" applyAlignment="1">
      <alignment horizontal="center" vertical="distributed" wrapText="1"/>
    </xf>
    <xf numFmtId="4" fontId="21" fillId="2" borderId="1" xfId="5" applyNumberFormat="1" applyFont="1" applyFill="1" applyBorder="1" applyAlignment="1">
      <alignment horizontal="center" vertical="center"/>
    </xf>
    <xf numFmtId="3" fontId="11" fillId="2" borderId="1" xfId="1" applyNumberFormat="1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left" vertical="center" wrapText="1"/>
    </xf>
    <xf numFmtId="3" fontId="14" fillId="2" borderId="1" xfId="1" applyNumberFormat="1" applyFont="1" applyFill="1" applyBorder="1" applyAlignment="1">
      <alignment horizontal="left" vertical="center" wrapText="1"/>
    </xf>
    <xf numFmtId="4" fontId="14" fillId="2" borderId="1" xfId="5" applyNumberFormat="1" applyFont="1" applyFill="1" applyBorder="1" applyAlignment="1">
      <alignment horizontal="right" vertical="center" wrapText="1"/>
    </xf>
    <xf numFmtId="166" fontId="14" fillId="2" borderId="1" xfId="1" applyNumberFormat="1" applyFont="1" applyFill="1" applyBorder="1" applyAlignment="1">
      <alignment horizontal="left" vertical="center"/>
    </xf>
    <xf numFmtId="3" fontId="16" fillId="2" borderId="1" xfId="1" applyNumberFormat="1" applyFont="1" applyFill="1" applyBorder="1" applyAlignment="1">
      <alignment horizontal="left" vertical="center"/>
    </xf>
    <xf numFmtId="166" fontId="11" fillId="2" borderId="0" xfId="1" applyNumberFormat="1" applyFont="1" applyFill="1" applyAlignment="1">
      <alignment horizontal="center" vertical="center"/>
    </xf>
    <xf numFmtId="166" fontId="11" fillId="2" borderId="0" xfId="1" applyNumberFormat="1" applyFont="1" applyFill="1"/>
    <xf numFmtId="0" fontId="11" fillId="2" borderId="0" xfId="1" applyFont="1" applyFill="1" applyAlignment="1">
      <alignment vertical="center" wrapText="1"/>
    </xf>
    <xf numFmtId="3" fontId="11" fillId="2" borderId="0" xfId="1" applyNumberFormat="1" applyFont="1" applyFill="1" applyAlignment="1">
      <alignment vertical="center" wrapText="1"/>
    </xf>
    <xf numFmtId="0" fontId="11" fillId="2" borderId="0" xfId="1" applyFont="1" applyFill="1" applyAlignment="1">
      <alignment horizontal="center" vertical="center" wrapText="1"/>
    </xf>
    <xf numFmtId="0" fontId="17" fillId="2" borderId="0" xfId="1" applyFont="1" applyFill="1" applyAlignment="1">
      <alignment vertical="center" wrapText="1"/>
    </xf>
    <xf numFmtId="3" fontId="17" fillId="2" borderId="0" xfId="1" applyNumberFormat="1" applyFont="1" applyFill="1" applyAlignment="1">
      <alignment vertical="center" wrapText="1"/>
    </xf>
    <xf numFmtId="4" fontId="17" fillId="2" borderId="0" xfId="1" applyNumberFormat="1" applyFont="1" applyFill="1" applyAlignment="1">
      <alignment vertical="center" wrapText="1"/>
    </xf>
    <xf numFmtId="3" fontId="11" fillId="2" borderId="0" xfId="1" applyNumberFormat="1" applyFont="1" applyFill="1" applyAlignment="1">
      <alignment horizontal="center" vertical="center" wrapText="1"/>
    </xf>
    <xf numFmtId="3" fontId="11" fillId="2" borderId="0" xfId="1" applyNumberFormat="1" applyFont="1" applyFill="1" applyAlignment="1">
      <alignment horizontal="center" vertical="center"/>
    </xf>
    <xf numFmtId="0" fontId="21" fillId="3" borderId="1" xfId="1" applyFont="1" applyFill="1" applyBorder="1" applyAlignment="1">
      <alignment vertical="center" wrapText="1"/>
    </xf>
    <xf numFmtId="0" fontId="29" fillId="3" borderId="0" xfId="1" applyFont="1" applyFill="1"/>
    <xf numFmtId="0" fontId="11" fillId="3" borderId="0" xfId="1" applyFont="1" applyFill="1" applyAlignment="1">
      <alignment vertical="center"/>
    </xf>
    <xf numFmtId="0" fontId="30" fillId="2" borderId="1" xfId="1" applyFont="1" applyFill="1" applyBorder="1" applyAlignment="1">
      <alignment horizontal="left" vertical="center" wrapText="1"/>
    </xf>
    <xf numFmtId="4" fontId="21" fillId="2" borderId="1" xfId="1" applyNumberFormat="1" applyFont="1" applyFill="1" applyBorder="1" applyAlignment="1">
      <alignment vertical="center"/>
    </xf>
    <xf numFmtId="4" fontId="33" fillId="2" borderId="1" xfId="5" applyNumberFormat="1" applyFont="1" applyFill="1" applyBorder="1" applyAlignment="1">
      <alignment horizontal="center" vertical="center"/>
    </xf>
    <xf numFmtId="4" fontId="34" fillId="2" borderId="1" xfId="5" applyNumberFormat="1" applyFont="1" applyFill="1" applyBorder="1" applyAlignment="1">
      <alignment horizontal="center" vertical="center"/>
    </xf>
    <xf numFmtId="4" fontId="34" fillId="2" borderId="1" xfId="1" applyNumberFormat="1" applyFont="1" applyFill="1" applyBorder="1" applyAlignment="1">
      <alignment horizontal="center" vertical="center"/>
    </xf>
    <xf numFmtId="4" fontId="32" fillId="2" borderId="1" xfId="5" applyNumberFormat="1" applyFont="1" applyFill="1" applyBorder="1" applyAlignment="1">
      <alignment horizontal="center" vertical="center"/>
    </xf>
    <xf numFmtId="4" fontId="32" fillId="2" borderId="1" xfId="1" applyNumberFormat="1" applyFont="1" applyFill="1" applyBorder="1" applyAlignment="1">
      <alignment horizontal="center" vertical="center"/>
    </xf>
    <xf numFmtId="4" fontId="33" fillId="2" borderId="1" xfId="1" applyNumberFormat="1" applyFont="1" applyFill="1" applyBorder="1" applyAlignment="1">
      <alignment horizontal="center" vertical="center"/>
    </xf>
    <xf numFmtId="4" fontId="34" fillId="2" borderId="1" xfId="1" applyNumberFormat="1" applyFont="1" applyFill="1" applyBorder="1" applyAlignment="1">
      <alignment horizontal="center" vertical="center" wrapText="1"/>
    </xf>
    <xf numFmtId="4" fontId="34" fillId="2" borderId="1" xfId="5" applyNumberFormat="1" applyFont="1" applyFill="1" applyBorder="1" applyAlignment="1">
      <alignment horizontal="center" vertical="center" wrapText="1"/>
    </xf>
    <xf numFmtId="4" fontId="33" fillId="2" borderId="1" xfId="5" applyNumberFormat="1" applyFont="1" applyFill="1" applyBorder="1" applyAlignment="1">
      <alignment horizontal="center" vertical="center" wrapText="1"/>
    </xf>
    <xf numFmtId="4" fontId="11" fillId="2" borderId="1" xfId="3" applyNumberFormat="1" applyFont="1" applyFill="1" applyBorder="1" applyAlignment="1">
      <alignment horizontal="center" vertical="center"/>
    </xf>
    <xf numFmtId="4" fontId="11" fillId="2" borderId="1" xfId="5" applyNumberFormat="1" applyFont="1" applyFill="1" applyBorder="1" applyAlignment="1">
      <alignment horizontal="center" vertical="center" wrapText="1"/>
    </xf>
    <xf numFmtId="0" fontId="31" fillId="3" borderId="0" xfId="1" applyFont="1" applyFill="1" applyAlignment="1">
      <alignment horizontal="left" vertical="center" wrapText="1"/>
    </xf>
    <xf numFmtId="0" fontId="9" fillId="3" borderId="0" xfId="1" applyFill="1" applyAlignment="1">
      <alignment horizontal="left"/>
    </xf>
    <xf numFmtId="0" fontId="9" fillId="3" borderId="0" xfId="1" applyFill="1"/>
    <xf numFmtId="0" fontId="35" fillId="3" borderId="0" xfId="1" applyFont="1" applyFill="1" applyAlignment="1">
      <alignment vertical="center"/>
    </xf>
    <xf numFmtId="0" fontId="11" fillId="3" borderId="0" xfId="1" applyFont="1" applyFill="1" applyAlignment="1">
      <alignment horizontal="left" vertical="center"/>
    </xf>
    <xf numFmtId="0" fontId="35" fillId="3" borderId="1" xfId="1" applyFont="1" applyFill="1" applyBorder="1" applyAlignment="1">
      <alignment horizontal="center" vertical="center" wrapText="1"/>
    </xf>
    <xf numFmtId="49" fontId="14" fillId="3" borderId="1" xfId="1" applyNumberFormat="1" applyFont="1" applyFill="1" applyBorder="1" applyAlignment="1">
      <alignment horizontal="center" vertical="center"/>
    </xf>
    <xf numFmtId="49" fontId="14" fillId="3" borderId="1" xfId="1" applyNumberFormat="1" applyFont="1" applyFill="1" applyBorder="1" applyAlignment="1">
      <alignment horizontal="center" vertical="distributed" wrapText="1"/>
    </xf>
    <xf numFmtId="166" fontId="14" fillId="3" borderId="1" xfId="1" applyNumberFormat="1" applyFont="1" applyFill="1" applyBorder="1" applyAlignment="1">
      <alignment horizontal="left" vertical="center" wrapText="1"/>
    </xf>
    <xf numFmtId="0" fontId="35" fillId="3" borderId="2" xfId="1" applyFont="1" applyFill="1" applyBorder="1" applyAlignment="1">
      <alignment horizontal="center" vertical="center" wrapText="1"/>
    </xf>
    <xf numFmtId="4" fontId="36" fillId="3" borderId="2" xfId="1" applyNumberFormat="1" applyFont="1" applyFill="1" applyBorder="1" applyAlignment="1">
      <alignment horizontal="center" vertical="center" wrapText="1"/>
    </xf>
    <xf numFmtId="4" fontId="36" fillId="3" borderId="1" xfId="1" applyNumberFormat="1" applyFont="1" applyFill="1" applyBorder="1" applyAlignment="1">
      <alignment horizontal="center" vertical="center" wrapText="1"/>
    </xf>
    <xf numFmtId="49" fontId="28" fillId="3" borderId="1" xfId="1" applyNumberFormat="1" applyFont="1" applyFill="1" applyBorder="1" applyAlignment="1">
      <alignment horizontal="center" vertical="center"/>
    </xf>
    <xf numFmtId="49" fontId="28" fillId="3" borderId="1" xfId="1" applyNumberFormat="1" applyFont="1" applyFill="1" applyBorder="1" applyAlignment="1">
      <alignment horizontal="center" vertical="center" wrapText="1"/>
    </xf>
    <xf numFmtId="166" fontId="28" fillId="4" borderId="1" xfId="1" applyNumberFormat="1" applyFont="1" applyFill="1" applyBorder="1" applyAlignment="1">
      <alignment horizontal="left" vertical="center" wrapText="1"/>
    </xf>
    <xf numFmtId="1" fontId="37" fillId="4" borderId="1" xfId="23" applyNumberFormat="1" applyFont="1" applyFill="1" applyBorder="1" applyAlignment="1">
      <alignment horizontal="center" vertical="center" wrapText="1"/>
    </xf>
    <xf numFmtId="0" fontId="36" fillId="3" borderId="1" xfId="1" applyFont="1" applyFill="1" applyBorder="1" applyAlignment="1">
      <alignment horizontal="center" vertical="center" wrapText="1"/>
    </xf>
    <xf numFmtId="3" fontId="36" fillId="3" borderId="1" xfId="1" applyNumberFormat="1" applyFont="1" applyFill="1" applyBorder="1" applyAlignment="1">
      <alignment horizontal="center" vertical="center" wrapText="1"/>
    </xf>
    <xf numFmtId="49" fontId="29" fillId="3" borderId="1" xfId="1" applyNumberFormat="1" applyFont="1" applyFill="1" applyBorder="1" applyAlignment="1">
      <alignment horizontal="center" vertical="center"/>
    </xf>
    <xf numFmtId="49" fontId="29" fillId="3" borderId="1" xfId="1" applyNumberFormat="1" applyFont="1" applyFill="1" applyBorder="1" applyAlignment="1">
      <alignment horizontal="center" vertical="center" wrapText="1"/>
    </xf>
    <xf numFmtId="0" fontId="29" fillId="3" borderId="1" xfId="6" applyFont="1" applyFill="1" applyBorder="1" applyAlignment="1">
      <alignment horizontal="left" vertical="center" wrapText="1"/>
    </xf>
    <xf numFmtId="1" fontId="29" fillId="4" borderId="1" xfId="23" applyNumberFormat="1" applyFont="1" applyFill="1" applyBorder="1" applyAlignment="1">
      <alignment horizontal="left" vertical="center" wrapText="1"/>
    </xf>
    <xf numFmtId="4" fontId="29" fillId="3" borderId="1" xfId="1" applyNumberFormat="1" applyFont="1" applyFill="1" applyBorder="1" applyAlignment="1">
      <alignment horizontal="center" vertical="center" wrapText="1"/>
    </xf>
    <xf numFmtId="4" fontId="35" fillId="3" borderId="2" xfId="1" applyNumberFormat="1" applyFont="1" applyFill="1" applyBorder="1" applyAlignment="1">
      <alignment horizontal="center" vertical="center" wrapText="1"/>
    </xf>
    <xf numFmtId="166" fontId="38" fillId="3" borderId="1" xfId="29" applyNumberFormat="1" applyFont="1" applyFill="1" applyBorder="1" applyAlignment="1">
      <alignment horizontal="center" vertical="center" wrapText="1"/>
    </xf>
    <xf numFmtId="1" fontId="39" fillId="4" borderId="1" xfId="30" applyNumberFormat="1" applyFont="1" applyFill="1" applyBorder="1" applyAlignment="1">
      <alignment horizontal="left" vertical="center" wrapText="1"/>
    </xf>
    <xf numFmtId="49" fontId="39" fillId="3" borderId="1" xfId="1" applyNumberFormat="1" applyFont="1" applyFill="1" applyBorder="1" applyAlignment="1">
      <alignment horizontal="center" vertical="center" wrapText="1"/>
    </xf>
    <xf numFmtId="49" fontId="39" fillId="3" borderId="1" xfId="1" applyNumberFormat="1" applyFont="1" applyFill="1" applyBorder="1" applyAlignment="1">
      <alignment horizontal="center" vertical="center"/>
    </xf>
    <xf numFmtId="0" fontId="39" fillId="3" borderId="1" xfId="6" applyFont="1" applyFill="1" applyBorder="1" applyAlignment="1">
      <alignment horizontal="left" vertical="center" wrapText="1"/>
    </xf>
    <xf numFmtId="0" fontId="39" fillId="3" borderId="1" xfId="31" applyFont="1" applyFill="1" applyBorder="1" applyAlignment="1">
      <alignment horizontal="left" vertical="center" wrapText="1"/>
    </xf>
    <xf numFmtId="0" fontId="28" fillId="3" borderId="1" xfId="6" applyFont="1" applyFill="1" applyBorder="1" applyAlignment="1">
      <alignment horizontal="left" vertical="center" wrapText="1"/>
    </xf>
    <xf numFmtId="1" fontId="29" fillId="4" borderId="1" xfId="30" applyNumberFormat="1" applyFont="1" applyFill="1" applyBorder="1" applyAlignment="1">
      <alignment horizontal="left" vertical="center" wrapText="1"/>
    </xf>
    <xf numFmtId="4" fontId="35" fillId="3" borderId="1" xfId="1" applyNumberFormat="1" applyFont="1" applyFill="1" applyBorder="1" applyAlignment="1">
      <alignment horizontal="center" vertical="center" wrapText="1"/>
    </xf>
    <xf numFmtId="4" fontId="9" fillId="3" borderId="0" xfId="1" applyNumberFormat="1" applyFill="1"/>
    <xf numFmtId="1" fontId="41" fillId="4" borderId="1" xfId="30" applyNumberFormat="1" applyFont="1" applyFill="1" applyBorder="1" applyAlignment="1">
      <alignment horizontal="center" vertical="top" wrapText="1"/>
    </xf>
    <xf numFmtId="0" fontId="29" fillId="3" borderId="1" xfId="1" applyFont="1" applyFill="1" applyBorder="1" applyAlignment="1">
      <alignment horizontal="center" vertical="center" wrapText="1"/>
    </xf>
    <xf numFmtId="1" fontId="27" fillId="3" borderId="1" xfId="1" applyNumberFormat="1" applyFont="1" applyFill="1" applyBorder="1" applyAlignment="1">
      <alignment horizontal="center" vertical="center" wrapText="1"/>
    </xf>
    <xf numFmtId="49" fontId="27" fillId="3" borderId="1" xfId="1" applyNumberFormat="1" applyFont="1" applyFill="1" applyBorder="1" applyAlignment="1">
      <alignment horizontal="center" vertical="center" wrapText="1"/>
    </xf>
    <xf numFmtId="0" fontId="27" fillId="3" borderId="1" xfId="1" applyFont="1" applyFill="1" applyBorder="1" applyAlignment="1">
      <alignment horizontal="left" vertical="center" wrapText="1"/>
    </xf>
    <xf numFmtId="0" fontId="27" fillId="3" borderId="1" xfId="1" applyFont="1" applyFill="1" applyBorder="1" applyAlignment="1">
      <alignment horizontal="center"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3" fontId="27" fillId="3" borderId="1" xfId="1" applyNumberFormat="1" applyFont="1" applyFill="1" applyBorder="1" applyAlignment="1">
      <alignment horizontal="center" vertical="center" wrapText="1"/>
    </xf>
    <xf numFmtId="0" fontId="42" fillId="3" borderId="0" xfId="1" applyFont="1" applyFill="1" applyAlignment="1">
      <alignment vertical="center"/>
    </xf>
    <xf numFmtId="1" fontId="29" fillId="3" borderId="1" xfId="1" applyNumberFormat="1" applyFont="1" applyFill="1" applyBorder="1" applyAlignment="1">
      <alignment horizontal="center" vertical="center" wrapText="1"/>
    </xf>
    <xf numFmtId="0" fontId="29" fillId="3" borderId="1" xfId="1" applyFont="1" applyFill="1" applyBorder="1" applyAlignment="1">
      <alignment horizontal="left" vertical="center" wrapText="1"/>
    </xf>
    <xf numFmtId="4" fontId="29" fillId="3" borderId="1" xfId="1" applyNumberFormat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left" vertical="center" wrapText="1"/>
    </xf>
    <xf numFmtId="4" fontId="36" fillId="3" borderId="1" xfId="1" applyNumberFormat="1" applyFont="1" applyFill="1" applyBorder="1" applyAlignment="1">
      <alignment horizontal="right" vertical="center" wrapText="1"/>
    </xf>
    <xf numFmtId="0" fontId="35" fillId="3" borderId="1" xfId="1" applyFont="1" applyFill="1" applyBorder="1" applyAlignment="1">
      <alignment horizontal="right" vertical="center" wrapText="1"/>
    </xf>
    <xf numFmtId="164" fontId="9" fillId="3" borderId="0" xfId="1" applyNumberFormat="1" applyFill="1"/>
    <xf numFmtId="0" fontId="43" fillId="3" borderId="1" xfId="1" applyFont="1" applyFill="1" applyBorder="1" applyAlignment="1">
      <alignment horizontal="center" vertical="center" wrapText="1"/>
    </xf>
    <xf numFmtId="0" fontId="43" fillId="3" borderId="1" xfId="1" applyFont="1" applyFill="1" applyBorder="1" applyAlignment="1">
      <alignment horizontal="left" vertical="center" wrapText="1"/>
    </xf>
    <xf numFmtId="0" fontId="38" fillId="3" borderId="1" xfId="1" applyFont="1" applyFill="1" applyBorder="1" applyAlignment="1">
      <alignment horizontal="center" vertical="center" wrapText="1"/>
    </xf>
    <xf numFmtId="164" fontId="43" fillId="3" borderId="1" xfId="1" applyNumberFormat="1" applyFont="1" applyFill="1" applyBorder="1" applyAlignment="1">
      <alignment vertical="center" wrapText="1"/>
    </xf>
    <xf numFmtId="0" fontId="38" fillId="3" borderId="1" xfId="1" applyFont="1" applyFill="1" applyBorder="1" applyAlignment="1">
      <alignment horizontal="left" vertical="center" wrapText="1"/>
    </xf>
    <xf numFmtId="168" fontId="38" fillId="3" borderId="1" xfId="32" applyFont="1" applyFill="1" applyBorder="1" applyAlignment="1">
      <alignment vertical="center" wrapText="1"/>
    </xf>
    <xf numFmtId="0" fontId="43" fillId="3" borderId="1" xfId="1" quotePrefix="1" applyFont="1" applyFill="1" applyBorder="1" applyAlignment="1">
      <alignment horizontal="center" vertical="center" wrapText="1"/>
    </xf>
    <xf numFmtId="4" fontId="43" fillId="3" borderId="1" xfId="1" applyNumberFormat="1" applyFont="1" applyFill="1" applyBorder="1" applyAlignment="1">
      <alignment horizontal="right" vertical="center" wrapText="1"/>
    </xf>
    <xf numFmtId="0" fontId="38" fillId="3" borderId="1" xfId="1" applyFont="1" applyFill="1" applyBorder="1" applyAlignment="1">
      <alignment horizontal="right" vertical="center" wrapText="1"/>
    </xf>
    <xf numFmtId="0" fontId="38" fillId="3" borderId="1" xfId="1" quotePrefix="1" applyFont="1" applyFill="1" applyBorder="1" applyAlignment="1">
      <alignment horizontal="center" vertical="center" wrapText="1"/>
    </xf>
    <xf numFmtId="4" fontId="38" fillId="3" borderId="1" xfId="32" applyNumberFormat="1" applyFont="1" applyFill="1" applyBorder="1" applyAlignment="1">
      <alignment vertical="center" wrapText="1"/>
    </xf>
    <xf numFmtId="4" fontId="35" fillId="3" borderId="1" xfId="1" applyNumberFormat="1" applyFont="1" applyFill="1" applyBorder="1" applyAlignment="1">
      <alignment vertical="center" wrapText="1"/>
    </xf>
    <xf numFmtId="169" fontId="38" fillId="3" borderId="1" xfId="1" applyNumberFormat="1" applyFont="1" applyFill="1" applyBorder="1" applyAlignment="1">
      <alignment horizontal="center" vertical="center" wrapText="1"/>
    </xf>
    <xf numFmtId="0" fontId="38" fillId="3" borderId="1" xfId="1" applyFont="1" applyFill="1" applyBorder="1" applyAlignment="1">
      <alignment vertical="center" wrapText="1"/>
    </xf>
    <xf numFmtId="164" fontId="38" fillId="3" borderId="1" xfId="1" applyNumberFormat="1" applyFont="1" applyFill="1" applyBorder="1" applyAlignment="1">
      <alignment horizontal="right" vertical="center" wrapText="1"/>
    </xf>
    <xf numFmtId="164" fontId="35" fillId="3" borderId="1" xfId="1" applyNumberFormat="1" applyFont="1" applyFill="1" applyBorder="1" applyAlignment="1">
      <alignment horizontal="right" vertical="center" wrapText="1"/>
    </xf>
    <xf numFmtId="164" fontId="38" fillId="3" borderId="1" xfId="32" applyNumberFormat="1" applyFont="1" applyFill="1" applyBorder="1" applyAlignment="1">
      <alignment horizontal="right" vertical="center" wrapText="1"/>
    </xf>
    <xf numFmtId="0" fontId="43" fillId="3" borderId="1" xfId="1" applyFont="1" applyFill="1" applyBorder="1" applyAlignment="1">
      <alignment horizontal="right" vertical="center" wrapText="1"/>
    </xf>
    <xf numFmtId="4" fontId="43" fillId="3" borderId="1" xfId="1" applyNumberFormat="1" applyFont="1" applyFill="1" applyBorder="1" applyAlignment="1">
      <alignment vertical="center" wrapText="1"/>
    </xf>
    <xf numFmtId="0" fontId="38" fillId="3" borderId="1" xfId="1" applyFont="1" applyFill="1" applyBorder="1" applyAlignment="1">
      <alignment horizontal="left" vertical="top" wrapText="1"/>
    </xf>
    <xf numFmtId="170" fontId="38" fillId="3" borderId="1" xfId="32" applyNumberFormat="1" applyFont="1" applyFill="1" applyBorder="1" applyAlignment="1">
      <alignment horizontal="center" vertical="center" wrapText="1"/>
    </xf>
    <xf numFmtId="0" fontId="44" fillId="3" borderId="1" xfId="1" applyFont="1" applyFill="1" applyBorder="1" applyAlignment="1">
      <alignment horizontal="center" vertical="center" wrapText="1"/>
    </xf>
    <xf numFmtId="49" fontId="11" fillId="3" borderId="1" xfId="1" applyNumberFormat="1" applyFont="1" applyFill="1" applyBorder="1" applyAlignment="1">
      <alignment horizontal="center" vertical="distributed" wrapText="1"/>
    </xf>
    <xf numFmtId="0" fontId="38" fillId="3" borderId="1" xfId="1" applyFont="1" applyFill="1" applyBorder="1" applyAlignment="1">
      <alignment horizontal="left" wrapText="1"/>
    </xf>
    <xf numFmtId="9" fontId="38" fillId="3" borderId="1" xfId="29" applyFont="1" applyFill="1" applyBorder="1" applyAlignment="1">
      <alignment horizontal="center" vertical="center" wrapText="1"/>
    </xf>
    <xf numFmtId="0" fontId="38" fillId="3" borderId="1" xfId="1" applyFont="1" applyFill="1" applyBorder="1" applyAlignment="1">
      <alignment horizontal="center" wrapText="1"/>
    </xf>
    <xf numFmtId="0" fontId="43" fillId="3" borderId="1" xfId="1" applyFont="1" applyFill="1" applyBorder="1" applyAlignment="1">
      <alignment horizontal="left" wrapText="1"/>
    </xf>
    <xf numFmtId="4" fontId="36" fillId="3" borderId="1" xfId="32" applyNumberFormat="1" applyFont="1" applyFill="1" applyBorder="1" applyAlignment="1">
      <alignment horizontal="right" vertical="center" wrapText="1"/>
    </xf>
    <xf numFmtId="0" fontId="29" fillId="3" borderId="0" xfId="1" applyFont="1" applyFill="1" applyAlignment="1">
      <alignment horizontal="left"/>
    </xf>
    <xf numFmtId="0" fontId="29" fillId="3" borderId="1" xfId="31" applyFont="1" applyFill="1" applyBorder="1" applyAlignment="1">
      <alignment horizontal="left" vertical="center" wrapText="1"/>
    </xf>
    <xf numFmtId="1" fontId="45" fillId="4" borderId="1" xfId="30" applyNumberFormat="1" applyFont="1" applyFill="1" applyBorder="1" applyAlignment="1">
      <alignment horizontal="center" vertical="top" wrapText="1"/>
    </xf>
    <xf numFmtId="0" fontId="27" fillId="3" borderId="0" xfId="1" applyFont="1" applyFill="1" applyAlignment="1">
      <alignment vertical="center"/>
    </xf>
    <xf numFmtId="164" fontId="29" fillId="3" borderId="0" xfId="1" applyNumberFormat="1" applyFont="1" applyFill="1"/>
    <xf numFmtId="3" fontId="36" fillId="3" borderId="2" xfId="1" applyNumberFormat="1" applyFont="1" applyFill="1" applyBorder="1" applyAlignment="1">
      <alignment horizontal="center" vertical="center" wrapText="1"/>
    </xf>
    <xf numFmtId="165" fontId="29" fillId="3" borderId="0" xfId="1" applyNumberFormat="1" applyFont="1" applyFill="1"/>
    <xf numFmtId="4" fontId="14" fillId="2" borderId="1" xfId="5" applyNumberFormat="1" applyFont="1" applyFill="1" applyBorder="1" applyAlignment="1">
      <alignment horizontal="center" vertical="center" wrapText="1"/>
    </xf>
    <xf numFmtId="49" fontId="34" fillId="2" borderId="1" xfId="1" applyNumberFormat="1" applyFont="1" applyFill="1" applyBorder="1" applyAlignment="1">
      <alignment horizontal="center" vertical="center"/>
    </xf>
    <xf numFmtId="49" fontId="34" fillId="2" borderId="1" xfId="1" applyNumberFormat="1" applyFont="1" applyFill="1" applyBorder="1" applyAlignment="1">
      <alignment horizontal="center" vertical="center" wrapText="1"/>
    </xf>
    <xf numFmtId="0" fontId="34" fillId="2" borderId="1" xfId="1" applyFont="1" applyFill="1" applyBorder="1" applyAlignment="1">
      <alignment vertical="center" wrapText="1"/>
    </xf>
    <xf numFmtId="0" fontId="34" fillId="2" borderId="1" xfId="1" applyFont="1" applyFill="1" applyBorder="1" applyAlignment="1">
      <alignment horizontal="left" vertical="center" wrapText="1"/>
    </xf>
    <xf numFmtId="3" fontId="34" fillId="2" borderId="1" xfId="5" applyNumberFormat="1" applyFont="1" applyFill="1" applyBorder="1" applyAlignment="1">
      <alignment horizontal="left" vertical="center" wrapText="1"/>
    </xf>
    <xf numFmtId="0" fontId="32" fillId="0" borderId="1" xfId="9" applyFont="1" applyBorder="1" applyAlignment="1">
      <alignment horizontal="center" vertical="center" wrapText="1"/>
    </xf>
    <xf numFmtId="0" fontId="32" fillId="0" borderId="1" xfId="10" applyFont="1" applyBorder="1" applyAlignment="1">
      <alignment horizontal="center" vertical="center" wrapText="1"/>
    </xf>
    <xf numFmtId="0" fontId="32" fillId="0" borderId="1" xfId="11" applyFont="1" applyBorder="1" applyAlignment="1">
      <alignment horizontal="center" vertical="center" wrapText="1"/>
    </xf>
    <xf numFmtId="0" fontId="32" fillId="2" borderId="1" xfId="1" applyFont="1" applyFill="1" applyBorder="1" applyAlignment="1">
      <alignment vertical="center" wrapText="1"/>
    </xf>
    <xf numFmtId="0" fontId="32" fillId="0" borderId="1" xfId="17" applyFont="1" applyBorder="1" applyAlignment="1">
      <alignment horizontal="center" vertical="center" wrapText="1"/>
    </xf>
    <xf numFmtId="0" fontId="32" fillId="0" borderId="1" xfId="18" applyFont="1" applyBorder="1" applyAlignment="1">
      <alignment horizontal="center" vertical="center" wrapText="1"/>
    </xf>
    <xf numFmtId="0" fontId="34" fillId="2" borderId="1" xfId="23" applyFont="1" applyFill="1" applyBorder="1" applyAlignment="1">
      <alignment horizontal="left" vertical="center" wrapText="1"/>
    </xf>
    <xf numFmtId="0" fontId="34" fillId="2" borderId="1" xfId="5" applyFont="1" applyFill="1" applyBorder="1" applyAlignment="1">
      <alignment horizontal="left" vertical="center" wrapText="1"/>
    </xf>
    <xf numFmtId="4" fontId="36" fillId="3" borderId="2" xfId="1" applyNumberFormat="1" applyFont="1" applyFill="1" applyBorder="1" applyAlignment="1">
      <alignment horizontal="right" vertical="center" wrapText="1"/>
    </xf>
    <xf numFmtId="4" fontId="29" fillId="3" borderId="1" xfId="1" applyNumberFormat="1" applyFont="1" applyFill="1" applyBorder="1" applyAlignment="1">
      <alignment horizontal="right" vertical="center" wrapText="1"/>
    </xf>
    <xf numFmtId="4" fontId="35" fillId="3" borderId="2" xfId="1" applyNumberFormat="1" applyFont="1" applyFill="1" applyBorder="1" applyAlignment="1">
      <alignment horizontal="right" vertical="center" wrapText="1"/>
    </xf>
    <xf numFmtId="4" fontId="35" fillId="3" borderId="1" xfId="1" applyNumberFormat="1" applyFont="1" applyFill="1" applyBorder="1" applyAlignment="1">
      <alignment horizontal="right" vertical="center" wrapText="1"/>
    </xf>
    <xf numFmtId="4" fontId="27" fillId="3" borderId="1" xfId="1" applyNumberFormat="1" applyFont="1" applyFill="1" applyBorder="1" applyAlignment="1">
      <alignment horizontal="right" vertical="center" wrapText="1"/>
    </xf>
    <xf numFmtId="4" fontId="29" fillId="3" borderId="1" xfId="1" applyNumberFormat="1" applyFont="1" applyFill="1" applyBorder="1" applyAlignment="1">
      <alignment horizontal="right" vertical="center"/>
    </xf>
    <xf numFmtId="164" fontId="36" fillId="3" borderId="1" xfId="1" applyNumberFormat="1" applyFont="1" applyFill="1" applyBorder="1" applyAlignment="1">
      <alignment horizontal="right" vertical="center" wrapText="1"/>
    </xf>
    <xf numFmtId="164" fontId="43" fillId="3" borderId="1" xfId="1" applyNumberFormat="1" applyFont="1" applyFill="1" applyBorder="1" applyAlignment="1">
      <alignment horizontal="right" vertical="center" wrapText="1"/>
    </xf>
    <xf numFmtId="4" fontId="38" fillId="3" borderId="1" xfId="1" applyNumberFormat="1" applyFont="1" applyFill="1" applyBorder="1" applyAlignment="1">
      <alignment horizontal="right" vertical="center" wrapText="1"/>
    </xf>
    <xf numFmtId="168" fontId="38" fillId="3" borderId="1" xfId="32" applyFont="1" applyFill="1" applyBorder="1" applyAlignment="1">
      <alignment horizontal="right" vertical="center" wrapText="1"/>
    </xf>
    <xf numFmtId="168" fontId="44" fillId="3" borderId="1" xfId="32" applyFont="1" applyFill="1" applyBorder="1" applyAlignment="1">
      <alignment horizontal="right" vertical="center" wrapText="1"/>
    </xf>
    <xf numFmtId="171" fontId="43" fillId="3" borderId="1" xfId="32" applyNumberFormat="1" applyFont="1" applyFill="1" applyBorder="1" applyAlignment="1">
      <alignment horizontal="right" vertical="center" wrapText="1"/>
    </xf>
    <xf numFmtId="168" fontId="43" fillId="3" borderId="1" xfId="32" applyFont="1" applyFill="1" applyBorder="1" applyAlignment="1">
      <alignment horizontal="right" vertical="center" wrapText="1"/>
    </xf>
    <xf numFmtId="168" fontId="36" fillId="3" borderId="1" xfId="32" applyFont="1" applyFill="1" applyBorder="1" applyAlignment="1">
      <alignment horizontal="right" vertical="center" wrapText="1"/>
    </xf>
    <xf numFmtId="4" fontId="36" fillId="3" borderId="1" xfId="1" applyNumberFormat="1" applyFont="1" applyFill="1" applyBorder="1" applyAlignment="1">
      <alignment vertical="center" wrapText="1"/>
    </xf>
    <xf numFmtId="49" fontId="11" fillId="3" borderId="1" xfId="1" applyNumberFormat="1" applyFont="1" applyFill="1" applyBorder="1" applyAlignment="1">
      <alignment horizontal="center" vertical="center"/>
    </xf>
    <xf numFmtId="166" fontId="11" fillId="3" borderId="1" xfId="5" applyNumberFormat="1" applyFont="1" applyFill="1" applyBorder="1" applyAlignment="1">
      <alignment horizontal="left" vertical="center" wrapText="1"/>
    </xf>
    <xf numFmtId="49" fontId="11" fillId="3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left" vertical="center" wrapText="1"/>
    </xf>
    <xf numFmtId="49" fontId="10" fillId="3" borderId="1" xfId="1" applyNumberFormat="1" applyFont="1" applyFill="1" applyBorder="1" applyAlignment="1">
      <alignment horizontal="center" vertical="center"/>
    </xf>
    <xf numFmtId="49" fontId="10" fillId="3" borderId="1" xfId="3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vertical="center" wrapText="1"/>
    </xf>
    <xf numFmtId="0" fontId="11" fillId="3" borderId="1" xfId="23" applyFont="1" applyFill="1" applyBorder="1" applyAlignment="1">
      <alignment horizontal="left" vertical="center" wrapText="1"/>
    </xf>
    <xf numFmtId="0" fontId="11" fillId="3" borderId="1" xfId="5" applyFont="1" applyFill="1" applyBorder="1" applyAlignment="1">
      <alignment horizontal="left" vertical="center" wrapText="1"/>
    </xf>
    <xf numFmtId="166" fontId="11" fillId="3" borderId="1" xfId="1" applyNumberFormat="1" applyFont="1" applyFill="1" applyBorder="1" applyAlignment="1">
      <alignment horizontal="left" vertical="center" wrapText="1"/>
    </xf>
    <xf numFmtId="2" fontId="38" fillId="3" borderId="1" xfId="1" applyNumberFormat="1" applyFont="1" applyFill="1" applyBorder="1" applyAlignment="1">
      <alignment horizontal="right" vertical="center" wrapText="1"/>
    </xf>
    <xf numFmtId="4" fontId="38" fillId="3" borderId="1" xfId="32" applyNumberFormat="1" applyFont="1" applyFill="1" applyBorder="1" applyAlignment="1">
      <alignment horizontal="right" vertical="center" wrapText="1"/>
    </xf>
    <xf numFmtId="4" fontId="44" fillId="3" borderId="1" xfId="32" applyNumberFormat="1" applyFont="1" applyFill="1" applyBorder="1" applyAlignment="1">
      <alignment horizontal="right" vertical="center" wrapText="1"/>
    </xf>
    <xf numFmtId="3" fontId="43" fillId="3" borderId="1" xfId="1" applyNumberFormat="1" applyFont="1" applyFill="1" applyBorder="1" applyAlignment="1">
      <alignment horizontal="right" vertical="center" wrapText="1"/>
    </xf>
    <xf numFmtId="49" fontId="26" fillId="2" borderId="0" xfId="1" applyNumberFormat="1" applyFont="1" applyFill="1" applyAlignment="1">
      <alignment horizontal="left" vertical="center" wrapText="1"/>
    </xf>
    <xf numFmtId="166" fontId="11" fillId="2" borderId="2" xfId="1" applyNumberFormat="1" applyFont="1" applyFill="1" applyBorder="1" applyAlignment="1">
      <alignment horizontal="left" vertical="center" wrapText="1"/>
    </xf>
    <xf numFmtId="166" fontId="11" fillId="2" borderId="3" xfId="1" applyNumberFormat="1" applyFont="1" applyFill="1" applyBorder="1" applyAlignment="1">
      <alignment horizontal="left" vertical="center" wrapText="1"/>
    </xf>
    <xf numFmtId="166" fontId="11" fillId="2" borderId="4" xfId="1" applyNumberFormat="1" applyFont="1" applyFill="1" applyBorder="1" applyAlignment="1">
      <alignment horizontal="left" vertical="center" wrapText="1"/>
    </xf>
    <xf numFmtId="3" fontId="11" fillId="2" borderId="1" xfId="1" applyNumberFormat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left" vertical="center" wrapText="1"/>
    </xf>
    <xf numFmtId="3" fontId="11" fillId="2" borderId="2" xfId="5" applyNumberFormat="1" applyFont="1" applyFill="1" applyBorder="1" applyAlignment="1">
      <alignment horizontal="left" vertical="center" wrapText="1"/>
    </xf>
    <xf numFmtId="3" fontId="11" fillId="2" borderId="4" xfId="5" applyNumberFormat="1" applyFont="1" applyFill="1" applyBorder="1" applyAlignment="1">
      <alignment horizontal="left" vertical="center" wrapText="1"/>
    </xf>
    <xf numFmtId="166" fontId="11" fillId="2" borderId="2" xfId="5" applyNumberFormat="1" applyFont="1" applyFill="1" applyBorder="1" applyAlignment="1">
      <alignment horizontal="left" vertical="center" wrapText="1"/>
    </xf>
    <xf numFmtId="166" fontId="11" fillId="2" borderId="3" xfId="5" applyNumberFormat="1" applyFont="1" applyFill="1" applyBorder="1" applyAlignment="1">
      <alignment horizontal="left" vertical="center" wrapText="1"/>
    </xf>
    <xf numFmtId="3" fontId="11" fillId="2" borderId="3" xfId="5" applyNumberFormat="1" applyFont="1" applyFill="1" applyBorder="1" applyAlignment="1">
      <alignment horizontal="left" vertical="center" wrapText="1"/>
    </xf>
    <xf numFmtId="166" fontId="11" fillId="2" borderId="1" xfId="1" applyNumberFormat="1" applyFont="1" applyFill="1" applyBorder="1" applyAlignment="1">
      <alignment horizontal="left" vertical="center" wrapText="1"/>
    </xf>
    <xf numFmtId="166" fontId="11" fillId="2" borderId="2" xfId="5" applyNumberFormat="1" applyFont="1" applyFill="1" applyBorder="1" applyAlignment="1" applyProtection="1">
      <alignment horizontal="left" vertical="center" wrapText="1"/>
      <protection locked="0"/>
    </xf>
    <xf numFmtId="166" fontId="11" fillId="2" borderId="4" xfId="5" applyNumberFormat="1" applyFont="1" applyFill="1" applyBorder="1" applyAlignment="1" applyProtection="1">
      <alignment horizontal="left" vertical="center" wrapText="1"/>
      <protection locked="0"/>
    </xf>
    <xf numFmtId="0" fontId="10" fillId="2" borderId="2" xfId="5" applyFont="1" applyFill="1" applyBorder="1" applyAlignment="1">
      <alignment horizontal="left" vertical="center" wrapText="1"/>
    </xf>
    <xf numFmtId="0" fontId="10" fillId="2" borderId="4" xfId="5" applyFont="1" applyFill="1" applyBorder="1" applyAlignment="1">
      <alignment horizontal="left" vertical="center" wrapText="1"/>
    </xf>
    <xf numFmtId="166" fontId="11" fillId="2" borderId="1" xfId="5" applyNumberFormat="1" applyFont="1" applyFill="1" applyBorder="1" applyAlignment="1">
      <alignment horizontal="left" vertical="center" wrapText="1"/>
    </xf>
    <xf numFmtId="0" fontId="11" fillId="2" borderId="1" xfId="5" applyFont="1" applyFill="1" applyBorder="1" applyAlignment="1">
      <alignment horizontal="left" vertical="center" wrapText="1"/>
    </xf>
    <xf numFmtId="49" fontId="11" fillId="3" borderId="1" xfId="1" applyNumberFormat="1" applyFont="1" applyFill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center" vertical="center" wrapText="1"/>
    </xf>
    <xf numFmtId="166" fontId="11" fillId="3" borderId="1" xfId="1" applyNumberFormat="1" applyFont="1" applyFill="1" applyBorder="1" applyAlignment="1">
      <alignment horizontal="left" vertical="center" wrapText="1"/>
    </xf>
    <xf numFmtId="3" fontId="11" fillId="2" borderId="1" xfId="23" applyNumberFormat="1" applyFont="1" applyFill="1" applyBorder="1" applyAlignment="1">
      <alignment horizontal="left" vertical="center" wrapText="1"/>
    </xf>
    <xf numFmtId="3" fontId="11" fillId="3" borderId="1" xfId="5" applyNumberFormat="1" applyFont="1" applyFill="1" applyBorder="1" applyAlignment="1">
      <alignment horizontal="left" vertical="center" wrapText="1"/>
    </xf>
    <xf numFmtId="49" fontId="34" fillId="2" borderId="2" xfId="1" applyNumberFormat="1" applyFont="1" applyFill="1" applyBorder="1" applyAlignment="1">
      <alignment horizontal="center" vertical="center" wrapText="1"/>
    </xf>
    <xf numFmtId="49" fontId="11" fillId="2" borderId="3" xfId="1" applyNumberFormat="1" applyFont="1" applyFill="1" applyBorder="1" applyAlignment="1">
      <alignment horizontal="center" vertical="center" wrapText="1"/>
    </xf>
    <xf numFmtId="0" fontId="9" fillId="2" borderId="4" xfId="1" applyFill="1" applyBorder="1" applyAlignment="1">
      <alignment horizontal="center" vertical="center" wrapText="1"/>
    </xf>
    <xf numFmtId="49" fontId="34" fillId="2" borderId="1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center" vertical="center"/>
    </xf>
    <xf numFmtId="0" fontId="9" fillId="2" borderId="1" xfId="1" applyFill="1" applyBorder="1" applyAlignment="1">
      <alignment horizontal="center" vertical="center"/>
    </xf>
    <xf numFmtId="49" fontId="34" fillId="2" borderId="1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0" fontId="9" fillId="2" borderId="1" xfId="1" applyFill="1" applyBorder="1" applyAlignment="1">
      <alignment horizontal="center" vertical="center" wrapText="1"/>
    </xf>
    <xf numFmtId="166" fontId="34" fillId="2" borderId="1" xfId="1" applyNumberFormat="1" applyFont="1" applyFill="1" applyBorder="1" applyAlignment="1">
      <alignment horizontal="left" vertical="center" wrapText="1"/>
    </xf>
    <xf numFmtId="0" fontId="9" fillId="2" borderId="1" xfId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center" vertical="center" wrapText="1"/>
    </xf>
    <xf numFmtId="49" fontId="11" fillId="2" borderId="4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1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left" vertical="center" wrapText="1"/>
    </xf>
    <xf numFmtId="0" fontId="11" fillId="2" borderId="0" xfId="1" applyFont="1" applyFill="1" applyAlignment="1">
      <alignment horizontal="left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8" fillId="2" borderId="0" xfId="1" applyFont="1" applyFill="1" applyAlignment="1">
      <alignment horizontal="center" vertical="center" wrapText="1"/>
    </xf>
    <xf numFmtId="0" fontId="31" fillId="3" borderId="0" xfId="1" applyFont="1" applyFill="1" applyBorder="1" applyAlignment="1">
      <alignment horizontal="center" vertical="center"/>
    </xf>
    <xf numFmtId="0" fontId="13" fillId="3" borderId="0" xfId="1" applyFont="1" applyFill="1" applyAlignment="1">
      <alignment horizontal="left" vertical="center" wrapText="1"/>
    </xf>
    <xf numFmtId="0" fontId="47" fillId="3" borderId="0" xfId="1" applyFont="1" applyFill="1" applyAlignment="1">
      <alignment horizontal="left" vertical="center" wrapText="1"/>
    </xf>
    <xf numFmtId="0" fontId="48" fillId="3" borderId="0" xfId="1" applyFont="1" applyFill="1" applyAlignment="1">
      <alignment horizontal="left"/>
    </xf>
    <xf numFmtId="0" fontId="47" fillId="3" borderId="0" xfId="1" applyFont="1" applyFill="1" applyAlignment="1">
      <alignment horizontal="left" vertical="center"/>
    </xf>
    <xf numFmtId="0" fontId="48" fillId="3" borderId="0" xfId="1" applyFont="1" applyFill="1"/>
    <xf numFmtId="0" fontId="49" fillId="3" borderId="0" xfId="1" applyFont="1" applyFill="1" applyAlignment="1">
      <alignment horizontal="center" vertical="center"/>
    </xf>
    <xf numFmtId="0" fontId="13" fillId="3" borderId="0" xfId="1" applyFont="1" applyFill="1" applyAlignment="1">
      <alignment horizontal="left"/>
    </xf>
    <xf numFmtId="0" fontId="50" fillId="3" borderId="0" xfId="1" applyFont="1" applyFill="1" applyAlignment="1">
      <alignment horizontal="left" vertical="center" wrapText="1"/>
    </xf>
    <xf numFmtId="0" fontId="13" fillId="3" borderId="0" xfId="1" applyFont="1" applyFill="1"/>
    <xf numFmtId="0" fontId="47" fillId="3" borderId="0" xfId="1" applyFont="1" applyFill="1" applyAlignment="1">
      <alignment horizontal="center" vertical="center"/>
    </xf>
    <xf numFmtId="0" fontId="12" fillId="3" borderId="0" xfId="1" applyFont="1" applyFill="1" applyAlignment="1">
      <alignment horizontal="center" wrapText="1"/>
    </xf>
    <xf numFmtId="0" fontId="47" fillId="3" borderId="0" xfId="1" applyFont="1" applyFill="1" applyAlignment="1">
      <alignment vertical="center"/>
    </xf>
    <xf numFmtId="0" fontId="13" fillId="0" borderId="0" xfId="1" applyFont="1" applyAlignment="1">
      <alignment horizontal="left" wrapText="1"/>
    </xf>
    <xf numFmtId="3" fontId="13" fillId="3" borderId="0" xfId="1" applyNumberFormat="1" applyFont="1" applyFill="1"/>
    <xf numFmtId="3" fontId="13" fillId="0" borderId="0" xfId="1" applyNumberFormat="1" applyFont="1"/>
    <xf numFmtId="3" fontId="13" fillId="3" borderId="0" xfId="1" applyNumberFormat="1" applyFont="1" applyFill="1" applyAlignment="1">
      <alignment vertical="center" wrapText="1"/>
    </xf>
    <xf numFmtId="0" fontId="13" fillId="2" borderId="0" xfId="1" applyFont="1" applyFill="1" applyAlignment="1">
      <alignment vertical="center" wrapText="1"/>
    </xf>
    <xf numFmtId="0" fontId="13" fillId="0" borderId="0" xfId="1" applyFont="1" applyAlignment="1">
      <alignment vertical="center"/>
    </xf>
    <xf numFmtId="0" fontId="12" fillId="0" borderId="0" xfId="1" applyFont="1"/>
    <xf numFmtId="3" fontId="13" fillId="2" borderId="0" xfId="1" applyNumberFormat="1" applyFont="1" applyFill="1"/>
    <xf numFmtId="3" fontId="13" fillId="2" borderId="0" xfId="1" applyNumberFormat="1" applyFont="1" applyFill="1" applyAlignment="1">
      <alignment vertical="center" wrapText="1"/>
    </xf>
  </cellXfs>
  <cellStyles count="48">
    <cellStyle name="Відсотковий 2" xfId="29" xr:uid="{00000000-0005-0000-0000-000000000000}"/>
    <cellStyle name="Звичайний" xfId="0" builtinId="0"/>
    <cellStyle name="Звичайний 10" xfId="36" xr:uid="{38089902-6504-4E79-84D5-C0AB73C5F103}"/>
    <cellStyle name="Звичайний 2" xfId="1" xr:uid="{00000000-0005-0000-0000-000001000000}"/>
    <cellStyle name="Звичайний 2 2" xfId="31" xr:uid="{00000000-0005-0000-0000-000002000000}"/>
    <cellStyle name="Звичайний 21" xfId="9" xr:uid="{00000000-0005-0000-0000-000003000000}"/>
    <cellStyle name="Звичайний 22" xfId="10" xr:uid="{00000000-0005-0000-0000-000004000000}"/>
    <cellStyle name="Звичайний 23" xfId="11" xr:uid="{00000000-0005-0000-0000-000005000000}"/>
    <cellStyle name="Звичайний 24" xfId="17" xr:uid="{00000000-0005-0000-0000-000006000000}"/>
    <cellStyle name="Звичайний 25" xfId="18" xr:uid="{00000000-0005-0000-0000-000007000000}"/>
    <cellStyle name="Звичайний 26 2" xfId="13" xr:uid="{00000000-0005-0000-0000-000008000000}"/>
    <cellStyle name="Звичайний 27 2" xfId="19" xr:uid="{00000000-0005-0000-0000-000009000000}"/>
    <cellStyle name="Звичайний 28" xfId="22" xr:uid="{00000000-0005-0000-0000-00000A000000}"/>
    <cellStyle name="Звичайний 29" xfId="21" xr:uid="{00000000-0005-0000-0000-00000B000000}"/>
    <cellStyle name="Звичайний 3" xfId="4" xr:uid="{00000000-0005-0000-0000-00000C000000}"/>
    <cellStyle name="Звичайний 3 2" xfId="28" xr:uid="{00000000-0005-0000-0000-00000D000000}"/>
    <cellStyle name="Звичайний 3 2 2" xfId="44" xr:uid="{B2BB8B2A-3F3D-4B43-9E89-A90B18CF4A64}"/>
    <cellStyle name="Звичайний 3 3" xfId="38" xr:uid="{F9B018EB-8AD7-44D3-813B-F611648CC0C6}"/>
    <cellStyle name="Звичайний 30" xfId="20" xr:uid="{00000000-0005-0000-0000-00000E000000}"/>
    <cellStyle name="Звичайний 31 2" xfId="14" xr:uid="{00000000-0005-0000-0000-00000F000000}"/>
    <cellStyle name="Звичайний 32 2" xfId="15" xr:uid="{00000000-0005-0000-0000-000010000000}"/>
    <cellStyle name="Звичайний 33 2" xfId="16" xr:uid="{00000000-0005-0000-0000-000011000000}"/>
    <cellStyle name="Звичайний 34 2" xfId="12" xr:uid="{00000000-0005-0000-0000-000012000000}"/>
    <cellStyle name="Звичайний 35 2" xfId="8" xr:uid="{00000000-0005-0000-0000-000013000000}"/>
    <cellStyle name="Звичайний 4" xfId="26" xr:uid="{00000000-0005-0000-0000-000014000000}"/>
    <cellStyle name="Звичайний 4 2" xfId="42" xr:uid="{C94B4B21-B6E2-4664-87D1-AFF23F795AE2}"/>
    <cellStyle name="Звичайний 43" xfId="25" xr:uid="{00000000-0005-0000-0000-000015000000}"/>
    <cellStyle name="Звичайний 43 2" xfId="41" xr:uid="{B3DB3E4A-3F61-4138-9D96-AFF63B360EFF}"/>
    <cellStyle name="Звичайний 5" xfId="27" xr:uid="{00000000-0005-0000-0000-000016000000}"/>
    <cellStyle name="Звичайний 5 2" xfId="43" xr:uid="{BF16557B-C66E-4697-B644-17685BAB0E03}"/>
    <cellStyle name="Звичайний 6" xfId="33" xr:uid="{00000000-0005-0000-0000-000017000000}"/>
    <cellStyle name="Звичайний 6 2" xfId="45" xr:uid="{1D0AC16B-07FF-4FDC-91B2-C6D9C49853AA}"/>
    <cellStyle name="Звичайний 7" xfId="34" xr:uid="{00000000-0005-0000-0000-000018000000}"/>
    <cellStyle name="Звичайний 7 2" xfId="46" xr:uid="{4DB8770C-7C87-4C3E-B3CA-FD5D53C4A01E}"/>
    <cellStyle name="Звичайний 8" xfId="35" xr:uid="{00000000-0005-0000-0000-000019000000}"/>
    <cellStyle name="Звичайний 8 2" xfId="47" xr:uid="{C89A379C-D05F-4BDD-A11E-76DB68BC17DD}"/>
    <cellStyle name="Звичайний 9" xfId="37" xr:uid="{CE7B2F06-4CD4-4460-91AC-25887BBD36A8}"/>
    <cellStyle name="Звичайний_Додаток _ 3 зм_ни 4575" xfId="5" xr:uid="{00000000-0005-0000-0000-00001A000000}"/>
    <cellStyle name="Обычный 2" xfId="23" xr:uid="{00000000-0005-0000-0000-00001C000000}"/>
    <cellStyle name="Обычный 2 2" xfId="30" xr:uid="{00000000-0005-0000-0000-00001D000000}"/>
    <cellStyle name="Обычный 2 4" xfId="2" xr:uid="{00000000-0005-0000-0000-00001E000000}"/>
    <cellStyle name="Обычный 5" xfId="7" xr:uid="{00000000-0005-0000-0000-00001F000000}"/>
    <cellStyle name="Обычный 5 2" xfId="39" xr:uid="{AAD6835D-822D-4ACE-984F-D652A7147D15}"/>
    <cellStyle name="Обычный 9" xfId="24" xr:uid="{00000000-0005-0000-0000-000020000000}"/>
    <cellStyle name="Обычный 9 2" xfId="40" xr:uid="{1A472333-7D8D-47E7-99CE-B51118690239}"/>
    <cellStyle name="Обычный_ZV1PIV98" xfId="6" xr:uid="{00000000-0005-0000-0000-000021000000}"/>
    <cellStyle name="Обычный_дод на комісію про затверд бюд 2004" xfId="3" xr:uid="{00000000-0005-0000-0000-000022000000}"/>
    <cellStyle name="Фінансовий 2" xfId="32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Q94"/>
  <sheetViews>
    <sheetView view="pageBreakPreview" zoomScale="64" zoomScaleNormal="70" zoomScaleSheetLayoutView="64" workbookViewId="0">
      <selection activeCell="J87" sqref="J87"/>
    </sheetView>
  </sheetViews>
  <sheetFormatPr defaultRowHeight="13.2" x14ac:dyDescent="0.25"/>
  <cols>
    <col min="1" max="1" width="9.109375" style="146"/>
    <col min="2" max="2" width="14.44140625" style="146" customWidth="1"/>
    <col min="3" max="3" width="15.33203125" style="146" customWidth="1"/>
    <col min="4" max="4" width="12" style="146" customWidth="1"/>
    <col min="5" max="5" width="49.5546875" style="146" customWidth="1"/>
    <col min="6" max="6" width="44" style="146" customWidth="1"/>
    <col min="7" max="7" width="14.88671875" style="146" customWidth="1"/>
    <col min="8" max="9" width="18.6640625" style="146" customWidth="1"/>
    <col min="10" max="10" width="19.6640625" style="146" customWidth="1"/>
    <col min="11" max="11" width="14.33203125" style="146" customWidth="1"/>
    <col min="12" max="12" width="9.109375" style="146"/>
    <col min="13" max="13" width="10.88671875" style="146" bestFit="1" customWidth="1"/>
    <col min="14" max="14" width="19.109375" style="146" customWidth="1"/>
    <col min="15" max="15" width="18.5546875" style="146" customWidth="1"/>
    <col min="16" max="16" width="14.6640625" style="146" customWidth="1"/>
    <col min="17" max="257" width="9.109375" style="146"/>
    <col min="258" max="258" width="14.44140625" style="146" customWidth="1"/>
    <col min="259" max="259" width="11.6640625" style="146" customWidth="1"/>
    <col min="260" max="260" width="12" style="146" customWidth="1"/>
    <col min="261" max="261" width="49.5546875" style="146" customWidth="1"/>
    <col min="262" max="262" width="44" style="146" customWidth="1"/>
    <col min="263" max="263" width="14.88671875" style="146" customWidth="1"/>
    <col min="264" max="265" width="18.6640625" style="146" customWidth="1"/>
    <col min="266" max="266" width="19.6640625" style="146" customWidth="1"/>
    <col min="267" max="267" width="14.33203125" style="146" customWidth="1"/>
    <col min="268" max="268" width="9.109375" style="146"/>
    <col min="269" max="269" width="10.88671875" style="146" bestFit="1" customWidth="1"/>
    <col min="270" max="270" width="19.109375" style="146" customWidth="1"/>
    <col min="271" max="271" width="18.5546875" style="146" customWidth="1"/>
    <col min="272" max="272" width="14.6640625" style="146" customWidth="1"/>
    <col min="273" max="513" width="9.109375" style="146"/>
    <col min="514" max="514" width="14.44140625" style="146" customWidth="1"/>
    <col min="515" max="515" width="11.6640625" style="146" customWidth="1"/>
    <col min="516" max="516" width="12" style="146" customWidth="1"/>
    <col min="517" max="517" width="49.5546875" style="146" customWidth="1"/>
    <col min="518" max="518" width="44" style="146" customWidth="1"/>
    <col min="519" max="519" width="14.88671875" style="146" customWidth="1"/>
    <col min="520" max="521" width="18.6640625" style="146" customWidth="1"/>
    <col min="522" max="522" width="19.6640625" style="146" customWidth="1"/>
    <col min="523" max="523" width="14.33203125" style="146" customWidth="1"/>
    <col min="524" max="524" width="9.109375" style="146"/>
    <col min="525" max="525" width="10.88671875" style="146" bestFit="1" customWidth="1"/>
    <col min="526" max="526" width="19.109375" style="146" customWidth="1"/>
    <col min="527" max="527" width="18.5546875" style="146" customWidth="1"/>
    <col min="528" max="528" width="14.6640625" style="146" customWidth="1"/>
    <col min="529" max="769" width="9.109375" style="146"/>
    <col min="770" max="770" width="14.44140625" style="146" customWidth="1"/>
    <col min="771" max="771" width="11.6640625" style="146" customWidth="1"/>
    <col min="772" max="772" width="12" style="146" customWidth="1"/>
    <col min="773" max="773" width="49.5546875" style="146" customWidth="1"/>
    <col min="774" max="774" width="44" style="146" customWidth="1"/>
    <col min="775" max="775" width="14.88671875" style="146" customWidth="1"/>
    <col min="776" max="777" width="18.6640625" style="146" customWidth="1"/>
    <col min="778" max="778" width="19.6640625" style="146" customWidth="1"/>
    <col min="779" max="779" width="14.33203125" style="146" customWidth="1"/>
    <col min="780" max="780" width="9.109375" style="146"/>
    <col min="781" max="781" width="10.88671875" style="146" bestFit="1" customWidth="1"/>
    <col min="782" max="782" width="19.109375" style="146" customWidth="1"/>
    <col min="783" max="783" width="18.5546875" style="146" customWidth="1"/>
    <col min="784" max="784" width="14.6640625" style="146" customWidth="1"/>
    <col min="785" max="1025" width="9.109375" style="146"/>
    <col min="1026" max="1026" width="14.44140625" style="146" customWidth="1"/>
    <col min="1027" max="1027" width="11.6640625" style="146" customWidth="1"/>
    <col min="1028" max="1028" width="12" style="146" customWidth="1"/>
    <col min="1029" max="1029" width="49.5546875" style="146" customWidth="1"/>
    <col min="1030" max="1030" width="44" style="146" customWidth="1"/>
    <col min="1031" max="1031" width="14.88671875" style="146" customWidth="1"/>
    <col min="1032" max="1033" width="18.6640625" style="146" customWidth="1"/>
    <col min="1034" max="1034" width="19.6640625" style="146" customWidth="1"/>
    <col min="1035" max="1035" width="14.33203125" style="146" customWidth="1"/>
    <col min="1036" max="1036" width="9.109375" style="146"/>
    <col min="1037" max="1037" width="10.88671875" style="146" bestFit="1" customWidth="1"/>
    <col min="1038" max="1038" width="19.109375" style="146" customWidth="1"/>
    <col min="1039" max="1039" width="18.5546875" style="146" customWidth="1"/>
    <col min="1040" max="1040" width="14.6640625" style="146" customWidth="1"/>
    <col min="1041" max="1281" width="9.109375" style="146"/>
    <col min="1282" max="1282" width="14.44140625" style="146" customWidth="1"/>
    <col min="1283" max="1283" width="11.6640625" style="146" customWidth="1"/>
    <col min="1284" max="1284" width="12" style="146" customWidth="1"/>
    <col min="1285" max="1285" width="49.5546875" style="146" customWidth="1"/>
    <col min="1286" max="1286" width="44" style="146" customWidth="1"/>
    <col min="1287" max="1287" width="14.88671875" style="146" customWidth="1"/>
    <col min="1288" max="1289" width="18.6640625" style="146" customWidth="1"/>
    <col min="1290" max="1290" width="19.6640625" style="146" customWidth="1"/>
    <col min="1291" max="1291" width="14.33203125" style="146" customWidth="1"/>
    <col min="1292" max="1292" width="9.109375" style="146"/>
    <col min="1293" max="1293" width="10.88671875" style="146" bestFit="1" customWidth="1"/>
    <col min="1294" max="1294" width="19.109375" style="146" customWidth="1"/>
    <col min="1295" max="1295" width="18.5546875" style="146" customWidth="1"/>
    <col min="1296" max="1296" width="14.6640625" style="146" customWidth="1"/>
    <col min="1297" max="1537" width="9.109375" style="146"/>
    <col min="1538" max="1538" width="14.44140625" style="146" customWidth="1"/>
    <col min="1539" max="1539" width="11.6640625" style="146" customWidth="1"/>
    <col min="1540" max="1540" width="12" style="146" customWidth="1"/>
    <col min="1541" max="1541" width="49.5546875" style="146" customWidth="1"/>
    <col min="1542" max="1542" width="44" style="146" customWidth="1"/>
    <col min="1543" max="1543" width="14.88671875" style="146" customWidth="1"/>
    <col min="1544" max="1545" width="18.6640625" style="146" customWidth="1"/>
    <col min="1546" max="1546" width="19.6640625" style="146" customWidth="1"/>
    <col min="1547" max="1547" width="14.33203125" style="146" customWidth="1"/>
    <col min="1548" max="1548" width="9.109375" style="146"/>
    <col min="1549" max="1549" width="10.88671875" style="146" bestFit="1" customWidth="1"/>
    <col min="1550" max="1550" width="19.109375" style="146" customWidth="1"/>
    <col min="1551" max="1551" width="18.5546875" style="146" customWidth="1"/>
    <col min="1552" max="1552" width="14.6640625" style="146" customWidth="1"/>
    <col min="1553" max="1793" width="9.109375" style="146"/>
    <col min="1794" max="1794" width="14.44140625" style="146" customWidth="1"/>
    <col min="1795" max="1795" width="11.6640625" style="146" customWidth="1"/>
    <col min="1796" max="1796" width="12" style="146" customWidth="1"/>
    <col min="1797" max="1797" width="49.5546875" style="146" customWidth="1"/>
    <col min="1798" max="1798" width="44" style="146" customWidth="1"/>
    <col min="1799" max="1799" width="14.88671875" style="146" customWidth="1"/>
    <col min="1800" max="1801" width="18.6640625" style="146" customWidth="1"/>
    <col min="1802" max="1802" width="19.6640625" style="146" customWidth="1"/>
    <col min="1803" max="1803" width="14.33203125" style="146" customWidth="1"/>
    <col min="1804" max="1804" width="9.109375" style="146"/>
    <col min="1805" max="1805" width="10.88671875" style="146" bestFit="1" customWidth="1"/>
    <col min="1806" max="1806" width="19.109375" style="146" customWidth="1"/>
    <col min="1807" max="1807" width="18.5546875" style="146" customWidth="1"/>
    <col min="1808" max="1808" width="14.6640625" style="146" customWidth="1"/>
    <col min="1809" max="2049" width="9.109375" style="146"/>
    <col min="2050" max="2050" width="14.44140625" style="146" customWidth="1"/>
    <col min="2051" max="2051" width="11.6640625" style="146" customWidth="1"/>
    <col min="2052" max="2052" width="12" style="146" customWidth="1"/>
    <col min="2053" max="2053" width="49.5546875" style="146" customWidth="1"/>
    <col min="2054" max="2054" width="44" style="146" customWidth="1"/>
    <col min="2055" max="2055" width="14.88671875" style="146" customWidth="1"/>
    <col min="2056" max="2057" width="18.6640625" style="146" customWidth="1"/>
    <col min="2058" max="2058" width="19.6640625" style="146" customWidth="1"/>
    <col min="2059" max="2059" width="14.33203125" style="146" customWidth="1"/>
    <col min="2060" max="2060" width="9.109375" style="146"/>
    <col min="2061" max="2061" width="10.88671875" style="146" bestFit="1" customWidth="1"/>
    <col min="2062" max="2062" width="19.109375" style="146" customWidth="1"/>
    <col min="2063" max="2063" width="18.5546875" style="146" customWidth="1"/>
    <col min="2064" max="2064" width="14.6640625" style="146" customWidth="1"/>
    <col min="2065" max="2305" width="9.109375" style="146"/>
    <col min="2306" max="2306" width="14.44140625" style="146" customWidth="1"/>
    <col min="2307" max="2307" width="11.6640625" style="146" customWidth="1"/>
    <col min="2308" max="2308" width="12" style="146" customWidth="1"/>
    <col min="2309" max="2309" width="49.5546875" style="146" customWidth="1"/>
    <col min="2310" max="2310" width="44" style="146" customWidth="1"/>
    <col min="2311" max="2311" width="14.88671875" style="146" customWidth="1"/>
    <col min="2312" max="2313" width="18.6640625" style="146" customWidth="1"/>
    <col min="2314" max="2314" width="19.6640625" style="146" customWidth="1"/>
    <col min="2315" max="2315" width="14.33203125" style="146" customWidth="1"/>
    <col min="2316" max="2316" width="9.109375" style="146"/>
    <col min="2317" max="2317" width="10.88671875" style="146" bestFit="1" customWidth="1"/>
    <col min="2318" max="2318" width="19.109375" style="146" customWidth="1"/>
    <col min="2319" max="2319" width="18.5546875" style="146" customWidth="1"/>
    <col min="2320" max="2320" width="14.6640625" style="146" customWidth="1"/>
    <col min="2321" max="2561" width="9.109375" style="146"/>
    <col min="2562" max="2562" width="14.44140625" style="146" customWidth="1"/>
    <col min="2563" max="2563" width="11.6640625" style="146" customWidth="1"/>
    <col min="2564" max="2564" width="12" style="146" customWidth="1"/>
    <col min="2565" max="2565" width="49.5546875" style="146" customWidth="1"/>
    <col min="2566" max="2566" width="44" style="146" customWidth="1"/>
    <col min="2567" max="2567" width="14.88671875" style="146" customWidth="1"/>
    <col min="2568" max="2569" width="18.6640625" style="146" customWidth="1"/>
    <col min="2570" max="2570" width="19.6640625" style="146" customWidth="1"/>
    <col min="2571" max="2571" width="14.33203125" style="146" customWidth="1"/>
    <col min="2572" max="2572" width="9.109375" style="146"/>
    <col min="2573" max="2573" width="10.88671875" style="146" bestFit="1" customWidth="1"/>
    <col min="2574" max="2574" width="19.109375" style="146" customWidth="1"/>
    <col min="2575" max="2575" width="18.5546875" style="146" customWidth="1"/>
    <col min="2576" max="2576" width="14.6640625" style="146" customWidth="1"/>
    <col min="2577" max="2817" width="9.109375" style="146"/>
    <col min="2818" max="2818" width="14.44140625" style="146" customWidth="1"/>
    <col min="2819" max="2819" width="11.6640625" style="146" customWidth="1"/>
    <col min="2820" max="2820" width="12" style="146" customWidth="1"/>
    <col min="2821" max="2821" width="49.5546875" style="146" customWidth="1"/>
    <col min="2822" max="2822" width="44" style="146" customWidth="1"/>
    <col min="2823" max="2823" width="14.88671875" style="146" customWidth="1"/>
    <col min="2824" max="2825" width="18.6640625" style="146" customWidth="1"/>
    <col min="2826" max="2826" width="19.6640625" style="146" customWidth="1"/>
    <col min="2827" max="2827" width="14.33203125" style="146" customWidth="1"/>
    <col min="2828" max="2828" width="9.109375" style="146"/>
    <col min="2829" max="2829" width="10.88671875" style="146" bestFit="1" customWidth="1"/>
    <col min="2830" max="2830" width="19.109375" style="146" customWidth="1"/>
    <col min="2831" max="2831" width="18.5546875" style="146" customWidth="1"/>
    <col min="2832" max="2832" width="14.6640625" style="146" customWidth="1"/>
    <col min="2833" max="3073" width="9.109375" style="146"/>
    <col min="3074" max="3074" width="14.44140625" style="146" customWidth="1"/>
    <col min="3075" max="3075" width="11.6640625" style="146" customWidth="1"/>
    <col min="3076" max="3076" width="12" style="146" customWidth="1"/>
    <col min="3077" max="3077" width="49.5546875" style="146" customWidth="1"/>
    <col min="3078" max="3078" width="44" style="146" customWidth="1"/>
    <col min="3079" max="3079" width="14.88671875" style="146" customWidth="1"/>
    <col min="3080" max="3081" width="18.6640625" style="146" customWidth="1"/>
    <col min="3082" max="3082" width="19.6640625" style="146" customWidth="1"/>
    <col min="3083" max="3083" width="14.33203125" style="146" customWidth="1"/>
    <col min="3084" max="3084" width="9.109375" style="146"/>
    <col min="3085" max="3085" width="10.88671875" style="146" bestFit="1" customWidth="1"/>
    <col min="3086" max="3086" width="19.109375" style="146" customWidth="1"/>
    <col min="3087" max="3087" width="18.5546875" style="146" customWidth="1"/>
    <col min="3088" max="3088" width="14.6640625" style="146" customWidth="1"/>
    <col min="3089" max="3329" width="9.109375" style="146"/>
    <col min="3330" max="3330" width="14.44140625" style="146" customWidth="1"/>
    <col min="3331" max="3331" width="11.6640625" style="146" customWidth="1"/>
    <col min="3332" max="3332" width="12" style="146" customWidth="1"/>
    <col min="3333" max="3333" width="49.5546875" style="146" customWidth="1"/>
    <col min="3334" max="3334" width="44" style="146" customWidth="1"/>
    <col min="3335" max="3335" width="14.88671875" style="146" customWidth="1"/>
    <col min="3336" max="3337" width="18.6640625" style="146" customWidth="1"/>
    <col min="3338" max="3338" width="19.6640625" style="146" customWidth="1"/>
    <col min="3339" max="3339" width="14.33203125" style="146" customWidth="1"/>
    <col min="3340" max="3340" width="9.109375" style="146"/>
    <col min="3341" max="3341" width="10.88671875" style="146" bestFit="1" customWidth="1"/>
    <col min="3342" max="3342" width="19.109375" style="146" customWidth="1"/>
    <col min="3343" max="3343" width="18.5546875" style="146" customWidth="1"/>
    <col min="3344" max="3344" width="14.6640625" style="146" customWidth="1"/>
    <col min="3345" max="3585" width="9.109375" style="146"/>
    <col min="3586" max="3586" width="14.44140625" style="146" customWidth="1"/>
    <col min="3587" max="3587" width="11.6640625" style="146" customWidth="1"/>
    <col min="3588" max="3588" width="12" style="146" customWidth="1"/>
    <col min="3589" max="3589" width="49.5546875" style="146" customWidth="1"/>
    <col min="3590" max="3590" width="44" style="146" customWidth="1"/>
    <col min="3591" max="3591" width="14.88671875" style="146" customWidth="1"/>
    <col min="3592" max="3593" width="18.6640625" style="146" customWidth="1"/>
    <col min="3594" max="3594" width="19.6640625" style="146" customWidth="1"/>
    <col min="3595" max="3595" width="14.33203125" style="146" customWidth="1"/>
    <col min="3596" max="3596" width="9.109375" style="146"/>
    <col min="3597" max="3597" width="10.88671875" style="146" bestFit="1" customWidth="1"/>
    <col min="3598" max="3598" width="19.109375" style="146" customWidth="1"/>
    <col min="3599" max="3599" width="18.5546875" style="146" customWidth="1"/>
    <col min="3600" max="3600" width="14.6640625" style="146" customWidth="1"/>
    <col min="3601" max="3841" width="9.109375" style="146"/>
    <col min="3842" max="3842" width="14.44140625" style="146" customWidth="1"/>
    <col min="3843" max="3843" width="11.6640625" style="146" customWidth="1"/>
    <col min="3844" max="3844" width="12" style="146" customWidth="1"/>
    <col min="3845" max="3845" width="49.5546875" style="146" customWidth="1"/>
    <col min="3846" max="3846" width="44" style="146" customWidth="1"/>
    <col min="3847" max="3847" width="14.88671875" style="146" customWidth="1"/>
    <col min="3848" max="3849" width="18.6640625" style="146" customWidth="1"/>
    <col min="3850" max="3850" width="19.6640625" style="146" customWidth="1"/>
    <col min="3851" max="3851" width="14.33203125" style="146" customWidth="1"/>
    <col min="3852" max="3852" width="9.109375" style="146"/>
    <col min="3853" max="3853" width="10.88671875" style="146" bestFit="1" customWidth="1"/>
    <col min="3854" max="3854" width="19.109375" style="146" customWidth="1"/>
    <col min="3855" max="3855" width="18.5546875" style="146" customWidth="1"/>
    <col min="3856" max="3856" width="14.6640625" style="146" customWidth="1"/>
    <col min="3857" max="4097" width="9.109375" style="146"/>
    <col min="4098" max="4098" width="14.44140625" style="146" customWidth="1"/>
    <col min="4099" max="4099" width="11.6640625" style="146" customWidth="1"/>
    <col min="4100" max="4100" width="12" style="146" customWidth="1"/>
    <col min="4101" max="4101" width="49.5546875" style="146" customWidth="1"/>
    <col min="4102" max="4102" width="44" style="146" customWidth="1"/>
    <col min="4103" max="4103" width="14.88671875" style="146" customWidth="1"/>
    <col min="4104" max="4105" width="18.6640625" style="146" customWidth="1"/>
    <col min="4106" max="4106" width="19.6640625" style="146" customWidth="1"/>
    <col min="4107" max="4107" width="14.33203125" style="146" customWidth="1"/>
    <col min="4108" max="4108" width="9.109375" style="146"/>
    <col min="4109" max="4109" width="10.88671875" style="146" bestFit="1" customWidth="1"/>
    <col min="4110" max="4110" width="19.109375" style="146" customWidth="1"/>
    <col min="4111" max="4111" width="18.5546875" style="146" customWidth="1"/>
    <col min="4112" max="4112" width="14.6640625" style="146" customWidth="1"/>
    <col min="4113" max="4353" width="9.109375" style="146"/>
    <col min="4354" max="4354" width="14.44140625" style="146" customWidth="1"/>
    <col min="4355" max="4355" width="11.6640625" style="146" customWidth="1"/>
    <col min="4356" max="4356" width="12" style="146" customWidth="1"/>
    <col min="4357" max="4357" width="49.5546875" style="146" customWidth="1"/>
    <col min="4358" max="4358" width="44" style="146" customWidth="1"/>
    <col min="4359" max="4359" width="14.88671875" style="146" customWidth="1"/>
    <col min="4360" max="4361" width="18.6640625" style="146" customWidth="1"/>
    <col min="4362" max="4362" width="19.6640625" style="146" customWidth="1"/>
    <col min="4363" max="4363" width="14.33203125" style="146" customWidth="1"/>
    <col min="4364" max="4364" width="9.109375" style="146"/>
    <col min="4365" max="4365" width="10.88671875" style="146" bestFit="1" customWidth="1"/>
    <col min="4366" max="4366" width="19.109375" style="146" customWidth="1"/>
    <col min="4367" max="4367" width="18.5546875" style="146" customWidth="1"/>
    <col min="4368" max="4368" width="14.6640625" style="146" customWidth="1"/>
    <col min="4369" max="4609" width="9.109375" style="146"/>
    <col min="4610" max="4610" width="14.44140625" style="146" customWidth="1"/>
    <col min="4611" max="4611" width="11.6640625" style="146" customWidth="1"/>
    <col min="4612" max="4612" width="12" style="146" customWidth="1"/>
    <col min="4613" max="4613" width="49.5546875" style="146" customWidth="1"/>
    <col min="4614" max="4614" width="44" style="146" customWidth="1"/>
    <col min="4615" max="4615" width="14.88671875" style="146" customWidth="1"/>
    <col min="4616" max="4617" width="18.6640625" style="146" customWidth="1"/>
    <col min="4618" max="4618" width="19.6640625" style="146" customWidth="1"/>
    <col min="4619" max="4619" width="14.33203125" style="146" customWidth="1"/>
    <col min="4620" max="4620" width="9.109375" style="146"/>
    <col min="4621" max="4621" width="10.88671875" style="146" bestFit="1" customWidth="1"/>
    <col min="4622" max="4622" width="19.109375" style="146" customWidth="1"/>
    <col min="4623" max="4623" width="18.5546875" style="146" customWidth="1"/>
    <col min="4624" max="4624" width="14.6640625" style="146" customWidth="1"/>
    <col min="4625" max="4865" width="9.109375" style="146"/>
    <col min="4866" max="4866" width="14.44140625" style="146" customWidth="1"/>
    <col min="4867" max="4867" width="11.6640625" style="146" customWidth="1"/>
    <col min="4868" max="4868" width="12" style="146" customWidth="1"/>
    <col min="4869" max="4869" width="49.5546875" style="146" customWidth="1"/>
    <col min="4870" max="4870" width="44" style="146" customWidth="1"/>
    <col min="4871" max="4871" width="14.88671875" style="146" customWidth="1"/>
    <col min="4872" max="4873" width="18.6640625" style="146" customWidth="1"/>
    <col min="4874" max="4874" width="19.6640625" style="146" customWidth="1"/>
    <col min="4875" max="4875" width="14.33203125" style="146" customWidth="1"/>
    <col min="4876" max="4876" width="9.109375" style="146"/>
    <col min="4877" max="4877" width="10.88671875" style="146" bestFit="1" customWidth="1"/>
    <col min="4878" max="4878" width="19.109375" style="146" customWidth="1"/>
    <col min="4879" max="4879" width="18.5546875" style="146" customWidth="1"/>
    <col min="4880" max="4880" width="14.6640625" style="146" customWidth="1"/>
    <col min="4881" max="5121" width="9.109375" style="146"/>
    <col min="5122" max="5122" width="14.44140625" style="146" customWidth="1"/>
    <col min="5123" max="5123" width="11.6640625" style="146" customWidth="1"/>
    <col min="5124" max="5124" width="12" style="146" customWidth="1"/>
    <col min="5125" max="5125" width="49.5546875" style="146" customWidth="1"/>
    <col min="5126" max="5126" width="44" style="146" customWidth="1"/>
    <col min="5127" max="5127" width="14.88671875" style="146" customWidth="1"/>
    <col min="5128" max="5129" width="18.6640625" style="146" customWidth="1"/>
    <col min="5130" max="5130" width="19.6640625" style="146" customWidth="1"/>
    <col min="5131" max="5131" width="14.33203125" style="146" customWidth="1"/>
    <col min="5132" max="5132" width="9.109375" style="146"/>
    <col min="5133" max="5133" width="10.88671875" style="146" bestFit="1" customWidth="1"/>
    <col min="5134" max="5134" width="19.109375" style="146" customWidth="1"/>
    <col min="5135" max="5135" width="18.5546875" style="146" customWidth="1"/>
    <col min="5136" max="5136" width="14.6640625" style="146" customWidth="1"/>
    <col min="5137" max="5377" width="9.109375" style="146"/>
    <col min="5378" max="5378" width="14.44140625" style="146" customWidth="1"/>
    <col min="5379" max="5379" width="11.6640625" style="146" customWidth="1"/>
    <col min="5380" max="5380" width="12" style="146" customWidth="1"/>
    <col min="5381" max="5381" width="49.5546875" style="146" customWidth="1"/>
    <col min="5382" max="5382" width="44" style="146" customWidth="1"/>
    <col min="5383" max="5383" width="14.88671875" style="146" customWidth="1"/>
    <col min="5384" max="5385" width="18.6640625" style="146" customWidth="1"/>
    <col min="5386" max="5386" width="19.6640625" style="146" customWidth="1"/>
    <col min="5387" max="5387" width="14.33203125" style="146" customWidth="1"/>
    <col min="5388" max="5388" width="9.109375" style="146"/>
    <col min="5389" max="5389" width="10.88671875" style="146" bestFit="1" customWidth="1"/>
    <col min="5390" max="5390" width="19.109375" style="146" customWidth="1"/>
    <col min="5391" max="5391" width="18.5546875" style="146" customWidth="1"/>
    <col min="5392" max="5392" width="14.6640625" style="146" customWidth="1"/>
    <col min="5393" max="5633" width="9.109375" style="146"/>
    <col min="5634" max="5634" width="14.44140625" style="146" customWidth="1"/>
    <col min="5635" max="5635" width="11.6640625" style="146" customWidth="1"/>
    <col min="5636" max="5636" width="12" style="146" customWidth="1"/>
    <col min="5637" max="5637" width="49.5546875" style="146" customWidth="1"/>
    <col min="5638" max="5638" width="44" style="146" customWidth="1"/>
    <col min="5639" max="5639" width="14.88671875" style="146" customWidth="1"/>
    <col min="5640" max="5641" width="18.6640625" style="146" customWidth="1"/>
    <col min="5642" max="5642" width="19.6640625" style="146" customWidth="1"/>
    <col min="5643" max="5643" width="14.33203125" style="146" customWidth="1"/>
    <col min="5644" max="5644" width="9.109375" style="146"/>
    <col min="5645" max="5645" width="10.88671875" style="146" bestFit="1" customWidth="1"/>
    <col min="5646" max="5646" width="19.109375" style="146" customWidth="1"/>
    <col min="5647" max="5647" width="18.5546875" style="146" customWidth="1"/>
    <col min="5648" max="5648" width="14.6640625" style="146" customWidth="1"/>
    <col min="5649" max="5889" width="9.109375" style="146"/>
    <col min="5890" max="5890" width="14.44140625" style="146" customWidth="1"/>
    <col min="5891" max="5891" width="11.6640625" style="146" customWidth="1"/>
    <col min="5892" max="5892" width="12" style="146" customWidth="1"/>
    <col min="5893" max="5893" width="49.5546875" style="146" customWidth="1"/>
    <col min="5894" max="5894" width="44" style="146" customWidth="1"/>
    <col min="5895" max="5895" width="14.88671875" style="146" customWidth="1"/>
    <col min="5896" max="5897" width="18.6640625" style="146" customWidth="1"/>
    <col min="5898" max="5898" width="19.6640625" style="146" customWidth="1"/>
    <col min="5899" max="5899" width="14.33203125" style="146" customWidth="1"/>
    <col min="5900" max="5900" width="9.109375" style="146"/>
    <col min="5901" max="5901" width="10.88671875" style="146" bestFit="1" customWidth="1"/>
    <col min="5902" max="5902" width="19.109375" style="146" customWidth="1"/>
    <col min="5903" max="5903" width="18.5546875" style="146" customWidth="1"/>
    <col min="5904" max="5904" width="14.6640625" style="146" customWidth="1"/>
    <col min="5905" max="6145" width="9.109375" style="146"/>
    <col min="6146" max="6146" width="14.44140625" style="146" customWidth="1"/>
    <col min="6147" max="6147" width="11.6640625" style="146" customWidth="1"/>
    <col min="6148" max="6148" width="12" style="146" customWidth="1"/>
    <col min="6149" max="6149" width="49.5546875" style="146" customWidth="1"/>
    <col min="6150" max="6150" width="44" style="146" customWidth="1"/>
    <col min="6151" max="6151" width="14.88671875" style="146" customWidth="1"/>
    <col min="6152" max="6153" width="18.6640625" style="146" customWidth="1"/>
    <col min="6154" max="6154" width="19.6640625" style="146" customWidth="1"/>
    <col min="6155" max="6155" width="14.33203125" style="146" customWidth="1"/>
    <col min="6156" max="6156" width="9.109375" style="146"/>
    <col min="6157" max="6157" width="10.88671875" style="146" bestFit="1" customWidth="1"/>
    <col min="6158" max="6158" width="19.109375" style="146" customWidth="1"/>
    <col min="6159" max="6159" width="18.5546875" style="146" customWidth="1"/>
    <col min="6160" max="6160" width="14.6640625" style="146" customWidth="1"/>
    <col min="6161" max="6401" width="9.109375" style="146"/>
    <col min="6402" max="6402" width="14.44140625" style="146" customWidth="1"/>
    <col min="6403" max="6403" width="11.6640625" style="146" customWidth="1"/>
    <col min="6404" max="6404" width="12" style="146" customWidth="1"/>
    <col min="6405" max="6405" width="49.5546875" style="146" customWidth="1"/>
    <col min="6406" max="6406" width="44" style="146" customWidth="1"/>
    <col min="6407" max="6407" width="14.88671875" style="146" customWidth="1"/>
    <col min="6408" max="6409" width="18.6640625" style="146" customWidth="1"/>
    <col min="6410" max="6410" width="19.6640625" style="146" customWidth="1"/>
    <col min="6411" max="6411" width="14.33203125" style="146" customWidth="1"/>
    <col min="6412" max="6412" width="9.109375" style="146"/>
    <col min="6413" max="6413" width="10.88671875" style="146" bestFit="1" customWidth="1"/>
    <col min="6414" max="6414" width="19.109375" style="146" customWidth="1"/>
    <col min="6415" max="6415" width="18.5546875" style="146" customWidth="1"/>
    <col min="6416" max="6416" width="14.6640625" style="146" customWidth="1"/>
    <col min="6417" max="6657" width="9.109375" style="146"/>
    <col min="6658" max="6658" width="14.44140625" style="146" customWidth="1"/>
    <col min="6659" max="6659" width="11.6640625" style="146" customWidth="1"/>
    <col min="6660" max="6660" width="12" style="146" customWidth="1"/>
    <col min="6661" max="6661" width="49.5546875" style="146" customWidth="1"/>
    <col min="6662" max="6662" width="44" style="146" customWidth="1"/>
    <col min="6663" max="6663" width="14.88671875" style="146" customWidth="1"/>
    <col min="6664" max="6665" width="18.6640625" style="146" customWidth="1"/>
    <col min="6666" max="6666" width="19.6640625" style="146" customWidth="1"/>
    <col min="6667" max="6667" width="14.33203125" style="146" customWidth="1"/>
    <col min="6668" max="6668" width="9.109375" style="146"/>
    <col min="6669" max="6669" width="10.88671875" style="146" bestFit="1" customWidth="1"/>
    <col min="6670" max="6670" width="19.109375" style="146" customWidth="1"/>
    <col min="6671" max="6671" width="18.5546875" style="146" customWidth="1"/>
    <col min="6672" max="6672" width="14.6640625" style="146" customWidth="1"/>
    <col min="6673" max="6913" width="9.109375" style="146"/>
    <col min="6914" max="6914" width="14.44140625" style="146" customWidth="1"/>
    <col min="6915" max="6915" width="11.6640625" style="146" customWidth="1"/>
    <col min="6916" max="6916" width="12" style="146" customWidth="1"/>
    <col min="6917" max="6917" width="49.5546875" style="146" customWidth="1"/>
    <col min="6918" max="6918" width="44" style="146" customWidth="1"/>
    <col min="6919" max="6919" width="14.88671875" style="146" customWidth="1"/>
    <col min="6920" max="6921" width="18.6640625" style="146" customWidth="1"/>
    <col min="6922" max="6922" width="19.6640625" style="146" customWidth="1"/>
    <col min="6923" max="6923" width="14.33203125" style="146" customWidth="1"/>
    <col min="6924" max="6924" width="9.109375" style="146"/>
    <col min="6925" max="6925" width="10.88671875" style="146" bestFit="1" customWidth="1"/>
    <col min="6926" max="6926" width="19.109375" style="146" customWidth="1"/>
    <col min="6927" max="6927" width="18.5546875" style="146" customWidth="1"/>
    <col min="6928" max="6928" width="14.6640625" style="146" customWidth="1"/>
    <col min="6929" max="7169" width="9.109375" style="146"/>
    <col min="7170" max="7170" width="14.44140625" style="146" customWidth="1"/>
    <col min="7171" max="7171" width="11.6640625" style="146" customWidth="1"/>
    <col min="7172" max="7172" width="12" style="146" customWidth="1"/>
    <col min="7173" max="7173" width="49.5546875" style="146" customWidth="1"/>
    <col min="7174" max="7174" width="44" style="146" customWidth="1"/>
    <col min="7175" max="7175" width="14.88671875" style="146" customWidth="1"/>
    <col min="7176" max="7177" width="18.6640625" style="146" customWidth="1"/>
    <col min="7178" max="7178" width="19.6640625" style="146" customWidth="1"/>
    <col min="7179" max="7179" width="14.33203125" style="146" customWidth="1"/>
    <col min="7180" max="7180" width="9.109375" style="146"/>
    <col min="7181" max="7181" width="10.88671875" style="146" bestFit="1" customWidth="1"/>
    <col min="7182" max="7182" width="19.109375" style="146" customWidth="1"/>
    <col min="7183" max="7183" width="18.5546875" style="146" customWidth="1"/>
    <col min="7184" max="7184" width="14.6640625" style="146" customWidth="1"/>
    <col min="7185" max="7425" width="9.109375" style="146"/>
    <col min="7426" max="7426" width="14.44140625" style="146" customWidth="1"/>
    <col min="7427" max="7427" width="11.6640625" style="146" customWidth="1"/>
    <col min="7428" max="7428" width="12" style="146" customWidth="1"/>
    <col min="7429" max="7429" width="49.5546875" style="146" customWidth="1"/>
    <col min="7430" max="7430" width="44" style="146" customWidth="1"/>
    <col min="7431" max="7431" width="14.88671875" style="146" customWidth="1"/>
    <col min="7432" max="7433" width="18.6640625" style="146" customWidth="1"/>
    <col min="7434" max="7434" width="19.6640625" style="146" customWidth="1"/>
    <col min="7435" max="7435" width="14.33203125" style="146" customWidth="1"/>
    <col min="7436" max="7436" width="9.109375" style="146"/>
    <col min="7437" max="7437" width="10.88671875" style="146" bestFit="1" customWidth="1"/>
    <col min="7438" max="7438" width="19.109375" style="146" customWidth="1"/>
    <col min="7439" max="7439" width="18.5546875" style="146" customWidth="1"/>
    <col min="7440" max="7440" width="14.6640625" style="146" customWidth="1"/>
    <col min="7441" max="7681" width="9.109375" style="146"/>
    <col min="7682" max="7682" width="14.44140625" style="146" customWidth="1"/>
    <col min="7683" max="7683" width="11.6640625" style="146" customWidth="1"/>
    <col min="7684" max="7684" width="12" style="146" customWidth="1"/>
    <col min="7685" max="7685" width="49.5546875" style="146" customWidth="1"/>
    <col min="7686" max="7686" width="44" style="146" customWidth="1"/>
    <col min="7687" max="7687" width="14.88671875" style="146" customWidth="1"/>
    <col min="7688" max="7689" width="18.6640625" style="146" customWidth="1"/>
    <col min="7690" max="7690" width="19.6640625" style="146" customWidth="1"/>
    <col min="7691" max="7691" width="14.33203125" style="146" customWidth="1"/>
    <col min="7692" max="7692" width="9.109375" style="146"/>
    <col min="7693" max="7693" width="10.88671875" style="146" bestFit="1" customWidth="1"/>
    <col min="7694" max="7694" width="19.109375" style="146" customWidth="1"/>
    <col min="7695" max="7695" width="18.5546875" style="146" customWidth="1"/>
    <col min="7696" max="7696" width="14.6640625" style="146" customWidth="1"/>
    <col min="7697" max="7937" width="9.109375" style="146"/>
    <col min="7938" max="7938" width="14.44140625" style="146" customWidth="1"/>
    <col min="7939" max="7939" width="11.6640625" style="146" customWidth="1"/>
    <col min="7940" max="7940" width="12" style="146" customWidth="1"/>
    <col min="7941" max="7941" width="49.5546875" style="146" customWidth="1"/>
    <col min="7942" max="7942" width="44" style="146" customWidth="1"/>
    <col min="7943" max="7943" width="14.88671875" style="146" customWidth="1"/>
    <col min="7944" max="7945" width="18.6640625" style="146" customWidth="1"/>
    <col min="7946" max="7946" width="19.6640625" style="146" customWidth="1"/>
    <col min="7947" max="7947" width="14.33203125" style="146" customWidth="1"/>
    <col min="7948" max="7948" width="9.109375" style="146"/>
    <col min="7949" max="7949" width="10.88671875" style="146" bestFit="1" customWidth="1"/>
    <col min="7950" max="7950" width="19.109375" style="146" customWidth="1"/>
    <col min="7951" max="7951" width="18.5546875" style="146" customWidth="1"/>
    <col min="7952" max="7952" width="14.6640625" style="146" customWidth="1"/>
    <col min="7953" max="8193" width="9.109375" style="146"/>
    <col min="8194" max="8194" width="14.44140625" style="146" customWidth="1"/>
    <col min="8195" max="8195" width="11.6640625" style="146" customWidth="1"/>
    <col min="8196" max="8196" width="12" style="146" customWidth="1"/>
    <col min="8197" max="8197" width="49.5546875" style="146" customWidth="1"/>
    <col min="8198" max="8198" width="44" style="146" customWidth="1"/>
    <col min="8199" max="8199" width="14.88671875" style="146" customWidth="1"/>
    <col min="8200" max="8201" width="18.6640625" style="146" customWidth="1"/>
    <col min="8202" max="8202" width="19.6640625" style="146" customWidth="1"/>
    <col min="8203" max="8203" width="14.33203125" style="146" customWidth="1"/>
    <col min="8204" max="8204" width="9.109375" style="146"/>
    <col min="8205" max="8205" width="10.88671875" style="146" bestFit="1" customWidth="1"/>
    <col min="8206" max="8206" width="19.109375" style="146" customWidth="1"/>
    <col min="8207" max="8207" width="18.5546875" style="146" customWidth="1"/>
    <col min="8208" max="8208" width="14.6640625" style="146" customWidth="1"/>
    <col min="8209" max="8449" width="9.109375" style="146"/>
    <col min="8450" max="8450" width="14.44140625" style="146" customWidth="1"/>
    <col min="8451" max="8451" width="11.6640625" style="146" customWidth="1"/>
    <col min="8452" max="8452" width="12" style="146" customWidth="1"/>
    <col min="8453" max="8453" width="49.5546875" style="146" customWidth="1"/>
    <col min="8454" max="8454" width="44" style="146" customWidth="1"/>
    <col min="8455" max="8455" width="14.88671875" style="146" customWidth="1"/>
    <col min="8456" max="8457" width="18.6640625" style="146" customWidth="1"/>
    <col min="8458" max="8458" width="19.6640625" style="146" customWidth="1"/>
    <col min="8459" max="8459" width="14.33203125" style="146" customWidth="1"/>
    <col min="8460" max="8460" width="9.109375" style="146"/>
    <col min="8461" max="8461" width="10.88671875" style="146" bestFit="1" customWidth="1"/>
    <col min="8462" max="8462" width="19.109375" style="146" customWidth="1"/>
    <col min="8463" max="8463" width="18.5546875" style="146" customWidth="1"/>
    <col min="8464" max="8464" width="14.6640625" style="146" customWidth="1"/>
    <col min="8465" max="8705" width="9.109375" style="146"/>
    <col min="8706" max="8706" width="14.44140625" style="146" customWidth="1"/>
    <col min="8707" max="8707" width="11.6640625" style="146" customWidth="1"/>
    <col min="8708" max="8708" width="12" style="146" customWidth="1"/>
    <col min="8709" max="8709" width="49.5546875" style="146" customWidth="1"/>
    <col min="8710" max="8710" width="44" style="146" customWidth="1"/>
    <col min="8711" max="8711" width="14.88671875" style="146" customWidth="1"/>
    <col min="8712" max="8713" width="18.6640625" style="146" customWidth="1"/>
    <col min="8714" max="8714" width="19.6640625" style="146" customWidth="1"/>
    <col min="8715" max="8715" width="14.33203125" style="146" customWidth="1"/>
    <col min="8716" max="8716" width="9.109375" style="146"/>
    <col min="8717" max="8717" width="10.88671875" style="146" bestFit="1" customWidth="1"/>
    <col min="8718" max="8718" width="19.109375" style="146" customWidth="1"/>
    <col min="8719" max="8719" width="18.5546875" style="146" customWidth="1"/>
    <col min="8720" max="8720" width="14.6640625" style="146" customWidth="1"/>
    <col min="8721" max="8961" width="9.109375" style="146"/>
    <col min="8962" max="8962" width="14.44140625" style="146" customWidth="1"/>
    <col min="8963" max="8963" width="11.6640625" style="146" customWidth="1"/>
    <col min="8964" max="8964" width="12" style="146" customWidth="1"/>
    <col min="8965" max="8965" width="49.5546875" style="146" customWidth="1"/>
    <col min="8966" max="8966" width="44" style="146" customWidth="1"/>
    <col min="8967" max="8967" width="14.88671875" style="146" customWidth="1"/>
    <col min="8968" max="8969" width="18.6640625" style="146" customWidth="1"/>
    <col min="8970" max="8970" width="19.6640625" style="146" customWidth="1"/>
    <col min="8971" max="8971" width="14.33203125" style="146" customWidth="1"/>
    <col min="8972" max="8972" width="9.109375" style="146"/>
    <col min="8973" max="8973" width="10.88671875" style="146" bestFit="1" customWidth="1"/>
    <col min="8974" max="8974" width="19.109375" style="146" customWidth="1"/>
    <col min="8975" max="8975" width="18.5546875" style="146" customWidth="1"/>
    <col min="8976" max="8976" width="14.6640625" style="146" customWidth="1"/>
    <col min="8977" max="9217" width="9.109375" style="146"/>
    <col min="9218" max="9218" width="14.44140625" style="146" customWidth="1"/>
    <col min="9219" max="9219" width="11.6640625" style="146" customWidth="1"/>
    <col min="9220" max="9220" width="12" style="146" customWidth="1"/>
    <col min="9221" max="9221" width="49.5546875" style="146" customWidth="1"/>
    <col min="9222" max="9222" width="44" style="146" customWidth="1"/>
    <col min="9223" max="9223" width="14.88671875" style="146" customWidth="1"/>
    <col min="9224" max="9225" width="18.6640625" style="146" customWidth="1"/>
    <col min="9226" max="9226" width="19.6640625" style="146" customWidth="1"/>
    <col min="9227" max="9227" width="14.33203125" style="146" customWidth="1"/>
    <col min="9228" max="9228" width="9.109375" style="146"/>
    <col min="9229" max="9229" width="10.88671875" style="146" bestFit="1" customWidth="1"/>
    <col min="9230" max="9230" width="19.109375" style="146" customWidth="1"/>
    <col min="9231" max="9231" width="18.5546875" style="146" customWidth="1"/>
    <col min="9232" max="9232" width="14.6640625" style="146" customWidth="1"/>
    <col min="9233" max="9473" width="9.109375" style="146"/>
    <col min="9474" max="9474" width="14.44140625" style="146" customWidth="1"/>
    <col min="9475" max="9475" width="11.6640625" style="146" customWidth="1"/>
    <col min="9476" max="9476" width="12" style="146" customWidth="1"/>
    <col min="9477" max="9477" width="49.5546875" style="146" customWidth="1"/>
    <col min="9478" max="9478" width="44" style="146" customWidth="1"/>
    <col min="9479" max="9479" width="14.88671875" style="146" customWidth="1"/>
    <col min="9480" max="9481" width="18.6640625" style="146" customWidth="1"/>
    <col min="9482" max="9482" width="19.6640625" style="146" customWidth="1"/>
    <col min="9483" max="9483" width="14.33203125" style="146" customWidth="1"/>
    <col min="9484" max="9484" width="9.109375" style="146"/>
    <col min="9485" max="9485" width="10.88671875" style="146" bestFit="1" customWidth="1"/>
    <col min="9486" max="9486" width="19.109375" style="146" customWidth="1"/>
    <col min="9487" max="9487" width="18.5546875" style="146" customWidth="1"/>
    <col min="9488" max="9488" width="14.6640625" style="146" customWidth="1"/>
    <col min="9489" max="9729" width="9.109375" style="146"/>
    <col min="9730" max="9730" width="14.44140625" style="146" customWidth="1"/>
    <col min="9731" max="9731" width="11.6640625" style="146" customWidth="1"/>
    <col min="9732" max="9732" width="12" style="146" customWidth="1"/>
    <col min="9733" max="9733" width="49.5546875" style="146" customWidth="1"/>
    <col min="9734" max="9734" width="44" style="146" customWidth="1"/>
    <col min="9735" max="9735" width="14.88671875" style="146" customWidth="1"/>
    <col min="9736" max="9737" width="18.6640625" style="146" customWidth="1"/>
    <col min="9738" max="9738" width="19.6640625" style="146" customWidth="1"/>
    <col min="9739" max="9739" width="14.33203125" style="146" customWidth="1"/>
    <col min="9740" max="9740" width="9.109375" style="146"/>
    <col min="9741" max="9741" width="10.88671875" style="146" bestFit="1" customWidth="1"/>
    <col min="9742" max="9742" width="19.109375" style="146" customWidth="1"/>
    <col min="9743" max="9743" width="18.5546875" style="146" customWidth="1"/>
    <col min="9744" max="9744" width="14.6640625" style="146" customWidth="1"/>
    <col min="9745" max="9985" width="9.109375" style="146"/>
    <col min="9986" max="9986" width="14.44140625" style="146" customWidth="1"/>
    <col min="9987" max="9987" width="11.6640625" style="146" customWidth="1"/>
    <col min="9988" max="9988" width="12" style="146" customWidth="1"/>
    <col min="9989" max="9989" width="49.5546875" style="146" customWidth="1"/>
    <col min="9990" max="9990" width="44" style="146" customWidth="1"/>
    <col min="9991" max="9991" width="14.88671875" style="146" customWidth="1"/>
    <col min="9992" max="9993" width="18.6640625" style="146" customWidth="1"/>
    <col min="9994" max="9994" width="19.6640625" style="146" customWidth="1"/>
    <col min="9995" max="9995" width="14.33203125" style="146" customWidth="1"/>
    <col min="9996" max="9996" width="9.109375" style="146"/>
    <col min="9997" max="9997" width="10.88671875" style="146" bestFit="1" customWidth="1"/>
    <col min="9998" max="9998" width="19.109375" style="146" customWidth="1"/>
    <col min="9999" max="9999" width="18.5546875" style="146" customWidth="1"/>
    <col min="10000" max="10000" width="14.6640625" style="146" customWidth="1"/>
    <col min="10001" max="10241" width="9.109375" style="146"/>
    <col min="10242" max="10242" width="14.44140625" style="146" customWidth="1"/>
    <col min="10243" max="10243" width="11.6640625" style="146" customWidth="1"/>
    <col min="10244" max="10244" width="12" style="146" customWidth="1"/>
    <col min="10245" max="10245" width="49.5546875" style="146" customWidth="1"/>
    <col min="10246" max="10246" width="44" style="146" customWidth="1"/>
    <col min="10247" max="10247" width="14.88671875" style="146" customWidth="1"/>
    <col min="10248" max="10249" width="18.6640625" style="146" customWidth="1"/>
    <col min="10250" max="10250" width="19.6640625" style="146" customWidth="1"/>
    <col min="10251" max="10251" width="14.33203125" style="146" customWidth="1"/>
    <col min="10252" max="10252" width="9.109375" style="146"/>
    <col min="10253" max="10253" width="10.88671875" style="146" bestFit="1" customWidth="1"/>
    <col min="10254" max="10254" width="19.109375" style="146" customWidth="1"/>
    <col min="10255" max="10255" width="18.5546875" style="146" customWidth="1"/>
    <col min="10256" max="10256" width="14.6640625" style="146" customWidth="1"/>
    <col min="10257" max="10497" width="9.109375" style="146"/>
    <col min="10498" max="10498" width="14.44140625" style="146" customWidth="1"/>
    <col min="10499" max="10499" width="11.6640625" style="146" customWidth="1"/>
    <col min="10500" max="10500" width="12" style="146" customWidth="1"/>
    <col min="10501" max="10501" width="49.5546875" style="146" customWidth="1"/>
    <col min="10502" max="10502" width="44" style="146" customWidth="1"/>
    <col min="10503" max="10503" width="14.88671875" style="146" customWidth="1"/>
    <col min="10504" max="10505" width="18.6640625" style="146" customWidth="1"/>
    <col min="10506" max="10506" width="19.6640625" style="146" customWidth="1"/>
    <col min="10507" max="10507" width="14.33203125" style="146" customWidth="1"/>
    <col min="10508" max="10508" width="9.109375" style="146"/>
    <col min="10509" max="10509" width="10.88671875" style="146" bestFit="1" customWidth="1"/>
    <col min="10510" max="10510" width="19.109375" style="146" customWidth="1"/>
    <col min="10511" max="10511" width="18.5546875" style="146" customWidth="1"/>
    <col min="10512" max="10512" width="14.6640625" style="146" customWidth="1"/>
    <col min="10513" max="10753" width="9.109375" style="146"/>
    <col min="10754" max="10754" width="14.44140625" style="146" customWidth="1"/>
    <col min="10755" max="10755" width="11.6640625" style="146" customWidth="1"/>
    <col min="10756" max="10756" width="12" style="146" customWidth="1"/>
    <col min="10757" max="10757" width="49.5546875" style="146" customWidth="1"/>
    <col min="10758" max="10758" width="44" style="146" customWidth="1"/>
    <col min="10759" max="10759" width="14.88671875" style="146" customWidth="1"/>
    <col min="10760" max="10761" width="18.6640625" style="146" customWidth="1"/>
    <col min="10762" max="10762" width="19.6640625" style="146" customWidth="1"/>
    <col min="10763" max="10763" width="14.33203125" style="146" customWidth="1"/>
    <col min="10764" max="10764" width="9.109375" style="146"/>
    <col min="10765" max="10765" width="10.88671875" style="146" bestFit="1" customWidth="1"/>
    <col min="10766" max="10766" width="19.109375" style="146" customWidth="1"/>
    <col min="10767" max="10767" width="18.5546875" style="146" customWidth="1"/>
    <col min="10768" max="10768" width="14.6640625" style="146" customWidth="1"/>
    <col min="10769" max="11009" width="9.109375" style="146"/>
    <col min="11010" max="11010" width="14.44140625" style="146" customWidth="1"/>
    <col min="11011" max="11011" width="11.6640625" style="146" customWidth="1"/>
    <col min="11012" max="11012" width="12" style="146" customWidth="1"/>
    <col min="11013" max="11013" width="49.5546875" style="146" customWidth="1"/>
    <col min="11014" max="11014" width="44" style="146" customWidth="1"/>
    <col min="11015" max="11015" width="14.88671875" style="146" customWidth="1"/>
    <col min="11016" max="11017" width="18.6640625" style="146" customWidth="1"/>
    <col min="11018" max="11018" width="19.6640625" style="146" customWidth="1"/>
    <col min="11019" max="11019" width="14.33203125" style="146" customWidth="1"/>
    <col min="11020" max="11020" width="9.109375" style="146"/>
    <col min="11021" max="11021" width="10.88671875" style="146" bestFit="1" customWidth="1"/>
    <col min="11022" max="11022" width="19.109375" style="146" customWidth="1"/>
    <col min="11023" max="11023" width="18.5546875" style="146" customWidth="1"/>
    <col min="11024" max="11024" width="14.6640625" style="146" customWidth="1"/>
    <col min="11025" max="11265" width="9.109375" style="146"/>
    <col min="11266" max="11266" width="14.44140625" style="146" customWidth="1"/>
    <col min="11267" max="11267" width="11.6640625" style="146" customWidth="1"/>
    <col min="11268" max="11268" width="12" style="146" customWidth="1"/>
    <col min="11269" max="11269" width="49.5546875" style="146" customWidth="1"/>
    <col min="11270" max="11270" width="44" style="146" customWidth="1"/>
    <col min="11271" max="11271" width="14.88671875" style="146" customWidth="1"/>
    <col min="11272" max="11273" width="18.6640625" style="146" customWidth="1"/>
    <col min="11274" max="11274" width="19.6640625" style="146" customWidth="1"/>
    <col min="11275" max="11275" width="14.33203125" style="146" customWidth="1"/>
    <col min="11276" max="11276" width="9.109375" style="146"/>
    <col min="11277" max="11277" width="10.88671875" style="146" bestFit="1" customWidth="1"/>
    <col min="11278" max="11278" width="19.109375" style="146" customWidth="1"/>
    <col min="11279" max="11279" width="18.5546875" style="146" customWidth="1"/>
    <col min="11280" max="11280" width="14.6640625" style="146" customWidth="1"/>
    <col min="11281" max="11521" width="9.109375" style="146"/>
    <col min="11522" max="11522" width="14.44140625" style="146" customWidth="1"/>
    <col min="11523" max="11523" width="11.6640625" style="146" customWidth="1"/>
    <col min="11524" max="11524" width="12" style="146" customWidth="1"/>
    <col min="11525" max="11525" width="49.5546875" style="146" customWidth="1"/>
    <col min="11526" max="11526" width="44" style="146" customWidth="1"/>
    <col min="11527" max="11527" width="14.88671875" style="146" customWidth="1"/>
    <col min="11528" max="11529" width="18.6640625" style="146" customWidth="1"/>
    <col min="11530" max="11530" width="19.6640625" style="146" customWidth="1"/>
    <col min="11531" max="11531" width="14.33203125" style="146" customWidth="1"/>
    <col min="11532" max="11532" width="9.109375" style="146"/>
    <col min="11533" max="11533" width="10.88671875" style="146" bestFit="1" customWidth="1"/>
    <col min="11534" max="11534" width="19.109375" style="146" customWidth="1"/>
    <col min="11535" max="11535" width="18.5546875" style="146" customWidth="1"/>
    <col min="11536" max="11536" width="14.6640625" style="146" customWidth="1"/>
    <col min="11537" max="11777" width="9.109375" style="146"/>
    <col min="11778" max="11778" width="14.44140625" style="146" customWidth="1"/>
    <col min="11779" max="11779" width="11.6640625" style="146" customWidth="1"/>
    <col min="11780" max="11780" width="12" style="146" customWidth="1"/>
    <col min="11781" max="11781" width="49.5546875" style="146" customWidth="1"/>
    <col min="11782" max="11782" width="44" style="146" customWidth="1"/>
    <col min="11783" max="11783" width="14.88671875" style="146" customWidth="1"/>
    <col min="11784" max="11785" width="18.6640625" style="146" customWidth="1"/>
    <col min="11786" max="11786" width="19.6640625" style="146" customWidth="1"/>
    <col min="11787" max="11787" width="14.33203125" style="146" customWidth="1"/>
    <col min="11788" max="11788" width="9.109375" style="146"/>
    <col min="11789" max="11789" width="10.88671875" style="146" bestFit="1" customWidth="1"/>
    <col min="11790" max="11790" width="19.109375" style="146" customWidth="1"/>
    <col min="11791" max="11791" width="18.5546875" style="146" customWidth="1"/>
    <col min="11792" max="11792" width="14.6640625" style="146" customWidth="1"/>
    <col min="11793" max="12033" width="9.109375" style="146"/>
    <col min="12034" max="12034" width="14.44140625" style="146" customWidth="1"/>
    <col min="12035" max="12035" width="11.6640625" style="146" customWidth="1"/>
    <col min="12036" max="12036" width="12" style="146" customWidth="1"/>
    <col min="12037" max="12037" width="49.5546875" style="146" customWidth="1"/>
    <col min="12038" max="12038" width="44" style="146" customWidth="1"/>
    <col min="12039" max="12039" width="14.88671875" style="146" customWidth="1"/>
    <col min="12040" max="12041" width="18.6640625" style="146" customWidth="1"/>
    <col min="12042" max="12042" width="19.6640625" style="146" customWidth="1"/>
    <col min="12043" max="12043" width="14.33203125" style="146" customWidth="1"/>
    <col min="12044" max="12044" width="9.109375" style="146"/>
    <col min="12045" max="12045" width="10.88671875" style="146" bestFit="1" customWidth="1"/>
    <col min="12046" max="12046" width="19.109375" style="146" customWidth="1"/>
    <col min="12047" max="12047" width="18.5546875" style="146" customWidth="1"/>
    <col min="12048" max="12048" width="14.6640625" style="146" customWidth="1"/>
    <col min="12049" max="12289" width="9.109375" style="146"/>
    <col min="12290" max="12290" width="14.44140625" style="146" customWidth="1"/>
    <col min="12291" max="12291" width="11.6640625" style="146" customWidth="1"/>
    <col min="12292" max="12292" width="12" style="146" customWidth="1"/>
    <col min="12293" max="12293" width="49.5546875" style="146" customWidth="1"/>
    <col min="12294" max="12294" width="44" style="146" customWidth="1"/>
    <col min="12295" max="12295" width="14.88671875" style="146" customWidth="1"/>
    <col min="12296" max="12297" width="18.6640625" style="146" customWidth="1"/>
    <col min="12298" max="12298" width="19.6640625" style="146" customWidth="1"/>
    <col min="12299" max="12299" width="14.33203125" style="146" customWidth="1"/>
    <col min="12300" max="12300" width="9.109375" style="146"/>
    <col min="12301" max="12301" width="10.88671875" style="146" bestFit="1" customWidth="1"/>
    <col min="12302" max="12302" width="19.109375" style="146" customWidth="1"/>
    <col min="12303" max="12303" width="18.5546875" style="146" customWidth="1"/>
    <col min="12304" max="12304" width="14.6640625" style="146" customWidth="1"/>
    <col min="12305" max="12545" width="9.109375" style="146"/>
    <col min="12546" max="12546" width="14.44140625" style="146" customWidth="1"/>
    <col min="12547" max="12547" width="11.6640625" style="146" customWidth="1"/>
    <col min="12548" max="12548" width="12" style="146" customWidth="1"/>
    <col min="12549" max="12549" width="49.5546875" style="146" customWidth="1"/>
    <col min="12550" max="12550" width="44" style="146" customWidth="1"/>
    <col min="12551" max="12551" width="14.88671875" style="146" customWidth="1"/>
    <col min="12552" max="12553" width="18.6640625" style="146" customWidth="1"/>
    <col min="12554" max="12554" width="19.6640625" style="146" customWidth="1"/>
    <col min="12555" max="12555" width="14.33203125" style="146" customWidth="1"/>
    <col min="12556" max="12556" width="9.109375" style="146"/>
    <col min="12557" max="12557" width="10.88671875" style="146" bestFit="1" customWidth="1"/>
    <col min="12558" max="12558" width="19.109375" style="146" customWidth="1"/>
    <col min="12559" max="12559" width="18.5546875" style="146" customWidth="1"/>
    <col min="12560" max="12560" width="14.6640625" style="146" customWidth="1"/>
    <col min="12561" max="12801" width="9.109375" style="146"/>
    <col min="12802" max="12802" width="14.44140625" style="146" customWidth="1"/>
    <col min="12803" max="12803" width="11.6640625" style="146" customWidth="1"/>
    <col min="12804" max="12804" width="12" style="146" customWidth="1"/>
    <col min="12805" max="12805" width="49.5546875" style="146" customWidth="1"/>
    <col min="12806" max="12806" width="44" style="146" customWidth="1"/>
    <col min="12807" max="12807" width="14.88671875" style="146" customWidth="1"/>
    <col min="12808" max="12809" width="18.6640625" style="146" customWidth="1"/>
    <col min="12810" max="12810" width="19.6640625" style="146" customWidth="1"/>
    <col min="12811" max="12811" width="14.33203125" style="146" customWidth="1"/>
    <col min="12812" max="12812" width="9.109375" style="146"/>
    <col min="12813" max="12813" width="10.88671875" style="146" bestFit="1" customWidth="1"/>
    <col min="12814" max="12814" width="19.109375" style="146" customWidth="1"/>
    <col min="12815" max="12815" width="18.5546875" style="146" customWidth="1"/>
    <col min="12816" max="12816" width="14.6640625" style="146" customWidth="1"/>
    <col min="12817" max="13057" width="9.109375" style="146"/>
    <col min="13058" max="13058" width="14.44140625" style="146" customWidth="1"/>
    <col min="13059" max="13059" width="11.6640625" style="146" customWidth="1"/>
    <col min="13060" max="13060" width="12" style="146" customWidth="1"/>
    <col min="13061" max="13061" width="49.5546875" style="146" customWidth="1"/>
    <col min="13062" max="13062" width="44" style="146" customWidth="1"/>
    <col min="13063" max="13063" width="14.88671875" style="146" customWidth="1"/>
    <col min="13064" max="13065" width="18.6640625" style="146" customWidth="1"/>
    <col min="13066" max="13066" width="19.6640625" style="146" customWidth="1"/>
    <col min="13067" max="13067" width="14.33203125" style="146" customWidth="1"/>
    <col min="13068" max="13068" width="9.109375" style="146"/>
    <col min="13069" max="13069" width="10.88671875" style="146" bestFit="1" customWidth="1"/>
    <col min="13070" max="13070" width="19.109375" style="146" customWidth="1"/>
    <col min="13071" max="13071" width="18.5546875" style="146" customWidth="1"/>
    <col min="13072" max="13072" width="14.6640625" style="146" customWidth="1"/>
    <col min="13073" max="13313" width="9.109375" style="146"/>
    <col min="13314" max="13314" width="14.44140625" style="146" customWidth="1"/>
    <col min="13315" max="13315" width="11.6640625" style="146" customWidth="1"/>
    <col min="13316" max="13316" width="12" style="146" customWidth="1"/>
    <col min="13317" max="13317" width="49.5546875" style="146" customWidth="1"/>
    <col min="13318" max="13318" width="44" style="146" customWidth="1"/>
    <col min="13319" max="13319" width="14.88671875" style="146" customWidth="1"/>
    <col min="13320" max="13321" width="18.6640625" style="146" customWidth="1"/>
    <col min="13322" max="13322" width="19.6640625" style="146" customWidth="1"/>
    <col min="13323" max="13323" width="14.33203125" style="146" customWidth="1"/>
    <col min="13324" max="13324" width="9.109375" style="146"/>
    <col min="13325" max="13325" width="10.88671875" style="146" bestFit="1" customWidth="1"/>
    <col min="13326" max="13326" width="19.109375" style="146" customWidth="1"/>
    <col min="13327" max="13327" width="18.5546875" style="146" customWidth="1"/>
    <col min="13328" max="13328" width="14.6640625" style="146" customWidth="1"/>
    <col min="13329" max="13569" width="9.109375" style="146"/>
    <col min="13570" max="13570" width="14.44140625" style="146" customWidth="1"/>
    <col min="13571" max="13571" width="11.6640625" style="146" customWidth="1"/>
    <col min="13572" max="13572" width="12" style="146" customWidth="1"/>
    <col min="13573" max="13573" width="49.5546875" style="146" customWidth="1"/>
    <col min="13574" max="13574" width="44" style="146" customWidth="1"/>
    <col min="13575" max="13575" width="14.88671875" style="146" customWidth="1"/>
    <col min="13576" max="13577" width="18.6640625" style="146" customWidth="1"/>
    <col min="13578" max="13578" width="19.6640625" style="146" customWidth="1"/>
    <col min="13579" max="13579" width="14.33203125" style="146" customWidth="1"/>
    <col min="13580" max="13580" width="9.109375" style="146"/>
    <col min="13581" max="13581" width="10.88671875" style="146" bestFit="1" customWidth="1"/>
    <col min="13582" max="13582" width="19.109375" style="146" customWidth="1"/>
    <col min="13583" max="13583" width="18.5546875" style="146" customWidth="1"/>
    <col min="13584" max="13584" width="14.6640625" style="146" customWidth="1"/>
    <col min="13585" max="13825" width="9.109375" style="146"/>
    <col min="13826" max="13826" width="14.44140625" style="146" customWidth="1"/>
    <col min="13827" max="13827" width="11.6640625" style="146" customWidth="1"/>
    <col min="13828" max="13828" width="12" style="146" customWidth="1"/>
    <col min="13829" max="13829" width="49.5546875" style="146" customWidth="1"/>
    <col min="13830" max="13830" width="44" style="146" customWidth="1"/>
    <col min="13831" max="13831" width="14.88671875" style="146" customWidth="1"/>
    <col min="13832" max="13833" width="18.6640625" style="146" customWidth="1"/>
    <col min="13834" max="13834" width="19.6640625" style="146" customWidth="1"/>
    <col min="13835" max="13835" width="14.33203125" style="146" customWidth="1"/>
    <col min="13836" max="13836" width="9.109375" style="146"/>
    <col min="13837" max="13837" width="10.88671875" style="146" bestFit="1" customWidth="1"/>
    <col min="13838" max="13838" width="19.109375" style="146" customWidth="1"/>
    <col min="13839" max="13839" width="18.5546875" style="146" customWidth="1"/>
    <col min="13840" max="13840" width="14.6640625" style="146" customWidth="1"/>
    <col min="13841" max="14081" width="9.109375" style="146"/>
    <col min="14082" max="14082" width="14.44140625" style="146" customWidth="1"/>
    <col min="14083" max="14083" width="11.6640625" style="146" customWidth="1"/>
    <col min="14084" max="14084" width="12" style="146" customWidth="1"/>
    <col min="14085" max="14085" width="49.5546875" style="146" customWidth="1"/>
    <col min="14086" max="14086" width="44" style="146" customWidth="1"/>
    <col min="14087" max="14087" width="14.88671875" style="146" customWidth="1"/>
    <col min="14088" max="14089" width="18.6640625" style="146" customWidth="1"/>
    <col min="14090" max="14090" width="19.6640625" style="146" customWidth="1"/>
    <col min="14091" max="14091" width="14.33203125" style="146" customWidth="1"/>
    <col min="14092" max="14092" width="9.109375" style="146"/>
    <col min="14093" max="14093" width="10.88671875" style="146" bestFit="1" customWidth="1"/>
    <col min="14094" max="14094" width="19.109375" style="146" customWidth="1"/>
    <col min="14095" max="14095" width="18.5546875" style="146" customWidth="1"/>
    <col min="14096" max="14096" width="14.6640625" style="146" customWidth="1"/>
    <col min="14097" max="14337" width="9.109375" style="146"/>
    <col min="14338" max="14338" width="14.44140625" style="146" customWidth="1"/>
    <col min="14339" max="14339" width="11.6640625" style="146" customWidth="1"/>
    <col min="14340" max="14340" width="12" style="146" customWidth="1"/>
    <col min="14341" max="14341" width="49.5546875" style="146" customWidth="1"/>
    <col min="14342" max="14342" width="44" style="146" customWidth="1"/>
    <col min="14343" max="14343" width="14.88671875" style="146" customWidth="1"/>
    <col min="14344" max="14345" width="18.6640625" style="146" customWidth="1"/>
    <col min="14346" max="14346" width="19.6640625" style="146" customWidth="1"/>
    <col min="14347" max="14347" width="14.33203125" style="146" customWidth="1"/>
    <col min="14348" max="14348" width="9.109375" style="146"/>
    <col min="14349" max="14349" width="10.88671875" style="146" bestFit="1" customWidth="1"/>
    <col min="14350" max="14350" width="19.109375" style="146" customWidth="1"/>
    <col min="14351" max="14351" width="18.5546875" style="146" customWidth="1"/>
    <col min="14352" max="14352" width="14.6640625" style="146" customWidth="1"/>
    <col min="14353" max="14593" width="9.109375" style="146"/>
    <col min="14594" max="14594" width="14.44140625" style="146" customWidth="1"/>
    <col min="14595" max="14595" width="11.6640625" style="146" customWidth="1"/>
    <col min="14596" max="14596" width="12" style="146" customWidth="1"/>
    <col min="14597" max="14597" width="49.5546875" style="146" customWidth="1"/>
    <col min="14598" max="14598" width="44" style="146" customWidth="1"/>
    <col min="14599" max="14599" width="14.88671875" style="146" customWidth="1"/>
    <col min="14600" max="14601" width="18.6640625" style="146" customWidth="1"/>
    <col min="14602" max="14602" width="19.6640625" style="146" customWidth="1"/>
    <col min="14603" max="14603" width="14.33203125" style="146" customWidth="1"/>
    <col min="14604" max="14604" width="9.109375" style="146"/>
    <col min="14605" max="14605" width="10.88671875" style="146" bestFit="1" customWidth="1"/>
    <col min="14606" max="14606" width="19.109375" style="146" customWidth="1"/>
    <col min="14607" max="14607" width="18.5546875" style="146" customWidth="1"/>
    <col min="14608" max="14608" width="14.6640625" style="146" customWidth="1"/>
    <col min="14609" max="14849" width="9.109375" style="146"/>
    <col min="14850" max="14850" width="14.44140625" style="146" customWidth="1"/>
    <col min="14851" max="14851" width="11.6640625" style="146" customWidth="1"/>
    <col min="14852" max="14852" width="12" style="146" customWidth="1"/>
    <col min="14853" max="14853" width="49.5546875" style="146" customWidth="1"/>
    <col min="14854" max="14854" width="44" style="146" customWidth="1"/>
    <col min="14855" max="14855" width="14.88671875" style="146" customWidth="1"/>
    <col min="14856" max="14857" width="18.6640625" style="146" customWidth="1"/>
    <col min="14858" max="14858" width="19.6640625" style="146" customWidth="1"/>
    <col min="14859" max="14859" width="14.33203125" style="146" customWidth="1"/>
    <col min="14860" max="14860" width="9.109375" style="146"/>
    <col min="14861" max="14861" width="10.88671875" style="146" bestFit="1" customWidth="1"/>
    <col min="14862" max="14862" width="19.109375" style="146" customWidth="1"/>
    <col min="14863" max="14863" width="18.5546875" style="146" customWidth="1"/>
    <col min="14864" max="14864" width="14.6640625" style="146" customWidth="1"/>
    <col min="14865" max="15105" width="9.109375" style="146"/>
    <col min="15106" max="15106" width="14.44140625" style="146" customWidth="1"/>
    <col min="15107" max="15107" width="11.6640625" style="146" customWidth="1"/>
    <col min="15108" max="15108" width="12" style="146" customWidth="1"/>
    <col min="15109" max="15109" width="49.5546875" style="146" customWidth="1"/>
    <col min="15110" max="15110" width="44" style="146" customWidth="1"/>
    <col min="15111" max="15111" width="14.88671875" style="146" customWidth="1"/>
    <col min="15112" max="15113" width="18.6640625" style="146" customWidth="1"/>
    <col min="15114" max="15114" width="19.6640625" style="146" customWidth="1"/>
    <col min="15115" max="15115" width="14.33203125" style="146" customWidth="1"/>
    <col min="15116" max="15116" width="9.109375" style="146"/>
    <col min="15117" max="15117" width="10.88671875" style="146" bestFit="1" customWidth="1"/>
    <col min="15118" max="15118" width="19.109375" style="146" customWidth="1"/>
    <col min="15119" max="15119" width="18.5546875" style="146" customWidth="1"/>
    <col min="15120" max="15120" width="14.6640625" style="146" customWidth="1"/>
    <col min="15121" max="15361" width="9.109375" style="146"/>
    <col min="15362" max="15362" width="14.44140625" style="146" customWidth="1"/>
    <col min="15363" max="15363" width="11.6640625" style="146" customWidth="1"/>
    <col min="15364" max="15364" width="12" style="146" customWidth="1"/>
    <col min="15365" max="15365" width="49.5546875" style="146" customWidth="1"/>
    <col min="15366" max="15366" width="44" style="146" customWidth="1"/>
    <col min="15367" max="15367" width="14.88671875" style="146" customWidth="1"/>
    <col min="15368" max="15369" width="18.6640625" style="146" customWidth="1"/>
    <col min="15370" max="15370" width="19.6640625" style="146" customWidth="1"/>
    <col min="15371" max="15371" width="14.33203125" style="146" customWidth="1"/>
    <col min="15372" max="15372" width="9.109375" style="146"/>
    <col min="15373" max="15373" width="10.88671875" style="146" bestFit="1" customWidth="1"/>
    <col min="15374" max="15374" width="19.109375" style="146" customWidth="1"/>
    <col min="15375" max="15375" width="18.5546875" style="146" customWidth="1"/>
    <col min="15376" max="15376" width="14.6640625" style="146" customWidth="1"/>
    <col min="15377" max="15617" width="9.109375" style="146"/>
    <col min="15618" max="15618" width="14.44140625" style="146" customWidth="1"/>
    <col min="15619" max="15619" width="11.6640625" style="146" customWidth="1"/>
    <col min="15620" max="15620" width="12" style="146" customWidth="1"/>
    <col min="15621" max="15621" width="49.5546875" style="146" customWidth="1"/>
    <col min="15622" max="15622" width="44" style="146" customWidth="1"/>
    <col min="15623" max="15623" width="14.88671875" style="146" customWidth="1"/>
    <col min="15624" max="15625" width="18.6640625" style="146" customWidth="1"/>
    <col min="15626" max="15626" width="19.6640625" style="146" customWidth="1"/>
    <col min="15627" max="15627" width="14.33203125" style="146" customWidth="1"/>
    <col min="15628" max="15628" width="9.109375" style="146"/>
    <col min="15629" max="15629" width="10.88671875" style="146" bestFit="1" customWidth="1"/>
    <col min="15630" max="15630" width="19.109375" style="146" customWidth="1"/>
    <col min="15631" max="15631" width="18.5546875" style="146" customWidth="1"/>
    <col min="15632" max="15632" width="14.6640625" style="146" customWidth="1"/>
    <col min="15633" max="15873" width="9.109375" style="146"/>
    <col min="15874" max="15874" width="14.44140625" style="146" customWidth="1"/>
    <col min="15875" max="15875" width="11.6640625" style="146" customWidth="1"/>
    <col min="15876" max="15876" width="12" style="146" customWidth="1"/>
    <col min="15877" max="15877" width="49.5546875" style="146" customWidth="1"/>
    <col min="15878" max="15878" width="44" style="146" customWidth="1"/>
    <col min="15879" max="15879" width="14.88671875" style="146" customWidth="1"/>
    <col min="15880" max="15881" width="18.6640625" style="146" customWidth="1"/>
    <col min="15882" max="15882" width="19.6640625" style="146" customWidth="1"/>
    <col min="15883" max="15883" width="14.33203125" style="146" customWidth="1"/>
    <col min="15884" max="15884" width="9.109375" style="146"/>
    <col min="15885" max="15885" width="10.88671875" style="146" bestFit="1" customWidth="1"/>
    <col min="15886" max="15886" width="19.109375" style="146" customWidth="1"/>
    <col min="15887" max="15887" width="18.5546875" style="146" customWidth="1"/>
    <col min="15888" max="15888" width="14.6640625" style="146" customWidth="1"/>
    <col min="15889" max="16129" width="9.109375" style="146"/>
    <col min="16130" max="16130" width="14.44140625" style="146" customWidth="1"/>
    <col min="16131" max="16131" width="11.6640625" style="146" customWidth="1"/>
    <col min="16132" max="16132" width="12" style="146" customWidth="1"/>
    <col min="16133" max="16133" width="49.5546875" style="146" customWidth="1"/>
    <col min="16134" max="16134" width="44" style="146" customWidth="1"/>
    <col min="16135" max="16135" width="14.88671875" style="146" customWidth="1"/>
    <col min="16136" max="16137" width="18.6640625" style="146" customWidth="1"/>
    <col min="16138" max="16138" width="19.6640625" style="146" customWidth="1"/>
    <col min="16139" max="16139" width="14.33203125" style="146" customWidth="1"/>
    <col min="16140" max="16140" width="9.109375" style="146"/>
    <col min="16141" max="16141" width="10.88671875" style="146" bestFit="1" customWidth="1"/>
    <col min="16142" max="16142" width="19.109375" style="146" customWidth="1"/>
    <col min="16143" max="16143" width="18.5546875" style="146" customWidth="1"/>
    <col min="16144" max="16144" width="14.6640625" style="146" customWidth="1"/>
    <col min="16145" max="16384" width="9.109375" style="146"/>
  </cols>
  <sheetData>
    <row r="1" spans="2:12" ht="57.75" customHeight="1" x14ac:dyDescent="0.25">
      <c r="B1" s="144"/>
      <c r="C1" s="145"/>
      <c r="D1" s="145"/>
      <c r="E1" s="145"/>
      <c r="F1" s="145"/>
      <c r="G1" s="316" t="s">
        <v>435</v>
      </c>
      <c r="H1" s="316"/>
      <c r="I1" s="316"/>
      <c r="J1" s="316"/>
      <c r="K1" s="316"/>
      <c r="L1" s="316"/>
    </row>
    <row r="2" spans="2:12" ht="15.6" x14ac:dyDescent="0.25">
      <c r="B2" s="144"/>
      <c r="C2" s="145"/>
      <c r="D2" s="145"/>
      <c r="E2" s="145"/>
      <c r="F2" s="145"/>
      <c r="G2" s="316"/>
      <c r="H2" s="316"/>
      <c r="I2" s="316"/>
      <c r="J2" s="316"/>
      <c r="K2" s="316"/>
      <c r="L2" s="316"/>
    </row>
    <row r="3" spans="2:12" ht="15.6" x14ac:dyDescent="0.25">
      <c r="B3" s="144"/>
      <c r="C3" s="145"/>
      <c r="D3" s="145"/>
      <c r="E3" s="145"/>
      <c r="F3" s="145"/>
      <c r="G3" s="316"/>
      <c r="H3" s="316"/>
      <c r="I3" s="316"/>
      <c r="J3" s="316"/>
      <c r="K3" s="316"/>
      <c r="L3" s="316"/>
    </row>
    <row r="4" spans="2:12" ht="18" x14ac:dyDescent="0.3">
      <c r="B4" s="317"/>
      <c r="C4" s="318"/>
      <c r="D4" s="318"/>
      <c r="E4" s="318"/>
      <c r="F4" s="318"/>
      <c r="G4" s="318"/>
      <c r="H4" s="316"/>
      <c r="I4" s="316"/>
      <c r="J4" s="316"/>
      <c r="K4" s="316"/>
      <c r="L4" s="316"/>
    </row>
    <row r="5" spans="2:12" ht="18" x14ac:dyDescent="0.3">
      <c r="B5" s="319"/>
      <c r="C5" s="318"/>
      <c r="D5" s="318"/>
      <c r="E5" s="318"/>
      <c r="F5" s="318"/>
      <c r="G5" s="318"/>
      <c r="H5" s="318"/>
      <c r="I5" s="318"/>
      <c r="J5" s="318"/>
      <c r="K5" s="318"/>
      <c r="L5" s="320"/>
    </row>
    <row r="6" spans="2:12" ht="17.399999999999999" x14ac:dyDescent="0.3">
      <c r="B6" s="321" t="s">
        <v>334</v>
      </c>
      <c r="C6" s="321"/>
      <c r="D6" s="321"/>
      <c r="E6" s="321"/>
      <c r="F6" s="321"/>
      <c r="G6" s="321"/>
      <c r="H6" s="321"/>
      <c r="I6" s="321"/>
      <c r="J6" s="321"/>
      <c r="K6" s="321"/>
      <c r="L6" s="320"/>
    </row>
    <row r="7" spans="2:12" ht="17.399999999999999" x14ac:dyDescent="0.3">
      <c r="B7" s="321" t="s">
        <v>335</v>
      </c>
      <c r="C7" s="321"/>
      <c r="D7" s="321"/>
      <c r="E7" s="321"/>
      <c r="F7" s="321"/>
      <c r="G7" s="321"/>
      <c r="H7" s="321"/>
      <c r="I7" s="321"/>
      <c r="J7" s="321"/>
      <c r="K7" s="321"/>
      <c r="L7" s="320"/>
    </row>
    <row r="8" spans="2:12" ht="17.399999999999999" x14ac:dyDescent="0.3">
      <c r="B8" s="321" t="s">
        <v>336</v>
      </c>
      <c r="C8" s="321"/>
      <c r="D8" s="321"/>
      <c r="E8" s="321"/>
      <c r="F8" s="321"/>
      <c r="G8" s="321"/>
      <c r="H8" s="321"/>
      <c r="I8" s="321"/>
      <c r="J8" s="321"/>
      <c r="K8" s="321"/>
      <c r="L8" s="320"/>
    </row>
    <row r="9" spans="2:12" ht="7.2" customHeight="1" x14ac:dyDescent="0.25">
      <c r="B9" s="315"/>
      <c r="C9" s="145"/>
      <c r="D9" s="145"/>
      <c r="E9" s="145"/>
      <c r="F9" s="145"/>
      <c r="G9" s="145"/>
      <c r="H9" s="145"/>
      <c r="I9" s="145"/>
      <c r="J9" s="145"/>
      <c r="K9" s="145"/>
    </row>
    <row r="10" spans="2:12" ht="4.8" customHeight="1" x14ac:dyDescent="0.25">
      <c r="B10" s="147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2" ht="4.8" customHeight="1" x14ac:dyDescent="0.25">
      <c r="B11" s="148"/>
      <c r="C11" s="145"/>
      <c r="D11" s="145"/>
      <c r="E11" s="145"/>
      <c r="F11" s="145"/>
      <c r="G11" s="145"/>
      <c r="H11" s="145"/>
      <c r="I11" s="145"/>
      <c r="J11" s="145"/>
      <c r="K11" s="145"/>
    </row>
    <row r="12" spans="2:12" ht="4.8" customHeight="1" x14ac:dyDescent="0.25">
      <c r="B12" s="148"/>
      <c r="C12" s="145"/>
      <c r="D12" s="145"/>
      <c r="E12" s="145"/>
      <c r="F12" s="145"/>
      <c r="G12" s="145"/>
      <c r="H12" s="145"/>
      <c r="I12" s="145"/>
      <c r="J12" s="145"/>
      <c r="K12" s="145"/>
    </row>
    <row r="13" spans="2:12" ht="143.25" customHeight="1" x14ac:dyDescent="0.25">
      <c r="B13" s="149" t="s">
        <v>313</v>
      </c>
      <c r="C13" s="149" t="s">
        <v>314</v>
      </c>
      <c r="D13" s="149" t="s">
        <v>185</v>
      </c>
      <c r="E13" s="149" t="s">
        <v>315</v>
      </c>
      <c r="F13" s="149" t="s">
        <v>337</v>
      </c>
      <c r="G13" s="149" t="s">
        <v>338</v>
      </c>
      <c r="H13" s="149" t="s">
        <v>339</v>
      </c>
      <c r="I13" s="149" t="s">
        <v>340</v>
      </c>
      <c r="J13" s="149" t="s">
        <v>341</v>
      </c>
      <c r="K13" s="149" t="s">
        <v>342</v>
      </c>
    </row>
    <row r="14" spans="2:12" x14ac:dyDescent="0.25">
      <c r="B14" s="149">
        <v>1</v>
      </c>
      <c r="C14" s="149">
        <v>2</v>
      </c>
      <c r="D14" s="149">
        <v>3</v>
      </c>
      <c r="E14" s="149">
        <v>4</v>
      </c>
      <c r="F14" s="149">
        <v>5</v>
      </c>
      <c r="G14" s="149">
        <v>6</v>
      </c>
      <c r="H14" s="149">
        <v>7</v>
      </c>
      <c r="I14" s="149">
        <v>8</v>
      </c>
      <c r="J14" s="149">
        <v>9</v>
      </c>
      <c r="K14" s="149">
        <v>10</v>
      </c>
    </row>
    <row r="15" spans="2:12" ht="53.25" hidden="1" customHeight="1" x14ac:dyDescent="0.25">
      <c r="B15" s="150" t="s">
        <v>110</v>
      </c>
      <c r="C15" s="150" t="s">
        <v>111</v>
      </c>
      <c r="D15" s="151"/>
      <c r="E15" s="152" t="s">
        <v>112</v>
      </c>
      <c r="F15" s="153"/>
      <c r="G15" s="153"/>
      <c r="H15" s="154">
        <f>SUM(H16)</f>
        <v>0</v>
      </c>
      <c r="I15" s="154">
        <f>SUM(I16)</f>
        <v>0</v>
      </c>
      <c r="J15" s="227">
        <f>SUM(J16)</f>
        <v>0</v>
      </c>
      <c r="K15" s="153"/>
    </row>
    <row r="16" spans="2:12" ht="53.25" hidden="1" customHeight="1" x14ac:dyDescent="0.25">
      <c r="B16" s="150" t="s">
        <v>113</v>
      </c>
      <c r="C16" s="150"/>
      <c r="D16" s="151"/>
      <c r="E16" s="152" t="s">
        <v>114</v>
      </c>
      <c r="F16" s="149"/>
      <c r="G16" s="149"/>
      <c r="H16" s="155">
        <f>SUM(H24+H17+H21)</f>
        <v>0</v>
      </c>
      <c r="I16" s="155">
        <f>SUM(I24+I17+I21)</f>
        <v>0</v>
      </c>
      <c r="J16" s="161">
        <f>SUM(J24+J17+J21)</f>
        <v>0</v>
      </c>
      <c r="K16" s="149"/>
    </row>
    <row r="17" spans="2:16" ht="26.4" hidden="1" x14ac:dyDescent="0.25">
      <c r="B17" s="156" t="s">
        <v>134</v>
      </c>
      <c r="C17" s="157" t="s">
        <v>135</v>
      </c>
      <c r="D17" s="157" t="s">
        <v>136</v>
      </c>
      <c r="E17" s="158" t="s">
        <v>343</v>
      </c>
      <c r="F17" s="159"/>
      <c r="G17" s="160"/>
      <c r="H17" s="155">
        <f>SUM(H18:H20)</f>
        <v>0</v>
      </c>
      <c r="I17" s="155">
        <f>SUM(I18:I20)</f>
        <v>0</v>
      </c>
      <c r="J17" s="161">
        <f>SUM(J18:J20)</f>
        <v>0</v>
      </c>
      <c r="K17" s="155"/>
    </row>
    <row r="18" spans="2:16" ht="39.6" hidden="1" x14ac:dyDescent="0.25">
      <c r="B18" s="162" t="s">
        <v>134</v>
      </c>
      <c r="C18" s="163" t="s">
        <v>135</v>
      </c>
      <c r="D18" s="163" t="s">
        <v>136</v>
      </c>
      <c r="E18" s="164" t="s">
        <v>343</v>
      </c>
      <c r="F18" s="165" t="s">
        <v>344</v>
      </c>
      <c r="G18" s="163" t="s">
        <v>345</v>
      </c>
      <c r="H18" s="166"/>
      <c r="I18" s="167"/>
      <c r="J18" s="166"/>
      <c r="K18" s="168" t="e">
        <f>I18/H18*100</f>
        <v>#DIV/0!</v>
      </c>
    </row>
    <row r="19" spans="2:16" ht="26.4" hidden="1" x14ac:dyDescent="0.25">
      <c r="B19" s="162" t="s">
        <v>134</v>
      </c>
      <c r="C19" s="163" t="s">
        <v>135</v>
      </c>
      <c r="D19" s="163" t="s">
        <v>136</v>
      </c>
      <c r="E19" s="164" t="s">
        <v>343</v>
      </c>
      <c r="F19" s="169" t="s">
        <v>346</v>
      </c>
      <c r="G19" s="170" t="s">
        <v>347</v>
      </c>
      <c r="H19" s="166"/>
      <c r="I19" s="167"/>
      <c r="J19" s="166"/>
      <c r="K19" s="168" t="e">
        <f>I19/H19*100</f>
        <v>#DIV/0!</v>
      </c>
    </row>
    <row r="20" spans="2:16" ht="39.6" hidden="1" x14ac:dyDescent="0.25">
      <c r="B20" s="171" t="s">
        <v>134</v>
      </c>
      <c r="C20" s="170" t="s">
        <v>135</v>
      </c>
      <c r="D20" s="170" t="s">
        <v>136</v>
      </c>
      <c r="E20" s="172" t="s">
        <v>343</v>
      </c>
      <c r="F20" s="173" t="s">
        <v>348</v>
      </c>
      <c r="G20" s="170" t="s">
        <v>349</v>
      </c>
      <c r="H20" s="166"/>
      <c r="I20" s="167"/>
      <c r="J20" s="166"/>
      <c r="K20" s="168" t="e">
        <f>I20/H20*100</f>
        <v>#DIV/0!</v>
      </c>
    </row>
    <row r="21" spans="2:16" ht="26.4" hidden="1" x14ac:dyDescent="0.25">
      <c r="B21" s="156" t="s">
        <v>137</v>
      </c>
      <c r="C21" s="157" t="s">
        <v>138</v>
      </c>
      <c r="D21" s="157" t="s">
        <v>136</v>
      </c>
      <c r="E21" s="174" t="s">
        <v>343</v>
      </c>
      <c r="F21" s="149"/>
      <c r="G21" s="160"/>
      <c r="H21" s="155">
        <f>H22</f>
        <v>0</v>
      </c>
      <c r="I21" s="155">
        <f>I22</f>
        <v>0</v>
      </c>
      <c r="J21" s="161">
        <f>J22</f>
        <v>0</v>
      </c>
      <c r="K21" s="155"/>
    </row>
    <row r="22" spans="2:16" ht="26.4" hidden="1" x14ac:dyDescent="0.25">
      <c r="B22" s="162" t="s">
        <v>137</v>
      </c>
      <c r="C22" s="163" t="s">
        <v>138</v>
      </c>
      <c r="D22" s="163" t="s">
        <v>136</v>
      </c>
      <c r="E22" s="164" t="s">
        <v>343</v>
      </c>
      <c r="F22" s="175" t="s">
        <v>350</v>
      </c>
      <c r="G22" s="163" t="s">
        <v>347</v>
      </c>
      <c r="H22" s="166"/>
      <c r="I22" s="176"/>
      <c r="J22" s="166"/>
      <c r="K22" s="168"/>
      <c r="M22" s="177">
        <f>J23-J22</f>
        <v>0</v>
      </c>
    </row>
    <row r="23" spans="2:16" ht="18.75" hidden="1" customHeight="1" x14ac:dyDescent="0.25">
      <c r="B23" s="162"/>
      <c r="C23" s="163"/>
      <c r="D23" s="163"/>
      <c r="E23" s="164"/>
      <c r="F23" s="178" t="s">
        <v>351</v>
      </c>
      <c r="G23" s="163"/>
      <c r="H23" s="166"/>
      <c r="I23" s="176"/>
      <c r="J23" s="166"/>
      <c r="K23" s="179"/>
    </row>
    <row r="24" spans="2:16" s="186" customFormat="1" ht="52.5" hidden="1" customHeight="1" x14ac:dyDescent="0.3">
      <c r="B24" s="180">
        <v>1217461</v>
      </c>
      <c r="C24" s="180">
        <v>7461</v>
      </c>
      <c r="D24" s="181" t="s">
        <v>144</v>
      </c>
      <c r="E24" s="182" t="s">
        <v>145</v>
      </c>
      <c r="F24" s="183"/>
      <c r="G24" s="183"/>
      <c r="H24" s="184">
        <f>SUM(H25)</f>
        <v>0</v>
      </c>
      <c r="I24" s="184">
        <f>SUM(I25)</f>
        <v>0</v>
      </c>
      <c r="J24" s="185">
        <f>SUM(J25)</f>
        <v>0</v>
      </c>
      <c r="K24" s="160"/>
    </row>
    <row r="25" spans="2:16" ht="42.75" hidden="1" customHeight="1" x14ac:dyDescent="0.25">
      <c r="B25" s="187">
        <v>1217461</v>
      </c>
      <c r="C25" s="187">
        <v>7461</v>
      </c>
      <c r="D25" s="163" t="s">
        <v>144</v>
      </c>
      <c r="E25" s="188" t="s">
        <v>145</v>
      </c>
      <c r="F25" s="179" t="s">
        <v>352</v>
      </c>
      <c r="G25" s="179" t="s">
        <v>347</v>
      </c>
      <c r="H25" s="189"/>
      <c r="I25" s="176"/>
      <c r="J25" s="166"/>
      <c r="K25" s="168" t="e">
        <f>I25/H25*100</f>
        <v>#DIV/0!</v>
      </c>
    </row>
    <row r="26" spans="2:16" ht="55.5" customHeight="1" x14ac:dyDescent="0.25">
      <c r="B26" s="150" t="s">
        <v>157</v>
      </c>
      <c r="C26" s="150" t="s">
        <v>158</v>
      </c>
      <c r="D26" s="151"/>
      <c r="E26" s="190" t="s">
        <v>159</v>
      </c>
      <c r="F26" s="149"/>
      <c r="G26" s="149"/>
      <c r="H26" s="191">
        <f>H27</f>
        <v>890489</v>
      </c>
      <c r="I26" s="191">
        <f>I27</f>
        <v>2586441</v>
      </c>
      <c r="J26" s="191">
        <f>J27</f>
        <v>1708299</v>
      </c>
      <c r="K26" s="192"/>
      <c r="N26" s="193"/>
      <c r="O26" s="193"/>
      <c r="P26" s="193"/>
    </row>
    <row r="27" spans="2:16" ht="56.25" customHeight="1" x14ac:dyDescent="0.25">
      <c r="B27" s="150" t="s">
        <v>160</v>
      </c>
      <c r="C27" s="150"/>
      <c r="D27" s="151"/>
      <c r="E27" s="190" t="s">
        <v>161</v>
      </c>
      <c r="F27" s="149"/>
      <c r="G27" s="149"/>
      <c r="H27" s="191">
        <f>H28+H30+H41+H43+H69+H72+H74</f>
        <v>890489</v>
      </c>
      <c r="I27" s="191">
        <f>I28+I30+I41+I43+I69+I72+I74</f>
        <v>2586441</v>
      </c>
      <c r="J27" s="191">
        <f>J28+J30+J41+J43+J69+J72+J74</f>
        <v>1708299</v>
      </c>
      <c r="K27" s="192"/>
      <c r="N27" s="193"/>
      <c r="O27" s="193"/>
      <c r="P27" s="193"/>
    </row>
    <row r="28" spans="2:16" ht="27.6" x14ac:dyDescent="0.25">
      <c r="B28" s="160">
        <v>1517310</v>
      </c>
      <c r="C28" s="194">
        <v>7310</v>
      </c>
      <c r="D28" s="194"/>
      <c r="E28" s="195" t="s">
        <v>353</v>
      </c>
      <c r="F28" s="196"/>
      <c r="G28" s="196"/>
      <c r="H28" s="257">
        <f>H29</f>
        <v>0</v>
      </c>
      <c r="I28" s="191">
        <f>I29</f>
        <v>-1350</v>
      </c>
      <c r="J28" s="191">
        <f>J29</f>
        <v>-1350</v>
      </c>
      <c r="K28" s="196"/>
    </row>
    <row r="29" spans="2:16" ht="69" x14ac:dyDescent="0.25">
      <c r="B29" s="149">
        <v>1517310</v>
      </c>
      <c r="C29" s="196">
        <v>7310</v>
      </c>
      <c r="D29" s="196"/>
      <c r="E29" s="198" t="s">
        <v>353</v>
      </c>
      <c r="F29" s="198" t="s">
        <v>414</v>
      </c>
      <c r="G29" s="196" t="s">
        <v>349</v>
      </c>
      <c r="H29" s="199"/>
      <c r="I29" s="246">
        <v>-1350</v>
      </c>
      <c r="J29" s="246">
        <v>-1350</v>
      </c>
      <c r="K29" s="168">
        <v>91.5</v>
      </c>
    </row>
    <row r="30" spans="2:16" ht="48.75" customHeight="1" x14ac:dyDescent="0.25">
      <c r="B30" s="160">
        <v>1517321</v>
      </c>
      <c r="C30" s="194">
        <v>7321</v>
      </c>
      <c r="D30" s="200" t="s">
        <v>136</v>
      </c>
      <c r="E30" s="195" t="s">
        <v>165</v>
      </c>
      <c r="F30" s="196"/>
      <c r="G30" s="196"/>
      <c r="H30" s="201">
        <f>SUM(H31:H40)-H32</f>
        <v>890489</v>
      </c>
      <c r="I30" s="191">
        <f>SUM(I31:I40)</f>
        <v>1954862</v>
      </c>
      <c r="J30" s="201">
        <f>SUM(J31:J40)-J32</f>
        <v>1076720</v>
      </c>
      <c r="K30" s="202"/>
    </row>
    <row r="31" spans="2:16" ht="41.4" x14ac:dyDescent="0.25">
      <c r="B31" s="149">
        <v>1517321</v>
      </c>
      <c r="C31" s="196">
        <v>7321</v>
      </c>
      <c r="D31" s="203" t="s">
        <v>136</v>
      </c>
      <c r="E31" s="198" t="s">
        <v>165</v>
      </c>
      <c r="F31" s="198" t="s">
        <v>355</v>
      </c>
      <c r="G31" s="196" t="s">
        <v>349</v>
      </c>
      <c r="H31" s="204"/>
      <c r="I31" s="246">
        <v>-20140</v>
      </c>
      <c r="J31" s="269">
        <v>-20140</v>
      </c>
      <c r="K31" s="168">
        <v>90.7</v>
      </c>
      <c r="N31" s="177">
        <f>J32-J31</f>
        <v>20140</v>
      </c>
    </row>
    <row r="32" spans="2:16" ht="27.6" hidden="1" x14ac:dyDescent="0.25">
      <c r="B32" s="149"/>
      <c r="C32" s="196"/>
      <c r="D32" s="203"/>
      <c r="E32" s="198"/>
      <c r="F32" s="178" t="s">
        <v>351</v>
      </c>
      <c r="G32" s="196"/>
      <c r="H32" s="204"/>
      <c r="I32" s="246"/>
      <c r="J32" s="270"/>
      <c r="K32" s="206"/>
    </row>
    <row r="33" spans="2:11" ht="69" hidden="1" x14ac:dyDescent="0.25">
      <c r="B33" s="149">
        <v>1517321</v>
      </c>
      <c r="C33" s="196">
        <v>7321</v>
      </c>
      <c r="D33" s="203" t="s">
        <v>136</v>
      </c>
      <c r="E33" s="198" t="s">
        <v>165</v>
      </c>
      <c r="F33" s="198" t="s">
        <v>356</v>
      </c>
      <c r="G33" s="196" t="s">
        <v>349</v>
      </c>
      <c r="H33" s="199"/>
      <c r="I33" s="246"/>
      <c r="J33" s="269"/>
      <c r="K33" s="168"/>
    </row>
    <row r="34" spans="2:11" ht="96.6" x14ac:dyDescent="0.25">
      <c r="B34" s="149">
        <v>1517321</v>
      </c>
      <c r="C34" s="196">
        <v>7321</v>
      </c>
      <c r="D34" s="203" t="s">
        <v>136</v>
      </c>
      <c r="E34" s="198" t="s">
        <v>165</v>
      </c>
      <c r="F34" s="198" t="s">
        <v>357</v>
      </c>
      <c r="G34" s="196" t="s">
        <v>358</v>
      </c>
      <c r="H34" s="204"/>
      <c r="I34" s="246">
        <v>1154513</v>
      </c>
      <c r="J34" s="269">
        <v>1154513</v>
      </c>
      <c r="K34" s="196"/>
    </row>
    <row r="35" spans="2:11" ht="41.4" hidden="1" x14ac:dyDescent="0.25">
      <c r="B35" s="149">
        <v>1517321</v>
      </c>
      <c r="C35" s="196">
        <v>7321</v>
      </c>
      <c r="D35" s="203" t="s">
        <v>136</v>
      </c>
      <c r="E35" s="198" t="s">
        <v>165</v>
      </c>
      <c r="F35" s="198" t="s">
        <v>359</v>
      </c>
      <c r="G35" s="196">
        <v>2022</v>
      </c>
      <c r="H35" s="207"/>
      <c r="I35" s="209"/>
      <c r="J35" s="252"/>
      <c r="K35" s="196"/>
    </row>
    <row r="36" spans="2:11" ht="41.4" hidden="1" x14ac:dyDescent="0.25">
      <c r="B36" s="149">
        <v>1517321</v>
      </c>
      <c r="C36" s="196">
        <v>7321</v>
      </c>
      <c r="D36" s="203" t="s">
        <v>136</v>
      </c>
      <c r="E36" s="198" t="s">
        <v>165</v>
      </c>
      <c r="F36" s="198" t="s">
        <v>360</v>
      </c>
      <c r="G36" s="196">
        <v>2022</v>
      </c>
      <c r="H36" s="208"/>
      <c r="I36" s="209"/>
      <c r="J36" s="210"/>
      <c r="K36" s="202"/>
    </row>
    <row r="37" spans="2:11" ht="41.4" hidden="1" x14ac:dyDescent="0.25">
      <c r="B37" s="149">
        <v>1517321</v>
      </c>
      <c r="C37" s="196">
        <v>7321</v>
      </c>
      <c r="D37" s="203" t="s">
        <v>136</v>
      </c>
      <c r="E37" s="198" t="s">
        <v>165</v>
      </c>
      <c r="F37" s="198" t="s">
        <v>361</v>
      </c>
      <c r="G37" s="196" t="s">
        <v>358</v>
      </c>
      <c r="H37" s="207"/>
      <c r="I37" s="246"/>
      <c r="J37" s="269"/>
      <c r="K37" s="196"/>
    </row>
    <row r="38" spans="2:11" ht="41.4" hidden="1" x14ac:dyDescent="0.25">
      <c r="B38" s="149">
        <v>1517321</v>
      </c>
      <c r="C38" s="196">
        <v>7321</v>
      </c>
      <c r="D38" s="203" t="s">
        <v>136</v>
      </c>
      <c r="E38" s="198" t="s">
        <v>165</v>
      </c>
      <c r="F38" s="198" t="s">
        <v>362</v>
      </c>
      <c r="G38" s="196">
        <v>2022</v>
      </c>
      <c r="H38" s="207"/>
      <c r="I38" s="209"/>
      <c r="J38" s="252"/>
      <c r="K38" s="196"/>
    </row>
    <row r="39" spans="2:11" ht="70.5" customHeight="1" x14ac:dyDescent="0.25">
      <c r="B39" s="149">
        <v>1517321</v>
      </c>
      <c r="C39" s="196">
        <v>7321</v>
      </c>
      <c r="D39" s="203" t="s">
        <v>136</v>
      </c>
      <c r="E39" s="198" t="s">
        <v>165</v>
      </c>
      <c r="F39" s="198" t="s">
        <v>404</v>
      </c>
      <c r="G39" s="196">
        <v>2022</v>
      </c>
      <c r="H39" s="207"/>
      <c r="I39" s="246">
        <v>-70000</v>
      </c>
      <c r="J39" s="269">
        <v>-70000</v>
      </c>
      <c r="K39" s="196"/>
    </row>
    <row r="40" spans="2:11" ht="41.4" x14ac:dyDescent="0.25">
      <c r="B40" s="149">
        <v>1517321</v>
      </c>
      <c r="C40" s="196">
        <v>7321</v>
      </c>
      <c r="D40" s="203" t="s">
        <v>136</v>
      </c>
      <c r="E40" s="198" t="s">
        <v>165</v>
      </c>
      <c r="F40" s="198" t="s">
        <v>417</v>
      </c>
      <c r="G40" s="196" t="s">
        <v>418</v>
      </c>
      <c r="H40" s="251">
        <v>890489</v>
      </c>
      <c r="I40" s="209">
        <v>890489</v>
      </c>
      <c r="J40" s="252">
        <v>12347</v>
      </c>
      <c r="K40" s="196">
        <v>100</v>
      </c>
    </row>
    <row r="41" spans="2:11" ht="25.5" customHeight="1" x14ac:dyDescent="0.25">
      <c r="B41" s="160" t="s">
        <v>166</v>
      </c>
      <c r="C41" s="194" t="s">
        <v>167</v>
      </c>
      <c r="D41" s="194" t="s">
        <v>136</v>
      </c>
      <c r="E41" s="195" t="s">
        <v>168</v>
      </c>
      <c r="F41" s="194"/>
      <c r="G41" s="194"/>
      <c r="H41" s="257">
        <f>H42</f>
        <v>0</v>
      </c>
      <c r="I41" s="191">
        <f>I42</f>
        <v>-250000</v>
      </c>
      <c r="J41" s="191">
        <f>J42</f>
        <v>-250000</v>
      </c>
      <c r="K41" s="211"/>
    </row>
    <row r="42" spans="2:11" ht="41.4" x14ac:dyDescent="0.25">
      <c r="B42" s="149">
        <v>1517324</v>
      </c>
      <c r="C42" s="196" t="s">
        <v>167</v>
      </c>
      <c r="D42" s="196" t="s">
        <v>136</v>
      </c>
      <c r="E42" s="198" t="s">
        <v>168</v>
      </c>
      <c r="F42" s="198" t="s">
        <v>405</v>
      </c>
      <c r="G42" s="196">
        <v>2022</v>
      </c>
      <c r="H42" s="205"/>
      <c r="I42" s="246">
        <v>-250000</v>
      </c>
      <c r="J42" s="246">
        <v>-250000</v>
      </c>
      <c r="K42" s="202"/>
    </row>
    <row r="43" spans="2:11" ht="27.6" hidden="1" x14ac:dyDescent="0.25">
      <c r="B43" s="160" t="s">
        <v>169</v>
      </c>
      <c r="C43" s="194" t="s">
        <v>138</v>
      </c>
      <c r="D43" s="194" t="s">
        <v>136</v>
      </c>
      <c r="E43" s="195" t="s">
        <v>365</v>
      </c>
      <c r="F43" s="196"/>
      <c r="G43" s="196"/>
      <c r="H43" s="212">
        <f>SUM(H44:H68)-H46</f>
        <v>0</v>
      </c>
      <c r="I43" s="201">
        <f>SUM(I44:I68)-I46</f>
        <v>0</v>
      </c>
      <c r="J43" s="201">
        <f>SUM(J44:J68)-J46</f>
        <v>0</v>
      </c>
      <c r="K43" s="196"/>
    </row>
    <row r="44" spans="2:11" ht="69" hidden="1" x14ac:dyDescent="0.25">
      <c r="B44" s="149" t="s">
        <v>169</v>
      </c>
      <c r="C44" s="196" t="s">
        <v>138</v>
      </c>
      <c r="D44" s="196" t="s">
        <v>136</v>
      </c>
      <c r="E44" s="198" t="s">
        <v>365</v>
      </c>
      <c r="F44" s="198" t="s">
        <v>412</v>
      </c>
      <c r="G44" s="196" t="s">
        <v>358</v>
      </c>
      <c r="H44" s="199"/>
      <c r="I44" s="246"/>
      <c r="J44" s="269"/>
      <c r="K44" s="168"/>
    </row>
    <row r="45" spans="2:11" ht="27.6" hidden="1" x14ac:dyDescent="0.25">
      <c r="B45" s="149" t="s">
        <v>169</v>
      </c>
      <c r="C45" s="196" t="s">
        <v>138</v>
      </c>
      <c r="D45" s="196" t="s">
        <v>136</v>
      </c>
      <c r="E45" s="198" t="s">
        <v>365</v>
      </c>
      <c r="F45" s="198" t="s">
        <v>366</v>
      </c>
      <c r="G45" s="196" t="s">
        <v>358</v>
      </c>
      <c r="H45" s="204"/>
      <c r="I45" s="246"/>
      <c r="J45" s="269"/>
      <c r="K45" s="168"/>
    </row>
    <row r="46" spans="2:11" ht="27.6" hidden="1" x14ac:dyDescent="0.25">
      <c r="B46" s="149"/>
      <c r="C46" s="196"/>
      <c r="D46" s="196"/>
      <c r="E46" s="198"/>
      <c r="F46" s="178" t="s">
        <v>351</v>
      </c>
      <c r="G46" s="196"/>
      <c r="H46" s="204"/>
      <c r="I46" s="246"/>
      <c r="J46" s="270"/>
      <c r="K46" s="206"/>
    </row>
    <row r="47" spans="2:11" ht="41.4" hidden="1" x14ac:dyDescent="0.25">
      <c r="B47" s="149" t="s">
        <v>169</v>
      </c>
      <c r="C47" s="196" t="s">
        <v>138</v>
      </c>
      <c r="D47" s="196" t="s">
        <v>136</v>
      </c>
      <c r="E47" s="198" t="s">
        <v>365</v>
      </c>
      <c r="F47" s="213" t="s">
        <v>367</v>
      </c>
      <c r="G47" s="196" t="s">
        <v>358</v>
      </c>
      <c r="H47" s="199"/>
      <c r="I47" s="209"/>
      <c r="J47" s="252"/>
      <c r="K47" s="168" t="e">
        <f>I47/H47*100</f>
        <v>#DIV/0!</v>
      </c>
    </row>
    <row r="48" spans="2:11" ht="27.6" hidden="1" x14ac:dyDescent="0.25">
      <c r="B48" s="149" t="s">
        <v>169</v>
      </c>
      <c r="C48" s="196" t="s">
        <v>138</v>
      </c>
      <c r="D48" s="196" t="s">
        <v>136</v>
      </c>
      <c r="E48" s="198" t="s">
        <v>365</v>
      </c>
      <c r="F48" s="213" t="s">
        <v>368</v>
      </c>
      <c r="G48" s="196" t="s">
        <v>358</v>
      </c>
      <c r="H48" s="199"/>
      <c r="I48" s="209"/>
      <c r="J48" s="252"/>
      <c r="K48" s="206"/>
    </row>
    <row r="49" spans="2:11" ht="27.6" hidden="1" x14ac:dyDescent="0.25">
      <c r="B49" s="149" t="s">
        <v>169</v>
      </c>
      <c r="C49" s="196" t="s">
        <v>138</v>
      </c>
      <c r="D49" s="196" t="s">
        <v>136</v>
      </c>
      <c r="E49" s="198" t="s">
        <v>365</v>
      </c>
      <c r="F49" s="198" t="s">
        <v>369</v>
      </c>
      <c r="G49" s="196" t="s">
        <v>358</v>
      </c>
      <c r="H49" s="199"/>
      <c r="I49" s="246"/>
      <c r="J49" s="269"/>
      <c r="K49" s="168"/>
    </row>
    <row r="50" spans="2:11" ht="27.6" hidden="1" x14ac:dyDescent="0.25">
      <c r="B50" s="149" t="s">
        <v>169</v>
      </c>
      <c r="C50" s="196" t="s">
        <v>138</v>
      </c>
      <c r="D50" s="196" t="s">
        <v>136</v>
      </c>
      <c r="E50" s="198" t="s">
        <v>365</v>
      </c>
      <c r="F50" s="198" t="s">
        <v>370</v>
      </c>
      <c r="G50" s="196" t="s">
        <v>358</v>
      </c>
      <c r="H50" s="199"/>
      <c r="I50" s="209"/>
      <c r="J50" s="252"/>
      <c r="K50" s="214"/>
    </row>
    <row r="51" spans="2:11" ht="27.6" hidden="1" x14ac:dyDescent="0.25">
      <c r="B51" s="149" t="s">
        <v>169</v>
      </c>
      <c r="C51" s="196" t="s">
        <v>138</v>
      </c>
      <c r="D51" s="196" t="s">
        <v>136</v>
      </c>
      <c r="E51" s="198" t="s">
        <v>365</v>
      </c>
      <c r="F51" s="198" t="s">
        <v>413</v>
      </c>
      <c r="G51" s="196" t="s">
        <v>358</v>
      </c>
      <c r="H51" s="199"/>
      <c r="I51" s="246"/>
      <c r="J51" s="269"/>
      <c r="K51" s="214"/>
    </row>
    <row r="52" spans="2:11" ht="41.4" hidden="1" x14ac:dyDescent="0.25">
      <c r="B52" s="149" t="s">
        <v>169</v>
      </c>
      <c r="C52" s="196" t="s">
        <v>138</v>
      </c>
      <c r="D52" s="196" t="s">
        <v>136</v>
      </c>
      <c r="E52" s="198" t="s">
        <v>365</v>
      </c>
      <c r="F52" s="198" t="s">
        <v>371</v>
      </c>
      <c r="G52" s="196" t="s">
        <v>358</v>
      </c>
      <c r="H52" s="199"/>
      <c r="I52" s="209"/>
      <c r="J52" s="252"/>
      <c r="K52" s="168" t="e">
        <f>I52/H52*100</f>
        <v>#DIV/0!</v>
      </c>
    </row>
    <row r="53" spans="2:11" ht="41.4" hidden="1" x14ac:dyDescent="0.25">
      <c r="B53" s="149" t="s">
        <v>169</v>
      </c>
      <c r="C53" s="196" t="s">
        <v>138</v>
      </c>
      <c r="D53" s="196" t="s">
        <v>136</v>
      </c>
      <c r="E53" s="198" t="s">
        <v>365</v>
      </c>
      <c r="F53" s="198" t="s">
        <v>372</v>
      </c>
      <c r="G53" s="196" t="s">
        <v>358</v>
      </c>
      <c r="H53" s="199"/>
      <c r="I53" s="246"/>
      <c r="J53" s="269"/>
      <c r="K53" s="168"/>
    </row>
    <row r="54" spans="2:11" ht="41.4" hidden="1" x14ac:dyDescent="0.25">
      <c r="B54" s="149" t="s">
        <v>169</v>
      </c>
      <c r="C54" s="196" t="s">
        <v>138</v>
      </c>
      <c r="D54" s="196" t="s">
        <v>136</v>
      </c>
      <c r="E54" s="198" t="s">
        <v>365</v>
      </c>
      <c r="F54" s="213" t="s">
        <v>373</v>
      </c>
      <c r="G54" s="196" t="s">
        <v>358</v>
      </c>
      <c r="H54" s="199"/>
      <c r="I54" s="209"/>
      <c r="J54" s="252"/>
      <c r="K54" s="168" t="e">
        <f>I54/H54*100</f>
        <v>#DIV/0!</v>
      </c>
    </row>
    <row r="55" spans="2:11" ht="41.4" hidden="1" x14ac:dyDescent="0.25">
      <c r="B55" s="149" t="s">
        <v>169</v>
      </c>
      <c r="C55" s="196" t="s">
        <v>138</v>
      </c>
      <c r="D55" s="196" t="s">
        <v>136</v>
      </c>
      <c r="E55" s="198" t="s">
        <v>365</v>
      </c>
      <c r="F55" s="198" t="s">
        <v>374</v>
      </c>
      <c r="G55" s="196" t="s">
        <v>358</v>
      </c>
      <c r="H55" s="199"/>
      <c r="I55" s="246"/>
      <c r="J55" s="269"/>
      <c r="K55" s="168"/>
    </row>
    <row r="56" spans="2:11" ht="41.4" hidden="1" x14ac:dyDescent="0.25">
      <c r="B56" s="149" t="s">
        <v>169</v>
      </c>
      <c r="C56" s="196" t="s">
        <v>138</v>
      </c>
      <c r="D56" s="196" t="s">
        <v>136</v>
      </c>
      <c r="E56" s="198" t="s">
        <v>365</v>
      </c>
      <c r="F56" s="198" t="s">
        <v>375</v>
      </c>
      <c r="G56" s="196" t="s">
        <v>358</v>
      </c>
      <c r="H56" s="199"/>
      <c r="I56" s="209"/>
      <c r="J56" s="252"/>
      <c r="K56" s="168" t="e">
        <f>I56/H56*100</f>
        <v>#DIV/0!</v>
      </c>
    </row>
    <row r="57" spans="2:11" ht="38.25" hidden="1" customHeight="1" x14ac:dyDescent="0.25">
      <c r="B57" s="149" t="s">
        <v>169</v>
      </c>
      <c r="C57" s="196" t="s">
        <v>138</v>
      </c>
      <c r="D57" s="196" t="s">
        <v>136</v>
      </c>
      <c r="E57" s="198" t="s">
        <v>365</v>
      </c>
      <c r="F57" s="198" t="s">
        <v>376</v>
      </c>
      <c r="G57" s="196" t="s">
        <v>358</v>
      </c>
      <c r="H57" s="199"/>
      <c r="I57" s="209"/>
      <c r="J57" s="252"/>
      <c r="K57" s="168" t="e">
        <f t="shared" ref="K57:K62" si="0">I57/H57*100</f>
        <v>#DIV/0!</v>
      </c>
    </row>
    <row r="58" spans="2:11" ht="27.6" hidden="1" x14ac:dyDescent="0.25">
      <c r="B58" s="149" t="s">
        <v>169</v>
      </c>
      <c r="C58" s="196" t="s">
        <v>138</v>
      </c>
      <c r="D58" s="196" t="s">
        <v>136</v>
      </c>
      <c r="E58" s="198" t="s">
        <v>365</v>
      </c>
      <c r="F58" s="198" t="s">
        <v>377</v>
      </c>
      <c r="G58" s="196" t="s">
        <v>358</v>
      </c>
      <c r="H58" s="199"/>
      <c r="I58" s="209"/>
      <c r="J58" s="252"/>
      <c r="K58" s="168" t="e">
        <f t="shared" si="0"/>
        <v>#DIV/0!</v>
      </c>
    </row>
    <row r="59" spans="2:11" ht="27.6" hidden="1" x14ac:dyDescent="0.25">
      <c r="B59" s="149" t="s">
        <v>169</v>
      </c>
      <c r="C59" s="196" t="s">
        <v>138</v>
      </c>
      <c r="D59" s="196" t="s">
        <v>136</v>
      </c>
      <c r="E59" s="198" t="s">
        <v>365</v>
      </c>
      <c r="F59" s="198" t="s">
        <v>378</v>
      </c>
      <c r="G59" s="196" t="s">
        <v>358</v>
      </c>
      <c r="H59" s="199"/>
      <c r="I59" s="209"/>
      <c r="J59" s="252"/>
      <c r="K59" s="168" t="e">
        <f t="shared" si="0"/>
        <v>#DIV/0!</v>
      </c>
    </row>
    <row r="60" spans="2:11" ht="27.6" hidden="1" x14ac:dyDescent="0.25">
      <c r="B60" s="149" t="s">
        <v>169</v>
      </c>
      <c r="C60" s="196" t="s">
        <v>138</v>
      </c>
      <c r="D60" s="196" t="s">
        <v>136</v>
      </c>
      <c r="E60" s="198" t="s">
        <v>365</v>
      </c>
      <c r="F60" s="198" t="s">
        <v>379</v>
      </c>
      <c r="G60" s="196" t="s">
        <v>358</v>
      </c>
      <c r="H60" s="199"/>
      <c r="I60" s="209"/>
      <c r="J60" s="252"/>
      <c r="K60" s="168" t="e">
        <f t="shared" si="0"/>
        <v>#DIV/0!</v>
      </c>
    </row>
    <row r="61" spans="2:11" ht="27.6" hidden="1" x14ac:dyDescent="0.25">
      <c r="B61" s="149" t="s">
        <v>169</v>
      </c>
      <c r="C61" s="196" t="s">
        <v>138</v>
      </c>
      <c r="D61" s="196" t="s">
        <v>136</v>
      </c>
      <c r="E61" s="198" t="s">
        <v>365</v>
      </c>
      <c r="F61" s="198" t="s">
        <v>380</v>
      </c>
      <c r="G61" s="196" t="s">
        <v>358</v>
      </c>
      <c r="H61" s="199"/>
      <c r="I61" s="209"/>
      <c r="J61" s="252"/>
      <c r="K61" s="168" t="e">
        <f t="shared" si="0"/>
        <v>#DIV/0!</v>
      </c>
    </row>
    <row r="62" spans="2:11" ht="27.6" hidden="1" x14ac:dyDescent="0.25">
      <c r="B62" s="149" t="s">
        <v>169</v>
      </c>
      <c r="C62" s="196" t="s">
        <v>138</v>
      </c>
      <c r="D62" s="196" t="s">
        <v>136</v>
      </c>
      <c r="E62" s="198" t="s">
        <v>365</v>
      </c>
      <c r="F62" s="198" t="s">
        <v>381</v>
      </c>
      <c r="G62" s="196" t="s">
        <v>358</v>
      </c>
      <c r="H62" s="199"/>
      <c r="I62" s="209"/>
      <c r="J62" s="252"/>
      <c r="K62" s="168" t="e">
        <f t="shared" si="0"/>
        <v>#DIV/0!</v>
      </c>
    </row>
    <row r="63" spans="2:11" ht="51" hidden="1" customHeight="1" x14ac:dyDescent="0.25">
      <c r="B63" s="149" t="s">
        <v>169</v>
      </c>
      <c r="C63" s="196" t="s">
        <v>138</v>
      </c>
      <c r="D63" s="196" t="s">
        <v>136</v>
      </c>
      <c r="E63" s="198" t="s">
        <v>365</v>
      </c>
      <c r="F63" s="198" t="s">
        <v>382</v>
      </c>
      <c r="G63" s="196">
        <v>2022</v>
      </c>
      <c r="H63" s="204"/>
      <c r="I63" s="246"/>
      <c r="J63" s="269"/>
      <c r="K63" s="168"/>
    </row>
    <row r="64" spans="2:11" ht="27.6" hidden="1" x14ac:dyDescent="0.25">
      <c r="B64" s="149" t="s">
        <v>169</v>
      </c>
      <c r="C64" s="196" t="s">
        <v>138</v>
      </c>
      <c r="D64" s="196" t="s">
        <v>136</v>
      </c>
      <c r="E64" s="198" t="s">
        <v>365</v>
      </c>
      <c r="F64" s="198" t="s">
        <v>383</v>
      </c>
      <c r="G64" s="196" t="s">
        <v>358</v>
      </c>
      <c r="H64" s="199"/>
      <c r="I64" s="209"/>
      <c r="J64" s="252"/>
      <c r="K64" s="214"/>
    </row>
    <row r="65" spans="2:11" ht="41.4" hidden="1" x14ac:dyDescent="0.25">
      <c r="B65" s="149" t="s">
        <v>169</v>
      </c>
      <c r="C65" s="196" t="s">
        <v>138</v>
      </c>
      <c r="D65" s="196" t="s">
        <v>136</v>
      </c>
      <c r="E65" s="198" t="s">
        <v>365</v>
      </c>
      <c r="F65" s="198" t="s">
        <v>384</v>
      </c>
      <c r="G65" s="196" t="s">
        <v>358</v>
      </c>
      <c r="H65" s="199"/>
      <c r="I65" s="209"/>
      <c r="J65" s="252"/>
      <c r="K65" s="214"/>
    </row>
    <row r="66" spans="2:11" ht="27.6" hidden="1" x14ac:dyDescent="0.25">
      <c r="B66" s="149" t="s">
        <v>169</v>
      </c>
      <c r="C66" s="196" t="s">
        <v>138</v>
      </c>
      <c r="D66" s="196" t="s">
        <v>136</v>
      </c>
      <c r="E66" s="198" t="s">
        <v>365</v>
      </c>
      <c r="F66" s="198" t="s">
        <v>385</v>
      </c>
      <c r="G66" s="196" t="s">
        <v>358</v>
      </c>
      <c r="H66" s="199"/>
      <c r="I66" s="209"/>
      <c r="J66" s="252"/>
      <c r="K66" s="214"/>
    </row>
    <row r="67" spans="2:11" ht="41.4" hidden="1" x14ac:dyDescent="0.25">
      <c r="B67" s="149" t="s">
        <v>169</v>
      </c>
      <c r="C67" s="196" t="s">
        <v>138</v>
      </c>
      <c r="D67" s="196" t="s">
        <v>136</v>
      </c>
      <c r="E67" s="198" t="s">
        <v>365</v>
      </c>
      <c r="F67" s="198" t="s">
        <v>386</v>
      </c>
      <c r="G67" s="196" t="s">
        <v>358</v>
      </c>
      <c r="H67" s="199"/>
      <c r="I67" s="209"/>
      <c r="J67" s="252"/>
      <c r="K67" s="214"/>
    </row>
    <row r="68" spans="2:11" ht="27.6" hidden="1" x14ac:dyDescent="0.25">
      <c r="B68" s="149" t="s">
        <v>169</v>
      </c>
      <c r="C68" s="196" t="s">
        <v>138</v>
      </c>
      <c r="D68" s="196" t="s">
        <v>136</v>
      </c>
      <c r="E68" s="198" t="s">
        <v>365</v>
      </c>
      <c r="F68" s="198" t="s">
        <v>387</v>
      </c>
      <c r="G68" s="196">
        <v>2022</v>
      </c>
      <c r="H68" s="199"/>
      <c r="I68" s="209"/>
      <c r="J68" s="252"/>
      <c r="K68" s="214"/>
    </row>
    <row r="69" spans="2:11" ht="27.6" x14ac:dyDescent="0.25">
      <c r="B69" s="160">
        <v>1517340</v>
      </c>
      <c r="C69" s="194">
        <v>7340</v>
      </c>
      <c r="D69" s="194" t="s">
        <v>136</v>
      </c>
      <c r="E69" s="195" t="s">
        <v>170</v>
      </c>
      <c r="F69" s="215"/>
      <c r="G69" s="194"/>
      <c r="H69" s="257">
        <f>SUM(H70:H71)</f>
        <v>0</v>
      </c>
      <c r="I69" s="191">
        <f>SUM(I70:I71)</f>
        <v>-745340</v>
      </c>
      <c r="J69" s="191">
        <f>SUM(J70:J71)</f>
        <v>-745340</v>
      </c>
      <c r="K69" s="194"/>
    </row>
    <row r="70" spans="2:11" ht="82.8" hidden="1" x14ac:dyDescent="0.25">
      <c r="B70" s="149">
        <v>1517340</v>
      </c>
      <c r="C70" s="196">
        <v>7340</v>
      </c>
      <c r="D70" s="216" t="s">
        <v>136</v>
      </c>
      <c r="E70" s="198" t="s">
        <v>170</v>
      </c>
      <c r="F70" s="217" t="s">
        <v>388</v>
      </c>
      <c r="G70" s="196">
        <v>2022</v>
      </c>
      <c r="H70" s="205"/>
      <c r="I70" s="246"/>
      <c r="J70" s="246"/>
      <c r="K70" s="196"/>
    </row>
    <row r="71" spans="2:11" ht="69" x14ac:dyDescent="0.25">
      <c r="B71" s="149">
        <v>1517340</v>
      </c>
      <c r="C71" s="196">
        <v>7340</v>
      </c>
      <c r="D71" s="216" t="s">
        <v>136</v>
      </c>
      <c r="E71" s="198" t="s">
        <v>170</v>
      </c>
      <c r="F71" s="213" t="s">
        <v>389</v>
      </c>
      <c r="G71" s="196" t="s">
        <v>358</v>
      </c>
      <c r="H71" s="205"/>
      <c r="I71" s="246">
        <v>-745340</v>
      </c>
      <c r="J71" s="246">
        <v>-745340</v>
      </c>
      <c r="K71" s="218"/>
    </row>
    <row r="72" spans="2:11" ht="13.8" hidden="1" x14ac:dyDescent="0.25">
      <c r="B72" s="160">
        <v>1517441</v>
      </c>
      <c r="C72" s="194">
        <v>7441</v>
      </c>
      <c r="D72" s="194" t="s">
        <v>144</v>
      </c>
      <c r="E72" s="195" t="s">
        <v>171</v>
      </c>
      <c r="F72" s="219"/>
      <c r="G72" s="196"/>
      <c r="H72" s="212">
        <f>H73</f>
        <v>0</v>
      </c>
      <c r="I72" s="201">
        <f>I73</f>
        <v>0</v>
      </c>
      <c r="J72" s="271">
        <f>J73</f>
        <v>0</v>
      </c>
      <c r="K72" s="196"/>
    </row>
    <row r="73" spans="2:11" ht="27.6" hidden="1" x14ac:dyDescent="0.25">
      <c r="B73" s="149">
        <v>1517441</v>
      </c>
      <c r="C73" s="196">
        <v>7441</v>
      </c>
      <c r="D73" s="196" t="s">
        <v>144</v>
      </c>
      <c r="E73" s="198" t="s">
        <v>171</v>
      </c>
      <c r="F73" s="198" t="s">
        <v>390</v>
      </c>
      <c r="G73" s="196" t="s">
        <v>358</v>
      </c>
      <c r="H73" s="204"/>
      <c r="I73" s="246"/>
      <c r="J73" s="269"/>
      <c r="K73" s="168"/>
    </row>
    <row r="74" spans="2:11" ht="69" x14ac:dyDescent="0.25">
      <c r="B74" s="160" t="s">
        <v>172</v>
      </c>
      <c r="C74" s="194" t="s">
        <v>143</v>
      </c>
      <c r="D74" s="194" t="s">
        <v>144</v>
      </c>
      <c r="E74" s="220" t="s">
        <v>391</v>
      </c>
      <c r="F74" s="196"/>
      <c r="G74" s="196"/>
      <c r="H74" s="197">
        <f>SUM(H75:H83)</f>
        <v>0</v>
      </c>
      <c r="I74" s="250">
        <f>SUM(I75:I83)</f>
        <v>1628269</v>
      </c>
      <c r="J74" s="250">
        <f>SUM(J75:J83)</f>
        <v>1628269</v>
      </c>
      <c r="K74" s="196"/>
    </row>
    <row r="75" spans="2:11" ht="55.2" x14ac:dyDescent="0.25">
      <c r="B75" s="149" t="s">
        <v>172</v>
      </c>
      <c r="C75" s="196" t="s">
        <v>143</v>
      </c>
      <c r="D75" s="196" t="s">
        <v>144</v>
      </c>
      <c r="E75" s="217" t="s">
        <v>392</v>
      </c>
      <c r="F75" s="213" t="s">
        <v>393</v>
      </c>
      <c r="G75" s="196" t="s">
        <v>358</v>
      </c>
      <c r="H75" s="199"/>
      <c r="I75" s="209">
        <v>1717442</v>
      </c>
      <c r="J75" s="252">
        <v>1717442</v>
      </c>
      <c r="K75" s="168">
        <v>34.1</v>
      </c>
    </row>
    <row r="76" spans="2:11" ht="69" hidden="1" x14ac:dyDescent="0.25">
      <c r="B76" s="149" t="s">
        <v>172</v>
      </c>
      <c r="C76" s="196" t="s">
        <v>143</v>
      </c>
      <c r="D76" s="196" t="s">
        <v>144</v>
      </c>
      <c r="E76" s="217" t="s">
        <v>391</v>
      </c>
      <c r="F76" s="198" t="s">
        <v>394</v>
      </c>
      <c r="G76" s="196" t="s">
        <v>358</v>
      </c>
      <c r="H76" s="199"/>
      <c r="I76" s="209"/>
      <c r="J76" s="252"/>
      <c r="K76" s="168" t="e">
        <f t="shared" ref="K76:K83" si="1">I76/H76*100</f>
        <v>#DIV/0!</v>
      </c>
    </row>
    <row r="77" spans="2:11" ht="95.4" customHeight="1" x14ac:dyDescent="0.25">
      <c r="B77" s="149" t="s">
        <v>172</v>
      </c>
      <c r="C77" s="196" t="s">
        <v>143</v>
      </c>
      <c r="D77" s="196" t="s">
        <v>144</v>
      </c>
      <c r="E77" s="217" t="s">
        <v>391</v>
      </c>
      <c r="F77" s="213" t="s">
        <v>395</v>
      </c>
      <c r="G77" s="196" t="s">
        <v>358</v>
      </c>
      <c r="H77" s="199"/>
      <c r="I77" s="246">
        <v>-89173</v>
      </c>
      <c r="J77" s="246">
        <v>-89173</v>
      </c>
      <c r="K77" s="196"/>
    </row>
    <row r="78" spans="2:11" ht="69" hidden="1" x14ac:dyDescent="0.25">
      <c r="B78" s="149" t="s">
        <v>172</v>
      </c>
      <c r="C78" s="196" t="s">
        <v>143</v>
      </c>
      <c r="D78" s="196" t="s">
        <v>144</v>
      </c>
      <c r="E78" s="217" t="s">
        <v>391</v>
      </c>
      <c r="F78" s="198" t="s">
        <v>396</v>
      </c>
      <c r="G78" s="196">
        <v>2022</v>
      </c>
      <c r="H78" s="199"/>
      <c r="I78" s="209"/>
      <c r="J78" s="252"/>
      <c r="K78" s="168" t="e">
        <f t="shared" si="1"/>
        <v>#DIV/0!</v>
      </c>
    </row>
    <row r="79" spans="2:11" ht="69" hidden="1" x14ac:dyDescent="0.25">
      <c r="B79" s="149" t="s">
        <v>172</v>
      </c>
      <c r="C79" s="196" t="s">
        <v>143</v>
      </c>
      <c r="D79" s="196" t="s">
        <v>144</v>
      </c>
      <c r="E79" s="198" t="s">
        <v>391</v>
      </c>
      <c r="F79" s="198" t="s">
        <v>397</v>
      </c>
      <c r="G79" s="196">
        <v>2022</v>
      </c>
      <c r="H79" s="199"/>
      <c r="I79" s="209"/>
      <c r="J79" s="252"/>
      <c r="K79" s="168" t="e">
        <f t="shared" si="1"/>
        <v>#DIV/0!</v>
      </c>
    </row>
    <row r="80" spans="2:11" ht="69" hidden="1" x14ac:dyDescent="0.25">
      <c r="B80" s="149" t="s">
        <v>172</v>
      </c>
      <c r="C80" s="196" t="s">
        <v>143</v>
      </c>
      <c r="D80" s="196" t="s">
        <v>144</v>
      </c>
      <c r="E80" s="213" t="s">
        <v>391</v>
      </c>
      <c r="F80" s="198" t="s">
        <v>398</v>
      </c>
      <c r="G80" s="196">
        <v>2022</v>
      </c>
      <c r="H80" s="199"/>
      <c r="I80" s="209"/>
      <c r="J80" s="252"/>
      <c r="K80" s="168" t="e">
        <f t="shared" si="1"/>
        <v>#DIV/0!</v>
      </c>
    </row>
    <row r="81" spans="2:17" ht="69" hidden="1" x14ac:dyDescent="0.25">
      <c r="B81" s="149" t="s">
        <v>172</v>
      </c>
      <c r="C81" s="196" t="s">
        <v>143</v>
      </c>
      <c r="D81" s="196" t="s">
        <v>144</v>
      </c>
      <c r="E81" s="213" t="s">
        <v>391</v>
      </c>
      <c r="F81" s="198" t="s">
        <v>399</v>
      </c>
      <c r="G81" s="196">
        <v>2022</v>
      </c>
      <c r="H81" s="199"/>
      <c r="I81" s="209"/>
      <c r="J81" s="252"/>
      <c r="K81" s="168" t="e">
        <f t="shared" si="1"/>
        <v>#DIV/0!</v>
      </c>
    </row>
    <row r="82" spans="2:17" ht="69" hidden="1" x14ac:dyDescent="0.25">
      <c r="B82" s="149" t="s">
        <v>172</v>
      </c>
      <c r="C82" s="196" t="s">
        <v>143</v>
      </c>
      <c r="D82" s="196" t="s">
        <v>144</v>
      </c>
      <c r="E82" s="213" t="s">
        <v>391</v>
      </c>
      <c r="F82" s="198" t="s">
        <v>400</v>
      </c>
      <c r="G82" s="196" t="s">
        <v>358</v>
      </c>
      <c r="H82" s="199"/>
      <c r="I82" s="209"/>
      <c r="J82" s="252"/>
      <c r="K82" s="168" t="e">
        <f t="shared" si="1"/>
        <v>#DIV/0!</v>
      </c>
    </row>
    <row r="83" spans="2:17" ht="69" hidden="1" x14ac:dyDescent="0.25">
      <c r="B83" s="149" t="s">
        <v>172</v>
      </c>
      <c r="C83" s="196" t="s">
        <v>143</v>
      </c>
      <c r="D83" s="196" t="s">
        <v>144</v>
      </c>
      <c r="E83" s="213" t="s">
        <v>391</v>
      </c>
      <c r="F83" s="198" t="s">
        <v>401</v>
      </c>
      <c r="G83" s="196" t="s">
        <v>358</v>
      </c>
      <c r="H83" s="199"/>
      <c r="I83" s="209"/>
      <c r="J83" s="252"/>
      <c r="K83" s="168" t="e">
        <f t="shared" si="1"/>
        <v>#DIV/0!</v>
      </c>
    </row>
    <row r="84" spans="2:17" ht="22.5" customHeight="1" x14ac:dyDescent="0.25">
      <c r="B84" s="149" t="s">
        <v>402</v>
      </c>
      <c r="C84" s="149" t="s">
        <v>402</v>
      </c>
      <c r="D84" s="149" t="s">
        <v>402</v>
      </c>
      <c r="E84" s="149" t="s">
        <v>0</v>
      </c>
      <c r="F84" s="149" t="s">
        <v>402</v>
      </c>
      <c r="G84" s="149" t="s">
        <v>402</v>
      </c>
      <c r="H84" s="221">
        <f>H26+H15</f>
        <v>890489</v>
      </c>
      <c r="I84" s="221">
        <f>I26+I15</f>
        <v>2586441</v>
      </c>
      <c r="J84" s="221">
        <f>J26+J15</f>
        <v>1708299</v>
      </c>
      <c r="K84" s="192" t="s">
        <v>402</v>
      </c>
    </row>
    <row r="85" spans="2:17" ht="15.6" x14ac:dyDescent="0.25">
      <c r="B85" s="130"/>
    </row>
    <row r="88" spans="2:17" s="4" customFormat="1" ht="20.25" customHeight="1" x14ac:dyDescent="0.4">
      <c r="B88" s="123"/>
      <c r="C88" s="123"/>
      <c r="D88" s="332"/>
      <c r="E88" s="328" t="s">
        <v>331</v>
      </c>
      <c r="F88" s="328"/>
      <c r="G88" s="332"/>
      <c r="H88" s="330" t="s">
        <v>332</v>
      </c>
      <c r="I88" s="332"/>
      <c r="J88" s="124"/>
      <c r="K88" s="123"/>
      <c r="L88" s="123"/>
      <c r="M88" s="123"/>
      <c r="N88" s="123"/>
      <c r="O88" s="123"/>
      <c r="P88" s="123"/>
      <c r="Q88" s="123"/>
    </row>
    <row r="94" spans="2:17" x14ac:dyDescent="0.25">
      <c r="J94" s="146">
        <v>86616848</v>
      </c>
    </row>
  </sheetData>
  <autoFilter ref="B13:K84" xr:uid="{00000000-0009-0000-0000-000005000000}"/>
  <mergeCells count="6">
    <mergeCell ref="E88:F88"/>
    <mergeCell ref="G1:L3"/>
    <mergeCell ref="H4:L4"/>
    <mergeCell ref="B6:K6"/>
    <mergeCell ref="B7:K7"/>
    <mergeCell ref="B8:K8"/>
  </mergeCells>
  <pageMargins left="0.70866141732283472" right="0.70866141732283472" top="0.74803149606299213" bottom="0.74803149606299213" header="0.31496062992125984" footer="0.31496062992125984"/>
  <pageSetup paperSize="9" scale="5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35"/>
  <sheetViews>
    <sheetView view="pageBreakPreview" zoomScale="60" zoomScaleNormal="75" workbookViewId="0">
      <pane xSplit="4" ySplit="9" topLeftCell="E111" activePane="bottomRight" state="frozen"/>
      <selection pane="topRight" activeCell="E1" sqref="E1"/>
      <selection pane="bottomLeft" activeCell="A10" sqref="A10"/>
      <selection pane="bottomRight" activeCell="E125" sqref="E125"/>
    </sheetView>
  </sheetViews>
  <sheetFormatPr defaultRowHeight="15.6" x14ac:dyDescent="0.3"/>
  <cols>
    <col min="1" max="1" width="3.33203125" style="1" customWidth="1"/>
    <col min="2" max="2" width="17.44140625" style="36" customWidth="1"/>
    <col min="3" max="3" width="19.33203125" style="36" customWidth="1"/>
    <col min="4" max="4" width="21.88671875" style="36" customWidth="1"/>
    <col min="5" max="5" width="57.88671875" style="36" customWidth="1"/>
    <col min="6" max="6" width="66.88671875" style="36" customWidth="1"/>
    <col min="7" max="7" width="36.6640625" style="36" customWidth="1"/>
    <col min="8" max="8" width="18.109375" style="36" customWidth="1"/>
    <col min="9" max="9" width="19.5546875" style="36" customWidth="1"/>
    <col min="10" max="10" width="16.5546875" style="36" customWidth="1"/>
    <col min="11" max="11" width="21.109375" style="1" customWidth="1"/>
    <col min="12" max="12" width="1.44140625" style="1" customWidth="1"/>
    <col min="13" max="13" width="19.109375" style="1" customWidth="1"/>
    <col min="14" max="14" width="7" style="1" customWidth="1"/>
    <col min="15" max="15" width="7.88671875" style="1" customWidth="1"/>
    <col min="16" max="256" width="9.109375" style="1"/>
    <col min="257" max="257" width="3.33203125" style="1" customWidth="1"/>
    <col min="258" max="258" width="17.44140625" style="1" customWidth="1"/>
    <col min="259" max="259" width="19.33203125" style="1" customWidth="1"/>
    <col min="260" max="260" width="21.88671875" style="1" customWidth="1"/>
    <col min="261" max="261" width="57.88671875" style="1" customWidth="1"/>
    <col min="262" max="262" width="66.33203125" style="1" customWidth="1"/>
    <col min="263" max="263" width="36.6640625" style="1" customWidth="1"/>
    <col min="264" max="264" width="18.109375" style="1" customWidth="1"/>
    <col min="265" max="265" width="19.5546875" style="1" customWidth="1"/>
    <col min="266" max="266" width="16.5546875" style="1" customWidth="1"/>
    <col min="267" max="267" width="21.109375" style="1" customWidth="1"/>
    <col min="268" max="268" width="1.44140625" style="1" customWidth="1"/>
    <col min="269" max="269" width="19.109375" style="1" customWidth="1"/>
    <col min="270" max="270" width="7" style="1" customWidth="1"/>
    <col min="271" max="271" width="7.88671875" style="1" customWidth="1"/>
    <col min="272" max="512" width="9.109375" style="1"/>
    <col min="513" max="513" width="3.33203125" style="1" customWidth="1"/>
    <col min="514" max="514" width="17.44140625" style="1" customWidth="1"/>
    <col min="515" max="515" width="19.33203125" style="1" customWidth="1"/>
    <col min="516" max="516" width="21.88671875" style="1" customWidth="1"/>
    <col min="517" max="517" width="57.88671875" style="1" customWidth="1"/>
    <col min="518" max="518" width="66.33203125" style="1" customWidth="1"/>
    <col min="519" max="519" width="36.6640625" style="1" customWidth="1"/>
    <col min="520" max="520" width="18.109375" style="1" customWidth="1"/>
    <col min="521" max="521" width="19.5546875" style="1" customWidth="1"/>
    <col min="522" max="522" width="16.5546875" style="1" customWidth="1"/>
    <col min="523" max="523" width="21.109375" style="1" customWidth="1"/>
    <col min="524" max="524" width="1.44140625" style="1" customWidth="1"/>
    <col min="525" max="525" width="19.109375" style="1" customWidth="1"/>
    <col min="526" max="526" width="7" style="1" customWidth="1"/>
    <col min="527" max="527" width="7.88671875" style="1" customWidth="1"/>
    <col min="528" max="768" width="9.109375" style="1"/>
    <col min="769" max="769" width="3.33203125" style="1" customWidth="1"/>
    <col min="770" max="770" width="17.44140625" style="1" customWidth="1"/>
    <col min="771" max="771" width="19.33203125" style="1" customWidth="1"/>
    <col min="772" max="772" width="21.88671875" style="1" customWidth="1"/>
    <col min="773" max="773" width="57.88671875" style="1" customWidth="1"/>
    <col min="774" max="774" width="66.33203125" style="1" customWidth="1"/>
    <col min="775" max="775" width="36.6640625" style="1" customWidth="1"/>
    <col min="776" max="776" width="18.109375" style="1" customWidth="1"/>
    <col min="777" max="777" width="19.5546875" style="1" customWidth="1"/>
    <col min="778" max="778" width="16.5546875" style="1" customWidth="1"/>
    <col min="779" max="779" width="21.109375" style="1" customWidth="1"/>
    <col min="780" max="780" width="1.44140625" style="1" customWidth="1"/>
    <col min="781" max="781" width="19.109375" style="1" customWidth="1"/>
    <col min="782" max="782" width="7" style="1" customWidth="1"/>
    <col min="783" max="783" width="7.88671875" style="1" customWidth="1"/>
    <col min="784" max="1024" width="9.109375" style="1"/>
    <col min="1025" max="1025" width="3.33203125" style="1" customWidth="1"/>
    <col min="1026" max="1026" width="17.44140625" style="1" customWidth="1"/>
    <col min="1027" max="1027" width="19.33203125" style="1" customWidth="1"/>
    <col min="1028" max="1028" width="21.88671875" style="1" customWidth="1"/>
    <col min="1029" max="1029" width="57.88671875" style="1" customWidth="1"/>
    <col min="1030" max="1030" width="66.33203125" style="1" customWidth="1"/>
    <col min="1031" max="1031" width="36.6640625" style="1" customWidth="1"/>
    <col min="1032" max="1032" width="18.109375" style="1" customWidth="1"/>
    <col min="1033" max="1033" width="19.5546875" style="1" customWidth="1"/>
    <col min="1034" max="1034" width="16.5546875" style="1" customWidth="1"/>
    <col min="1035" max="1035" width="21.109375" style="1" customWidth="1"/>
    <col min="1036" max="1036" width="1.44140625" style="1" customWidth="1"/>
    <col min="1037" max="1037" width="19.109375" style="1" customWidth="1"/>
    <col min="1038" max="1038" width="7" style="1" customWidth="1"/>
    <col min="1039" max="1039" width="7.88671875" style="1" customWidth="1"/>
    <col min="1040" max="1280" width="9.109375" style="1"/>
    <col min="1281" max="1281" width="3.33203125" style="1" customWidth="1"/>
    <col min="1282" max="1282" width="17.44140625" style="1" customWidth="1"/>
    <col min="1283" max="1283" width="19.33203125" style="1" customWidth="1"/>
    <col min="1284" max="1284" width="21.88671875" style="1" customWidth="1"/>
    <col min="1285" max="1285" width="57.88671875" style="1" customWidth="1"/>
    <col min="1286" max="1286" width="66.33203125" style="1" customWidth="1"/>
    <col min="1287" max="1287" width="36.6640625" style="1" customWidth="1"/>
    <col min="1288" max="1288" width="18.109375" style="1" customWidth="1"/>
    <col min="1289" max="1289" width="19.5546875" style="1" customWidth="1"/>
    <col min="1290" max="1290" width="16.5546875" style="1" customWidth="1"/>
    <col min="1291" max="1291" width="21.109375" style="1" customWidth="1"/>
    <col min="1292" max="1292" width="1.44140625" style="1" customWidth="1"/>
    <col min="1293" max="1293" width="19.109375" style="1" customWidth="1"/>
    <col min="1294" max="1294" width="7" style="1" customWidth="1"/>
    <col min="1295" max="1295" width="7.88671875" style="1" customWidth="1"/>
    <col min="1296" max="1536" width="9.109375" style="1"/>
    <col min="1537" max="1537" width="3.33203125" style="1" customWidth="1"/>
    <col min="1538" max="1538" width="17.44140625" style="1" customWidth="1"/>
    <col min="1539" max="1539" width="19.33203125" style="1" customWidth="1"/>
    <col min="1540" max="1540" width="21.88671875" style="1" customWidth="1"/>
    <col min="1541" max="1541" width="57.88671875" style="1" customWidth="1"/>
    <col min="1542" max="1542" width="66.33203125" style="1" customWidth="1"/>
    <col min="1543" max="1543" width="36.6640625" style="1" customWidth="1"/>
    <col min="1544" max="1544" width="18.109375" style="1" customWidth="1"/>
    <col min="1545" max="1545" width="19.5546875" style="1" customWidth="1"/>
    <col min="1546" max="1546" width="16.5546875" style="1" customWidth="1"/>
    <col min="1547" max="1547" width="21.109375" style="1" customWidth="1"/>
    <col min="1548" max="1548" width="1.44140625" style="1" customWidth="1"/>
    <col min="1549" max="1549" width="19.109375" style="1" customWidth="1"/>
    <col min="1550" max="1550" width="7" style="1" customWidth="1"/>
    <col min="1551" max="1551" width="7.88671875" style="1" customWidth="1"/>
    <col min="1552" max="1792" width="9.109375" style="1"/>
    <col min="1793" max="1793" width="3.33203125" style="1" customWidth="1"/>
    <col min="1794" max="1794" width="17.44140625" style="1" customWidth="1"/>
    <col min="1795" max="1795" width="19.33203125" style="1" customWidth="1"/>
    <col min="1796" max="1796" width="21.88671875" style="1" customWidth="1"/>
    <col min="1797" max="1797" width="57.88671875" style="1" customWidth="1"/>
    <col min="1798" max="1798" width="66.33203125" style="1" customWidth="1"/>
    <col min="1799" max="1799" width="36.6640625" style="1" customWidth="1"/>
    <col min="1800" max="1800" width="18.109375" style="1" customWidth="1"/>
    <col min="1801" max="1801" width="19.5546875" style="1" customWidth="1"/>
    <col min="1802" max="1802" width="16.5546875" style="1" customWidth="1"/>
    <col min="1803" max="1803" width="21.109375" style="1" customWidth="1"/>
    <col min="1804" max="1804" width="1.44140625" style="1" customWidth="1"/>
    <col min="1805" max="1805" width="19.109375" style="1" customWidth="1"/>
    <col min="1806" max="1806" width="7" style="1" customWidth="1"/>
    <col min="1807" max="1807" width="7.88671875" style="1" customWidth="1"/>
    <col min="1808" max="2048" width="9.109375" style="1"/>
    <col min="2049" max="2049" width="3.33203125" style="1" customWidth="1"/>
    <col min="2050" max="2050" width="17.44140625" style="1" customWidth="1"/>
    <col min="2051" max="2051" width="19.33203125" style="1" customWidth="1"/>
    <col min="2052" max="2052" width="21.88671875" style="1" customWidth="1"/>
    <col min="2053" max="2053" width="57.88671875" style="1" customWidth="1"/>
    <col min="2054" max="2054" width="66.33203125" style="1" customWidth="1"/>
    <col min="2055" max="2055" width="36.6640625" style="1" customWidth="1"/>
    <col min="2056" max="2056" width="18.109375" style="1" customWidth="1"/>
    <col min="2057" max="2057" width="19.5546875" style="1" customWidth="1"/>
    <col min="2058" max="2058" width="16.5546875" style="1" customWidth="1"/>
    <col min="2059" max="2059" width="21.109375" style="1" customWidth="1"/>
    <col min="2060" max="2060" width="1.44140625" style="1" customWidth="1"/>
    <col min="2061" max="2061" width="19.109375" style="1" customWidth="1"/>
    <col min="2062" max="2062" width="7" style="1" customWidth="1"/>
    <col min="2063" max="2063" width="7.88671875" style="1" customWidth="1"/>
    <col min="2064" max="2304" width="9.109375" style="1"/>
    <col min="2305" max="2305" width="3.33203125" style="1" customWidth="1"/>
    <col min="2306" max="2306" width="17.44140625" style="1" customWidth="1"/>
    <col min="2307" max="2307" width="19.33203125" style="1" customWidth="1"/>
    <col min="2308" max="2308" width="21.88671875" style="1" customWidth="1"/>
    <col min="2309" max="2309" width="57.88671875" style="1" customWidth="1"/>
    <col min="2310" max="2310" width="66.33203125" style="1" customWidth="1"/>
    <col min="2311" max="2311" width="36.6640625" style="1" customWidth="1"/>
    <col min="2312" max="2312" width="18.109375" style="1" customWidth="1"/>
    <col min="2313" max="2313" width="19.5546875" style="1" customWidth="1"/>
    <col min="2314" max="2314" width="16.5546875" style="1" customWidth="1"/>
    <col min="2315" max="2315" width="21.109375" style="1" customWidth="1"/>
    <col min="2316" max="2316" width="1.44140625" style="1" customWidth="1"/>
    <col min="2317" max="2317" width="19.109375" style="1" customWidth="1"/>
    <col min="2318" max="2318" width="7" style="1" customWidth="1"/>
    <col min="2319" max="2319" width="7.88671875" style="1" customWidth="1"/>
    <col min="2320" max="2560" width="9.109375" style="1"/>
    <col min="2561" max="2561" width="3.33203125" style="1" customWidth="1"/>
    <col min="2562" max="2562" width="17.44140625" style="1" customWidth="1"/>
    <col min="2563" max="2563" width="19.33203125" style="1" customWidth="1"/>
    <col min="2564" max="2564" width="21.88671875" style="1" customWidth="1"/>
    <col min="2565" max="2565" width="57.88671875" style="1" customWidth="1"/>
    <col min="2566" max="2566" width="66.33203125" style="1" customWidth="1"/>
    <col min="2567" max="2567" width="36.6640625" style="1" customWidth="1"/>
    <col min="2568" max="2568" width="18.109375" style="1" customWidth="1"/>
    <col min="2569" max="2569" width="19.5546875" style="1" customWidth="1"/>
    <col min="2570" max="2570" width="16.5546875" style="1" customWidth="1"/>
    <col min="2571" max="2571" width="21.109375" style="1" customWidth="1"/>
    <col min="2572" max="2572" width="1.44140625" style="1" customWidth="1"/>
    <col min="2573" max="2573" width="19.109375" style="1" customWidth="1"/>
    <col min="2574" max="2574" width="7" style="1" customWidth="1"/>
    <col min="2575" max="2575" width="7.88671875" style="1" customWidth="1"/>
    <col min="2576" max="2816" width="9.109375" style="1"/>
    <col min="2817" max="2817" width="3.33203125" style="1" customWidth="1"/>
    <col min="2818" max="2818" width="17.44140625" style="1" customWidth="1"/>
    <col min="2819" max="2819" width="19.33203125" style="1" customWidth="1"/>
    <col min="2820" max="2820" width="21.88671875" style="1" customWidth="1"/>
    <col min="2821" max="2821" width="57.88671875" style="1" customWidth="1"/>
    <col min="2822" max="2822" width="66.33203125" style="1" customWidth="1"/>
    <col min="2823" max="2823" width="36.6640625" style="1" customWidth="1"/>
    <col min="2824" max="2824" width="18.109375" style="1" customWidth="1"/>
    <col min="2825" max="2825" width="19.5546875" style="1" customWidth="1"/>
    <col min="2826" max="2826" width="16.5546875" style="1" customWidth="1"/>
    <col min="2827" max="2827" width="21.109375" style="1" customWidth="1"/>
    <col min="2828" max="2828" width="1.44140625" style="1" customWidth="1"/>
    <col min="2829" max="2829" width="19.109375" style="1" customWidth="1"/>
    <col min="2830" max="2830" width="7" style="1" customWidth="1"/>
    <col min="2831" max="2831" width="7.88671875" style="1" customWidth="1"/>
    <col min="2832" max="3072" width="9.109375" style="1"/>
    <col min="3073" max="3073" width="3.33203125" style="1" customWidth="1"/>
    <col min="3074" max="3074" width="17.44140625" style="1" customWidth="1"/>
    <col min="3075" max="3075" width="19.33203125" style="1" customWidth="1"/>
    <col min="3076" max="3076" width="21.88671875" style="1" customWidth="1"/>
    <col min="3077" max="3077" width="57.88671875" style="1" customWidth="1"/>
    <col min="3078" max="3078" width="66.33203125" style="1" customWidth="1"/>
    <col min="3079" max="3079" width="36.6640625" style="1" customWidth="1"/>
    <col min="3080" max="3080" width="18.109375" style="1" customWidth="1"/>
    <col min="3081" max="3081" width="19.5546875" style="1" customWidth="1"/>
    <col min="3082" max="3082" width="16.5546875" style="1" customWidth="1"/>
    <col min="3083" max="3083" width="21.109375" style="1" customWidth="1"/>
    <col min="3084" max="3084" width="1.44140625" style="1" customWidth="1"/>
    <col min="3085" max="3085" width="19.109375" style="1" customWidth="1"/>
    <col min="3086" max="3086" width="7" style="1" customWidth="1"/>
    <col min="3087" max="3087" width="7.88671875" style="1" customWidth="1"/>
    <col min="3088" max="3328" width="9.109375" style="1"/>
    <col min="3329" max="3329" width="3.33203125" style="1" customWidth="1"/>
    <col min="3330" max="3330" width="17.44140625" style="1" customWidth="1"/>
    <col min="3331" max="3331" width="19.33203125" style="1" customWidth="1"/>
    <col min="3332" max="3332" width="21.88671875" style="1" customWidth="1"/>
    <col min="3333" max="3333" width="57.88671875" style="1" customWidth="1"/>
    <col min="3334" max="3334" width="66.33203125" style="1" customWidth="1"/>
    <col min="3335" max="3335" width="36.6640625" style="1" customWidth="1"/>
    <col min="3336" max="3336" width="18.109375" style="1" customWidth="1"/>
    <col min="3337" max="3337" width="19.5546875" style="1" customWidth="1"/>
    <col min="3338" max="3338" width="16.5546875" style="1" customWidth="1"/>
    <col min="3339" max="3339" width="21.109375" style="1" customWidth="1"/>
    <col min="3340" max="3340" width="1.44140625" style="1" customWidth="1"/>
    <col min="3341" max="3341" width="19.109375" style="1" customWidth="1"/>
    <col min="3342" max="3342" width="7" style="1" customWidth="1"/>
    <col min="3343" max="3343" width="7.88671875" style="1" customWidth="1"/>
    <col min="3344" max="3584" width="9.109375" style="1"/>
    <col min="3585" max="3585" width="3.33203125" style="1" customWidth="1"/>
    <col min="3586" max="3586" width="17.44140625" style="1" customWidth="1"/>
    <col min="3587" max="3587" width="19.33203125" style="1" customWidth="1"/>
    <col min="3588" max="3588" width="21.88671875" style="1" customWidth="1"/>
    <col min="3589" max="3589" width="57.88671875" style="1" customWidth="1"/>
    <col min="3590" max="3590" width="66.33203125" style="1" customWidth="1"/>
    <col min="3591" max="3591" width="36.6640625" style="1" customWidth="1"/>
    <col min="3592" max="3592" width="18.109375" style="1" customWidth="1"/>
    <col min="3593" max="3593" width="19.5546875" style="1" customWidth="1"/>
    <col min="3594" max="3594" width="16.5546875" style="1" customWidth="1"/>
    <col min="3595" max="3595" width="21.109375" style="1" customWidth="1"/>
    <col min="3596" max="3596" width="1.44140625" style="1" customWidth="1"/>
    <col min="3597" max="3597" width="19.109375" style="1" customWidth="1"/>
    <col min="3598" max="3598" width="7" style="1" customWidth="1"/>
    <col min="3599" max="3599" width="7.88671875" style="1" customWidth="1"/>
    <col min="3600" max="3840" width="9.109375" style="1"/>
    <col min="3841" max="3841" width="3.33203125" style="1" customWidth="1"/>
    <col min="3842" max="3842" width="17.44140625" style="1" customWidth="1"/>
    <col min="3843" max="3843" width="19.33203125" style="1" customWidth="1"/>
    <col min="3844" max="3844" width="21.88671875" style="1" customWidth="1"/>
    <col min="3845" max="3845" width="57.88671875" style="1" customWidth="1"/>
    <col min="3846" max="3846" width="66.33203125" style="1" customWidth="1"/>
    <col min="3847" max="3847" width="36.6640625" style="1" customWidth="1"/>
    <col min="3848" max="3848" width="18.109375" style="1" customWidth="1"/>
    <col min="3849" max="3849" width="19.5546875" style="1" customWidth="1"/>
    <col min="3850" max="3850" width="16.5546875" style="1" customWidth="1"/>
    <col min="3851" max="3851" width="21.109375" style="1" customWidth="1"/>
    <col min="3852" max="3852" width="1.44140625" style="1" customWidth="1"/>
    <col min="3853" max="3853" width="19.109375" style="1" customWidth="1"/>
    <col min="3854" max="3854" width="7" style="1" customWidth="1"/>
    <col min="3855" max="3855" width="7.88671875" style="1" customWidth="1"/>
    <col min="3856" max="4096" width="9.109375" style="1"/>
    <col min="4097" max="4097" width="3.33203125" style="1" customWidth="1"/>
    <col min="4098" max="4098" width="17.44140625" style="1" customWidth="1"/>
    <col min="4099" max="4099" width="19.33203125" style="1" customWidth="1"/>
    <col min="4100" max="4100" width="21.88671875" style="1" customWidth="1"/>
    <col min="4101" max="4101" width="57.88671875" style="1" customWidth="1"/>
    <col min="4102" max="4102" width="66.33203125" style="1" customWidth="1"/>
    <col min="4103" max="4103" width="36.6640625" style="1" customWidth="1"/>
    <col min="4104" max="4104" width="18.109375" style="1" customWidth="1"/>
    <col min="4105" max="4105" width="19.5546875" style="1" customWidth="1"/>
    <col min="4106" max="4106" width="16.5546875" style="1" customWidth="1"/>
    <col min="4107" max="4107" width="21.109375" style="1" customWidth="1"/>
    <col min="4108" max="4108" width="1.44140625" style="1" customWidth="1"/>
    <col min="4109" max="4109" width="19.109375" style="1" customWidth="1"/>
    <col min="4110" max="4110" width="7" style="1" customWidth="1"/>
    <col min="4111" max="4111" width="7.88671875" style="1" customWidth="1"/>
    <col min="4112" max="4352" width="9.109375" style="1"/>
    <col min="4353" max="4353" width="3.33203125" style="1" customWidth="1"/>
    <col min="4354" max="4354" width="17.44140625" style="1" customWidth="1"/>
    <col min="4355" max="4355" width="19.33203125" style="1" customWidth="1"/>
    <col min="4356" max="4356" width="21.88671875" style="1" customWidth="1"/>
    <col min="4357" max="4357" width="57.88671875" style="1" customWidth="1"/>
    <col min="4358" max="4358" width="66.33203125" style="1" customWidth="1"/>
    <col min="4359" max="4359" width="36.6640625" style="1" customWidth="1"/>
    <col min="4360" max="4360" width="18.109375" style="1" customWidth="1"/>
    <col min="4361" max="4361" width="19.5546875" style="1" customWidth="1"/>
    <col min="4362" max="4362" width="16.5546875" style="1" customWidth="1"/>
    <col min="4363" max="4363" width="21.109375" style="1" customWidth="1"/>
    <col min="4364" max="4364" width="1.44140625" style="1" customWidth="1"/>
    <col min="4365" max="4365" width="19.109375" style="1" customWidth="1"/>
    <col min="4366" max="4366" width="7" style="1" customWidth="1"/>
    <col min="4367" max="4367" width="7.88671875" style="1" customWidth="1"/>
    <col min="4368" max="4608" width="9.109375" style="1"/>
    <col min="4609" max="4609" width="3.33203125" style="1" customWidth="1"/>
    <col min="4610" max="4610" width="17.44140625" style="1" customWidth="1"/>
    <col min="4611" max="4611" width="19.33203125" style="1" customWidth="1"/>
    <col min="4612" max="4612" width="21.88671875" style="1" customWidth="1"/>
    <col min="4613" max="4613" width="57.88671875" style="1" customWidth="1"/>
    <col min="4614" max="4614" width="66.33203125" style="1" customWidth="1"/>
    <col min="4615" max="4615" width="36.6640625" style="1" customWidth="1"/>
    <col min="4616" max="4616" width="18.109375" style="1" customWidth="1"/>
    <col min="4617" max="4617" width="19.5546875" style="1" customWidth="1"/>
    <col min="4618" max="4618" width="16.5546875" style="1" customWidth="1"/>
    <col min="4619" max="4619" width="21.109375" style="1" customWidth="1"/>
    <col min="4620" max="4620" width="1.44140625" style="1" customWidth="1"/>
    <col min="4621" max="4621" width="19.109375" style="1" customWidth="1"/>
    <col min="4622" max="4622" width="7" style="1" customWidth="1"/>
    <col min="4623" max="4623" width="7.88671875" style="1" customWidth="1"/>
    <col min="4624" max="4864" width="9.109375" style="1"/>
    <col min="4865" max="4865" width="3.33203125" style="1" customWidth="1"/>
    <col min="4866" max="4866" width="17.44140625" style="1" customWidth="1"/>
    <col min="4867" max="4867" width="19.33203125" style="1" customWidth="1"/>
    <col min="4868" max="4868" width="21.88671875" style="1" customWidth="1"/>
    <col min="4869" max="4869" width="57.88671875" style="1" customWidth="1"/>
    <col min="4870" max="4870" width="66.33203125" style="1" customWidth="1"/>
    <col min="4871" max="4871" width="36.6640625" style="1" customWidth="1"/>
    <col min="4872" max="4872" width="18.109375" style="1" customWidth="1"/>
    <col min="4873" max="4873" width="19.5546875" style="1" customWidth="1"/>
    <col min="4874" max="4874" width="16.5546875" style="1" customWidth="1"/>
    <col min="4875" max="4875" width="21.109375" style="1" customWidth="1"/>
    <col min="4876" max="4876" width="1.44140625" style="1" customWidth="1"/>
    <col min="4877" max="4877" width="19.109375" style="1" customWidth="1"/>
    <col min="4878" max="4878" width="7" style="1" customWidth="1"/>
    <col min="4879" max="4879" width="7.88671875" style="1" customWidth="1"/>
    <col min="4880" max="5120" width="9.109375" style="1"/>
    <col min="5121" max="5121" width="3.33203125" style="1" customWidth="1"/>
    <col min="5122" max="5122" width="17.44140625" style="1" customWidth="1"/>
    <col min="5123" max="5123" width="19.33203125" style="1" customWidth="1"/>
    <col min="5124" max="5124" width="21.88671875" style="1" customWidth="1"/>
    <col min="5125" max="5125" width="57.88671875" style="1" customWidth="1"/>
    <col min="5126" max="5126" width="66.33203125" style="1" customWidth="1"/>
    <col min="5127" max="5127" width="36.6640625" style="1" customWidth="1"/>
    <col min="5128" max="5128" width="18.109375" style="1" customWidth="1"/>
    <col min="5129" max="5129" width="19.5546875" style="1" customWidth="1"/>
    <col min="5130" max="5130" width="16.5546875" style="1" customWidth="1"/>
    <col min="5131" max="5131" width="21.109375" style="1" customWidth="1"/>
    <col min="5132" max="5132" width="1.44140625" style="1" customWidth="1"/>
    <col min="5133" max="5133" width="19.109375" style="1" customWidth="1"/>
    <col min="5134" max="5134" width="7" style="1" customWidth="1"/>
    <col min="5135" max="5135" width="7.88671875" style="1" customWidth="1"/>
    <col min="5136" max="5376" width="9.109375" style="1"/>
    <col min="5377" max="5377" width="3.33203125" style="1" customWidth="1"/>
    <col min="5378" max="5378" width="17.44140625" style="1" customWidth="1"/>
    <col min="5379" max="5379" width="19.33203125" style="1" customWidth="1"/>
    <col min="5380" max="5380" width="21.88671875" style="1" customWidth="1"/>
    <col min="5381" max="5381" width="57.88671875" style="1" customWidth="1"/>
    <col min="5382" max="5382" width="66.33203125" style="1" customWidth="1"/>
    <col min="5383" max="5383" width="36.6640625" style="1" customWidth="1"/>
    <col min="5384" max="5384" width="18.109375" style="1" customWidth="1"/>
    <col min="5385" max="5385" width="19.5546875" style="1" customWidth="1"/>
    <col min="5386" max="5386" width="16.5546875" style="1" customWidth="1"/>
    <col min="5387" max="5387" width="21.109375" style="1" customWidth="1"/>
    <col min="5388" max="5388" width="1.44140625" style="1" customWidth="1"/>
    <col min="5389" max="5389" width="19.109375" style="1" customWidth="1"/>
    <col min="5390" max="5390" width="7" style="1" customWidth="1"/>
    <col min="5391" max="5391" width="7.88671875" style="1" customWidth="1"/>
    <col min="5392" max="5632" width="9.109375" style="1"/>
    <col min="5633" max="5633" width="3.33203125" style="1" customWidth="1"/>
    <col min="5634" max="5634" width="17.44140625" style="1" customWidth="1"/>
    <col min="5635" max="5635" width="19.33203125" style="1" customWidth="1"/>
    <col min="5636" max="5636" width="21.88671875" style="1" customWidth="1"/>
    <col min="5637" max="5637" width="57.88671875" style="1" customWidth="1"/>
    <col min="5638" max="5638" width="66.33203125" style="1" customWidth="1"/>
    <col min="5639" max="5639" width="36.6640625" style="1" customWidth="1"/>
    <col min="5640" max="5640" width="18.109375" style="1" customWidth="1"/>
    <col min="5641" max="5641" width="19.5546875" style="1" customWidth="1"/>
    <col min="5642" max="5642" width="16.5546875" style="1" customWidth="1"/>
    <col min="5643" max="5643" width="21.109375" style="1" customWidth="1"/>
    <col min="5644" max="5644" width="1.44140625" style="1" customWidth="1"/>
    <col min="5645" max="5645" width="19.109375" style="1" customWidth="1"/>
    <col min="5646" max="5646" width="7" style="1" customWidth="1"/>
    <col min="5647" max="5647" width="7.88671875" style="1" customWidth="1"/>
    <col min="5648" max="5888" width="9.109375" style="1"/>
    <col min="5889" max="5889" width="3.33203125" style="1" customWidth="1"/>
    <col min="5890" max="5890" width="17.44140625" style="1" customWidth="1"/>
    <col min="5891" max="5891" width="19.33203125" style="1" customWidth="1"/>
    <col min="5892" max="5892" width="21.88671875" style="1" customWidth="1"/>
    <col min="5893" max="5893" width="57.88671875" style="1" customWidth="1"/>
    <col min="5894" max="5894" width="66.33203125" style="1" customWidth="1"/>
    <col min="5895" max="5895" width="36.6640625" style="1" customWidth="1"/>
    <col min="5896" max="5896" width="18.109375" style="1" customWidth="1"/>
    <col min="5897" max="5897" width="19.5546875" style="1" customWidth="1"/>
    <col min="5898" max="5898" width="16.5546875" style="1" customWidth="1"/>
    <col min="5899" max="5899" width="21.109375" style="1" customWidth="1"/>
    <col min="5900" max="5900" width="1.44140625" style="1" customWidth="1"/>
    <col min="5901" max="5901" width="19.109375" style="1" customWidth="1"/>
    <col min="5902" max="5902" width="7" style="1" customWidth="1"/>
    <col min="5903" max="5903" width="7.88671875" style="1" customWidth="1"/>
    <col min="5904" max="6144" width="9.109375" style="1"/>
    <col min="6145" max="6145" width="3.33203125" style="1" customWidth="1"/>
    <col min="6146" max="6146" width="17.44140625" style="1" customWidth="1"/>
    <col min="6147" max="6147" width="19.33203125" style="1" customWidth="1"/>
    <col min="6148" max="6148" width="21.88671875" style="1" customWidth="1"/>
    <col min="6149" max="6149" width="57.88671875" style="1" customWidth="1"/>
    <col min="6150" max="6150" width="66.33203125" style="1" customWidth="1"/>
    <col min="6151" max="6151" width="36.6640625" style="1" customWidth="1"/>
    <col min="6152" max="6152" width="18.109375" style="1" customWidth="1"/>
    <col min="6153" max="6153" width="19.5546875" style="1" customWidth="1"/>
    <col min="6154" max="6154" width="16.5546875" style="1" customWidth="1"/>
    <col min="6155" max="6155" width="21.109375" style="1" customWidth="1"/>
    <col min="6156" max="6156" width="1.44140625" style="1" customWidth="1"/>
    <col min="6157" max="6157" width="19.109375" style="1" customWidth="1"/>
    <col min="6158" max="6158" width="7" style="1" customWidth="1"/>
    <col min="6159" max="6159" width="7.88671875" style="1" customWidth="1"/>
    <col min="6160" max="6400" width="9.109375" style="1"/>
    <col min="6401" max="6401" width="3.33203125" style="1" customWidth="1"/>
    <col min="6402" max="6402" width="17.44140625" style="1" customWidth="1"/>
    <col min="6403" max="6403" width="19.33203125" style="1" customWidth="1"/>
    <col min="6404" max="6404" width="21.88671875" style="1" customWidth="1"/>
    <col min="6405" max="6405" width="57.88671875" style="1" customWidth="1"/>
    <col min="6406" max="6406" width="66.33203125" style="1" customWidth="1"/>
    <col min="6407" max="6407" width="36.6640625" style="1" customWidth="1"/>
    <col min="6408" max="6408" width="18.109375" style="1" customWidth="1"/>
    <col min="6409" max="6409" width="19.5546875" style="1" customWidth="1"/>
    <col min="6410" max="6410" width="16.5546875" style="1" customWidth="1"/>
    <col min="6411" max="6411" width="21.109375" style="1" customWidth="1"/>
    <col min="6412" max="6412" width="1.44140625" style="1" customWidth="1"/>
    <col min="6413" max="6413" width="19.109375" style="1" customWidth="1"/>
    <col min="6414" max="6414" width="7" style="1" customWidth="1"/>
    <col min="6415" max="6415" width="7.88671875" style="1" customWidth="1"/>
    <col min="6416" max="6656" width="9.109375" style="1"/>
    <col min="6657" max="6657" width="3.33203125" style="1" customWidth="1"/>
    <col min="6658" max="6658" width="17.44140625" style="1" customWidth="1"/>
    <col min="6659" max="6659" width="19.33203125" style="1" customWidth="1"/>
    <col min="6660" max="6660" width="21.88671875" style="1" customWidth="1"/>
    <col min="6661" max="6661" width="57.88671875" style="1" customWidth="1"/>
    <col min="6662" max="6662" width="66.33203125" style="1" customWidth="1"/>
    <col min="6663" max="6663" width="36.6640625" style="1" customWidth="1"/>
    <col min="6664" max="6664" width="18.109375" style="1" customWidth="1"/>
    <col min="6665" max="6665" width="19.5546875" style="1" customWidth="1"/>
    <col min="6666" max="6666" width="16.5546875" style="1" customWidth="1"/>
    <col min="6667" max="6667" width="21.109375" style="1" customWidth="1"/>
    <col min="6668" max="6668" width="1.44140625" style="1" customWidth="1"/>
    <col min="6669" max="6669" width="19.109375" style="1" customWidth="1"/>
    <col min="6670" max="6670" width="7" style="1" customWidth="1"/>
    <col min="6671" max="6671" width="7.88671875" style="1" customWidth="1"/>
    <col min="6672" max="6912" width="9.109375" style="1"/>
    <col min="6913" max="6913" width="3.33203125" style="1" customWidth="1"/>
    <col min="6914" max="6914" width="17.44140625" style="1" customWidth="1"/>
    <col min="6915" max="6915" width="19.33203125" style="1" customWidth="1"/>
    <col min="6916" max="6916" width="21.88671875" style="1" customWidth="1"/>
    <col min="6917" max="6917" width="57.88671875" style="1" customWidth="1"/>
    <col min="6918" max="6918" width="66.33203125" style="1" customWidth="1"/>
    <col min="6919" max="6919" width="36.6640625" style="1" customWidth="1"/>
    <col min="6920" max="6920" width="18.109375" style="1" customWidth="1"/>
    <col min="6921" max="6921" width="19.5546875" style="1" customWidth="1"/>
    <col min="6922" max="6922" width="16.5546875" style="1" customWidth="1"/>
    <col min="6923" max="6923" width="21.109375" style="1" customWidth="1"/>
    <col min="6924" max="6924" width="1.44140625" style="1" customWidth="1"/>
    <col min="6925" max="6925" width="19.109375" style="1" customWidth="1"/>
    <col min="6926" max="6926" width="7" style="1" customWidth="1"/>
    <col min="6927" max="6927" width="7.88671875" style="1" customWidth="1"/>
    <col min="6928" max="7168" width="9.109375" style="1"/>
    <col min="7169" max="7169" width="3.33203125" style="1" customWidth="1"/>
    <col min="7170" max="7170" width="17.44140625" style="1" customWidth="1"/>
    <col min="7171" max="7171" width="19.33203125" style="1" customWidth="1"/>
    <col min="7172" max="7172" width="21.88671875" style="1" customWidth="1"/>
    <col min="7173" max="7173" width="57.88671875" style="1" customWidth="1"/>
    <col min="7174" max="7174" width="66.33203125" style="1" customWidth="1"/>
    <col min="7175" max="7175" width="36.6640625" style="1" customWidth="1"/>
    <col min="7176" max="7176" width="18.109375" style="1" customWidth="1"/>
    <col min="7177" max="7177" width="19.5546875" style="1" customWidth="1"/>
    <col min="7178" max="7178" width="16.5546875" style="1" customWidth="1"/>
    <col min="7179" max="7179" width="21.109375" style="1" customWidth="1"/>
    <col min="7180" max="7180" width="1.44140625" style="1" customWidth="1"/>
    <col min="7181" max="7181" width="19.109375" style="1" customWidth="1"/>
    <col min="7182" max="7182" width="7" style="1" customWidth="1"/>
    <col min="7183" max="7183" width="7.88671875" style="1" customWidth="1"/>
    <col min="7184" max="7424" width="9.109375" style="1"/>
    <col min="7425" max="7425" width="3.33203125" style="1" customWidth="1"/>
    <col min="7426" max="7426" width="17.44140625" style="1" customWidth="1"/>
    <col min="7427" max="7427" width="19.33203125" style="1" customWidth="1"/>
    <col min="7428" max="7428" width="21.88671875" style="1" customWidth="1"/>
    <col min="7429" max="7429" width="57.88671875" style="1" customWidth="1"/>
    <col min="7430" max="7430" width="66.33203125" style="1" customWidth="1"/>
    <col min="7431" max="7431" width="36.6640625" style="1" customWidth="1"/>
    <col min="7432" max="7432" width="18.109375" style="1" customWidth="1"/>
    <col min="7433" max="7433" width="19.5546875" style="1" customWidth="1"/>
    <col min="7434" max="7434" width="16.5546875" style="1" customWidth="1"/>
    <col min="7435" max="7435" width="21.109375" style="1" customWidth="1"/>
    <col min="7436" max="7436" width="1.44140625" style="1" customWidth="1"/>
    <col min="7437" max="7437" width="19.109375" style="1" customWidth="1"/>
    <col min="7438" max="7438" width="7" style="1" customWidth="1"/>
    <col min="7439" max="7439" width="7.88671875" style="1" customWidth="1"/>
    <col min="7440" max="7680" width="9.109375" style="1"/>
    <col min="7681" max="7681" width="3.33203125" style="1" customWidth="1"/>
    <col min="7682" max="7682" width="17.44140625" style="1" customWidth="1"/>
    <col min="7683" max="7683" width="19.33203125" style="1" customWidth="1"/>
    <col min="7684" max="7684" width="21.88671875" style="1" customWidth="1"/>
    <col min="7685" max="7685" width="57.88671875" style="1" customWidth="1"/>
    <col min="7686" max="7686" width="66.33203125" style="1" customWidth="1"/>
    <col min="7687" max="7687" width="36.6640625" style="1" customWidth="1"/>
    <col min="7688" max="7688" width="18.109375" style="1" customWidth="1"/>
    <col min="7689" max="7689" width="19.5546875" style="1" customWidth="1"/>
    <col min="7690" max="7690" width="16.5546875" style="1" customWidth="1"/>
    <col min="7691" max="7691" width="21.109375" style="1" customWidth="1"/>
    <col min="7692" max="7692" width="1.44140625" style="1" customWidth="1"/>
    <col min="7693" max="7693" width="19.109375" style="1" customWidth="1"/>
    <col min="7694" max="7694" width="7" style="1" customWidth="1"/>
    <col min="7695" max="7695" width="7.88671875" style="1" customWidth="1"/>
    <col min="7696" max="7936" width="9.109375" style="1"/>
    <col min="7937" max="7937" width="3.33203125" style="1" customWidth="1"/>
    <col min="7938" max="7938" width="17.44140625" style="1" customWidth="1"/>
    <col min="7939" max="7939" width="19.33203125" style="1" customWidth="1"/>
    <col min="7940" max="7940" width="21.88671875" style="1" customWidth="1"/>
    <col min="7941" max="7941" width="57.88671875" style="1" customWidth="1"/>
    <col min="7942" max="7942" width="66.33203125" style="1" customWidth="1"/>
    <col min="7943" max="7943" width="36.6640625" style="1" customWidth="1"/>
    <col min="7944" max="7944" width="18.109375" style="1" customWidth="1"/>
    <col min="7945" max="7945" width="19.5546875" style="1" customWidth="1"/>
    <col min="7946" max="7946" width="16.5546875" style="1" customWidth="1"/>
    <col min="7947" max="7947" width="21.109375" style="1" customWidth="1"/>
    <col min="7948" max="7948" width="1.44140625" style="1" customWidth="1"/>
    <col min="7949" max="7949" width="19.109375" style="1" customWidth="1"/>
    <col min="7950" max="7950" width="7" style="1" customWidth="1"/>
    <col min="7951" max="7951" width="7.88671875" style="1" customWidth="1"/>
    <col min="7952" max="8192" width="9.109375" style="1"/>
    <col min="8193" max="8193" width="3.33203125" style="1" customWidth="1"/>
    <col min="8194" max="8194" width="17.44140625" style="1" customWidth="1"/>
    <col min="8195" max="8195" width="19.33203125" style="1" customWidth="1"/>
    <col min="8196" max="8196" width="21.88671875" style="1" customWidth="1"/>
    <col min="8197" max="8197" width="57.88671875" style="1" customWidth="1"/>
    <col min="8198" max="8198" width="66.33203125" style="1" customWidth="1"/>
    <col min="8199" max="8199" width="36.6640625" style="1" customWidth="1"/>
    <col min="8200" max="8200" width="18.109375" style="1" customWidth="1"/>
    <col min="8201" max="8201" width="19.5546875" style="1" customWidth="1"/>
    <col min="8202" max="8202" width="16.5546875" style="1" customWidth="1"/>
    <col min="8203" max="8203" width="21.109375" style="1" customWidth="1"/>
    <col min="8204" max="8204" width="1.44140625" style="1" customWidth="1"/>
    <col min="8205" max="8205" width="19.109375" style="1" customWidth="1"/>
    <col min="8206" max="8206" width="7" style="1" customWidth="1"/>
    <col min="8207" max="8207" width="7.88671875" style="1" customWidth="1"/>
    <col min="8208" max="8448" width="9.109375" style="1"/>
    <col min="8449" max="8449" width="3.33203125" style="1" customWidth="1"/>
    <col min="8450" max="8450" width="17.44140625" style="1" customWidth="1"/>
    <col min="8451" max="8451" width="19.33203125" style="1" customWidth="1"/>
    <col min="8452" max="8452" width="21.88671875" style="1" customWidth="1"/>
    <col min="8453" max="8453" width="57.88671875" style="1" customWidth="1"/>
    <col min="8454" max="8454" width="66.33203125" style="1" customWidth="1"/>
    <col min="8455" max="8455" width="36.6640625" style="1" customWidth="1"/>
    <col min="8456" max="8456" width="18.109375" style="1" customWidth="1"/>
    <col min="8457" max="8457" width="19.5546875" style="1" customWidth="1"/>
    <col min="8458" max="8458" width="16.5546875" style="1" customWidth="1"/>
    <col min="8459" max="8459" width="21.109375" style="1" customWidth="1"/>
    <col min="8460" max="8460" width="1.44140625" style="1" customWidth="1"/>
    <col min="8461" max="8461" width="19.109375" style="1" customWidth="1"/>
    <col min="8462" max="8462" width="7" style="1" customWidth="1"/>
    <col min="8463" max="8463" width="7.88671875" style="1" customWidth="1"/>
    <col min="8464" max="8704" width="9.109375" style="1"/>
    <col min="8705" max="8705" width="3.33203125" style="1" customWidth="1"/>
    <col min="8706" max="8706" width="17.44140625" style="1" customWidth="1"/>
    <col min="8707" max="8707" width="19.33203125" style="1" customWidth="1"/>
    <col min="8708" max="8708" width="21.88671875" style="1" customWidth="1"/>
    <col min="8709" max="8709" width="57.88671875" style="1" customWidth="1"/>
    <col min="8710" max="8710" width="66.33203125" style="1" customWidth="1"/>
    <col min="8711" max="8711" width="36.6640625" style="1" customWidth="1"/>
    <col min="8712" max="8712" width="18.109375" style="1" customWidth="1"/>
    <col min="8713" max="8713" width="19.5546875" style="1" customWidth="1"/>
    <col min="8714" max="8714" width="16.5546875" style="1" customWidth="1"/>
    <col min="8715" max="8715" width="21.109375" style="1" customWidth="1"/>
    <col min="8716" max="8716" width="1.44140625" style="1" customWidth="1"/>
    <col min="8717" max="8717" width="19.109375" style="1" customWidth="1"/>
    <col min="8718" max="8718" width="7" style="1" customWidth="1"/>
    <col min="8719" max="8719" width="7.88671875" style="1" customWidth="1"/>
    <col min="8720" max="8960" width="9.109375" style="1"/>
    <col min="8961" max="8961" width="3.33203125" style="1" customWidth="1"/>
    <col min="8962" max="8962" width="17.44140625" style="1" customWidth="1"/>
    <col min="8963" max="8963" width="19.33203125" style="1" customWidth="1"/>
    <col min="8964" max="8964" width="21.88671875" style="1" customWidth="1"/>
    <col min="8965" max="8965" width="57.88671875" style="1" customWidth="1"/>
    <col min="8966" max="8966" width="66.33203125" style="1" customWidth="1"/>
    <col min="8967" max="8967" width="36.6640625" style="1" customWidth="1"/>
    <col min="8968" max="8968" width="18.109375" style="1" customWidth="1"/>
    <col min="8969" max="8969" width="19.5546875" style="1" customWidth="1"/>
    <col min="8970" max="8970" width="16.5546875" style="1" customWidth="1"/>
    <col min="8971" max="8971" width="21.109375" style="1" customWidth="1"/>
    <col min="8972" max="8972" width="1.44140625" style="1" customWidth="1"/>
    <col min="8973" max="8973" width="19.109375" style="1" customWidth="1"/>
    <col min="8974" max="8974" width="7" style="1" customWidth="1"/>
    <col min="8975" max="8975" width="7.88671875" style="1" customWidth="1"/>
    <col min="8976" max="9216" width="9.109375" style="1"/>
    <col min="9217" max="9217" width="3.33203125" style="1" customWidth="1"/>
    <col min="9218" max="9218" width="17.44140625" style="1" customWidth="1"/>
    <col min="9219" max="9219" width="19.33203125" style="1" customWidth="1"/>
    <col min="9220" max="9220" width="21.88671875" style="1" customWidth="1"/>
    <col min="9221" max="9221" width="57.88671875" style="1" customWidth="1"/>
    <col min="9222" max="9222" width="66.33203125" style="1" customWidth="1"/>
    <col min="9223" max="9223" width="36.6640625" style="1" customWidth="1"/>
    <col min="9224" max="9224" width="18.109375" style="1" customWidth="1"/>
    <col min="9225" max="9225" width="19.5546875" style="1" customWidth="1"/>
    <col min="9226" max="9226" width="16.5546875" style="1" customWidth="1"/>
    <col min="9227" max="9227" width="21.109375" style="1" customWidth="1"/>
    <col min="9228" max="9228" width="1.44140625" style="1" customWidth="1"/>
    <col min="9229" max="9229" width="19.109375" style="1" customWidth="1"/>
    <col min="9230" max="9230" width="7" style="1" customWidth="1"/>
    <col min="9231" max="9231" width="7.88671875" style="1" customWidth="1"/>
    <col min="9232" max="9472" width="9.109375" style="1"/>
    <col min="9473" max="9473" width="3.33203125" style="1" customWidth="1"/>
    <col min="9474" max="9474" width="17.44140625" style="1" customWidth="1"/>
    <col min="9475" max="9475" width="19.33203125" style="1" customWidth="1"/>
    <col min="9476" max="9476" width="21.88671875" style="1" customWidth="1"/>
    <col min="9477" max="9477" width="57.88671875" style="1" customWidth="1"/>
    <col min="9478" max="9478" width="66.33203125" style="1" customWidth="1"/>
    <col min="9479" max="9479" width="36.6640625" style="1" customWidth="1"/>
    <col min="9480" max="9480" width="18.109375" style="1" customWidth="1"/>
    <col min="9481" max="9481" width="19.5546875" style="1" customWidth="1"/>
    <col min="9482" max="9482" width="16.5546875" style="1" customWidth="1"/>
    <col min="9483" max="9483" width="21.109375" style="1" customWidth="1"/>
    <col min="9484" max="9484" width="1.44140625" style="1" customWidth="1"/>
    <col min="9485" max="9485" width="19.109375" style="1" customWidth="1"/>
    <col min="9486" max="9486" width="7" style="1" customWidth="1"/>
    <col min="9487" max="9487" width="7.88671875" style="1" customWidth="1"/>
    <col min="9488" max="9728" width="9.109375" style="1"/>
    <col min="9729" max="9729" width="3.33203125" style="1" customWidth="1"/>
    <col min="9730" max="9730" width="17.44140625" style="1" customWidth="1"/>
    <col min="9731" max="9731" width="19.33203125" style="1" customWidth="1"/>
    <col min="9732" max="9732" width="21.88671875" style="1" customWidth="1"/>
    <col min="9733" max="9733" width="57.88671875" style="1" customWidth="1"/>
    <col min="9734" max="9734" width="66.33203125" style="1" customWidth="1"/>
    <col min="9735" max="9735" width="36.6640625" style="1" customWidth="1"/>
    <col min="9736" max="9736" width="18.109375" style="1" customWidth="1"/>
    <col min="9737" max="9737" width="19.5546875" style="1" customWidth="1"/>
    <col min="9738" max="9738" width="16.5546875" style="1" customWidth="1"/>
    <col min="9739" max="9739" width="21.109375" style="1" customWidth="1"/>
    <col min="9740" max="9740" width="1.44140625" style="1" customWidth="1"/>
    <col min="9741" max="9741" width="19.109375" style="1" customWidth="1"/>
    <col min="9742" max="9742" width="7" style="1" customWidth="1"/>
    <col min="9743" max="9743" width="7.88671875" style="1" customWidth="1"/>
    <col min="9744" max="9984" width="9.109375" style="1"/>
    <col min="9985" max="9985" width="3.33203125" style="1" customWidth="1"/>
    <col min="9986" max="9986" width="17.44140625" style="1" customWidth="1"/>
    <col min="9987" max="9987" width="19.33203125" style="1" customWidth="1"/>
    <col min="9988" max="9988" width="21.88671875" style="1" customWidth="1"/>
    <col min="9989" max="9989" width="57.88671875" style="1" customWidth="1"/>
    <col min="9990" max="9990" width="66.33203125" style="1" customWidth="1"/>
    <col min="9991" max="9991" width="36.6640625" style="1" customWidth="1"/>
    <col min="9992" max="9992" width="18.109375" style="1" customWidth="1"/>
    <col min="9993" max="9993" width="19.5546875" style="1" customWidth="1"/>
    <col min="9994" max="9994" width="16.5546875" style="1" customWidth="1"/>
    <col min="9995" max="9995" width="21.109375" style="1" customWidth="1"/>
    <col min="9996" max="9996" width="1.44140625" style="1" customWidth="1"/>
    <col min="9997" max="9997" width="19.109375" style="1" customWidth="1"/>
    <col min="9998" max="9998" width="7" style="1" customWidth="1"/>
    <col min="9999" max="9999" width="7.88671875" style="1" customWidth="1"/>
    <col min="10000" max="10240" width="9.109375" style="1"/>
    <col min="10241" max="10241" width="3.33203125" style="1" customWidth="1"/>
    <col min="10242" max="10242" width="17.44140625" style="1" customWidth="1"/>
    <col min="10243" max="10243" width="19.33203125" style="1" customWidth="1"/>
    <col min="10244" max="10244" width="21.88671875" style="1" customWidth="1"/>
    <col min="10245" max="10245" width="57.88671875" style="1" customWidth="1"/>
    <col min="10246" max="10246" width="66.33203125" style="1" customWidth="1"/>
    <col min="10247" max="10247" width="36.6640625" style="1" customWidth="1"/>
    <col min="10248" max="10248" width="18.109375" style="1" customWidth="1"/>
    <col min="10249" max="10249" width="19.5546875" style="1" customWidth="1"/>
    <col min="10250" max="10250" width="16.5546875" style="1" customWidth="1"/>
    <col min="10251" max="10251" width="21.109375" style="1" customWidth="1"/>
    <col min="10252" max="10252" width="1.44140625" style="1" customWidth="1"/>
    <col min="10253" max="10253" width="19.109375" style="1" customWidth="1"/>
    <col min="10254" max="10254" width="7" style="1" customWidth="1"/>
    <col min="10255" max="10255" width="7.88671875" style="1" customWidth="1"/>
    <col min="10256" max="10496" width="9.109375" style="1"/>
    <col min="10497" max="10497" width="3.33203125" style="1" customWidth="1"/>
    <col min="10498" max="10498" width="17.44140625" style="1" customWidth="1"/>
    <col min="10499" max="10499" width="19.33203125" style="1" customWidth="1"/>
    <col min="10500" max="10500" width="21.88671875" style="1" customWidth="1"/>
    <col min="10501" max="10501" width="57.88671875" style="1" customWidth="1"/>
    <col min="10502" max="10502" width="66.33203125" style="1" customWidth="1"/>
    <col min="10503" max="10503" width="36.6640625" style="1" customWidth="1"/>
    <col min="10504" max="10504" width="18.109375" style="1" customWidth="1"/>
    <col min="10505" max="10505" width="19.5546875" style="1" customWidth="1"/>
    <col min="10506" max="10506" width="16.5546875" style="1" customWidth="1"/>
    <col min="10507" max="10507" width="21.109375" style="1" customWidth="1"/>
    <col min="10508" max="10508" width="1.44140625" style="1" customWidth="1"/>
    <col min="10509" max="10509" width="19.109375" style="1" customWidth="1"/>
    <col min="10510" max="10510" width="7" style="1" customWidth="1"/>
    <col min="10511" max="10511" width="7.88671875" style="1" customWidth="1"/>
    <col min="10512" max="10752" width="9.109375" style="1"/>
    <col min="10753" max="10753" width="3.33203125" style="1" customWidth="1"/>
    <col min="10754" max="10754" width="17.44140625" style="1" customWidth="1"/>
    <col min="10755" max="10755" width="19.33203125" style="1" customWidth="1"/>
    <col min="10756" max="10756" width="21.88671875" style="1" customWidth="1"/>
    <col min="10757" max="10757" width="57.88671875" style="1" customWidth="1"/>
    <col min="10758" max="10758" width="66.33203125" style="1" customWidth="1"/>
    <col min="10759" max="10759" width="36.6640625" style="1" customWidth="1"/>
    <col min="10760" max="10760" width="18.109375" style="1" customWidth="1"/>
    <col min="10761" max="10761" width="19.5546875" style="1" customWidth="1"/>
    <col min="10762" max="10762" width="16.5546875" style="1" customWidth="1"/>
    <col min="10763" max="10763" width="21.109375" style="1" customWidth="1"/>
    <col min="10764" max="10764" width="1.44140625" style="1" customWidth="1"/>
    <col min="10765" max="10765" width="19.109375" style="1" customWidth="1"/>
    <col min="10766" max="10766" width="7" style="1" customWidth="1"/>
    <col min="10767" max="10767" width="7.88671875" style="1" customWidth="1"/>
    <col min="10768" max="11008" width="9.109375" style="1"/>
    <col min="11009" max="11009" width="3.33203125" style="1" customWidth="1"/>
    <col min="11010" max="11010" width="17.44140625" style="1" customWidth="1"/>
    <col min="11011" max="11011" width="19.33203125" style="1" customWidth="1"/>
    <col min="11012" max="11012" width="21.88671875" style="1" customWidth="1"/>
    <col min="11013" max="11013" width="57.88671875" style="1" customWidth="1"/>
    <col min="11014" max="11014" width="66.33203125" style="1" customWidth="1"/>
    <col min="11015" max="11015" width="36.6640625" style="1" customWidth="1"/>
    <col min="11016" max="11016" width="18.109375" style="1" customWidth="1"/>
    <col min="11017" max="11017" width="19.5546875" style="1" customWidth="1"/>
    <col min="11018" max="11018" width="16.5546875" style="1" customWidth="1"/>
    <col min="11019" max="11019" width="21.109375" style="1" customWidth="1"/>
    <col min="11020" max="11020" width="1.44140625" style="1" customWidth="1"/>
    <col min="11021" max="11021" width="19.109375" style="1" customWidth="1"/>
    <col min="11022" max="11022" width="7" style="1" customWidth="1"/>
    <col min="11023" max="11023" width="7.88671875" style="1" customWidth="1"/>
    <col min="11024" max="11264" width="9.109375" style="1"/>
    <col min="11265" max="11265" width="3.33203125" style="1" customWidth="1"/>
    <col min="11266" max="11266" width="17.44140625" style="1" customWidth="1"/>
    <col min="11267" max="11267" width="19.33203125" style="1" customWidth="1"/>
    <col min="11268" max="11268" width="21.88671875" style="1" customWidth="1"/>
    <col min="11269" max="11269" width="57.88671875" style="1" customWidth="1"/>
    <col min="11270" max="11270" width="66.33203125" style="1" customWidth="1"/>
    <col min="11271" max="11271" width="36.6640625" style="1" customWidth="1"/>
    <col min="11272" max="11272" width="18.109375" style="1" customWidth="1"/>
    <col min="11273" max="11273" width="19.5546875" style="1" customWidth="1"/>
    <col min="11274" max="11274" width="16.5546875" style="1" customWidth="1"/>
    <col min="11275" max="11275" width="21.109375" style="1" customWidth="1"/>
    <col min="11276" max="11276" width="1.44140625" style="1" customWidth="1"/>
    <col min="11277" max="11277" width="19.109375" style="1" customWidth="1"/>
    <col min="11278" max="11278" width="7" style="1" customWidth="1"/>
    <col min="11279" max="11279" width="7.88671875" style="1" customWidth="1"/>
    <col min="11280" max="11520" width="9.109375" style="1"/>
    <col min="11521" max="11521" width="3.33203125" style="1" customWidth="1"/>
    <col min="11522" max="11522" width="17.44140625" style="1" customWidth="1"/>
    <col min="11523" max="11523" width="19.33203125" style="1" customWidth="1"/>
    <col min="11524" max="11524" width="21.88671875" style="1" customWidth="1"/>
    <col min="11525" max="11525" width="57.88671875" style="1" customWidth="1"/>
    <col min="11526" max="11526" width="66.33203125" style="1" customWidth="1"/>
    <col min="11527" max="11527" width="36.6640625" style="1" customWidth="1"/>
    <col min="11528" max="11528" width="18.109375" style="1" customWidth="1"/>
    <col min="11529" max="11529" width="19.5546875" style="1" customWidth="1"/>
    <col min="11530" max="11530" width="16.5546875" style="1" customWidth="1"/>
    <col min="11531" max="11531" width="21.109375" style="1" customWidth="1"/>
    <col min="11532" max="11532" width="1.44140625" style="1" customWidth="1"/>
    <col min="11533" max="11533" width="19.109375" style="1" customWidth="1"/>
    <col min="11534" max="11534" width="7" style="1" customWidth="1"/>
    <col min="11535" max="11535" width="7.88671875" style="1" customWidth="1"/>
    <col min="11536" max="11776" width="9.109375" style="1"/>
    <col min="11777" max="11777" width="3.33203125" style="1" customWidth="1"/>
    <col min="11778" max="11778" width="17.44140625" style="1" customWidth="1"/>
    <col min="11779" max="11779" width="19.33203125" style="1" customWidth="1"/>
    <col min="11780" max="11780" width="21.88671875" style="1" customWidth="1"/>
    <col min="11781" max="11781" width="57.88671875" style="1" customWidth="1"/>
    <col min="11782" max="11782" width="66.33203125" style="1" customWidth="1"/>
    <col min="11783" max="11783" width="36.6640625" style="1" customWidth="1"/>
    <col min="11784" max="11784" width="18.109375" style="1" customWidth="1"/>
    <col min="11785" max="11785" width="19.5546875" style="1" customWidth="1"/>
    <col min="11786" max="11786" width="16.5546875" style="1" customWidth="1"/>
    <col min="11787" max="11787" width="21.109375" style="1" customWidth="1"/>
    <col min="11788" max="11788" width="1.44140625" style="1" customWidth="1"/>
    <col min="11789" max="11789" width="19.109375" style="1" customWidth="1"/>
    <col min="11790" max="11790" width="7" style="1" customWidth="1"/>
    <col min="11791" max="11791" width="7.88671875" style="1" customWidth="1"/>
    <col min="11792" max="12032" width="9.109375" style="1"/>
    <col min="12033" max="12033" width="3.33203125" style="1" customWidth="1"/>
    <col min="12034" max="12034" width="17.44140625" style="1" customWidth="1"/>
    <col min="12035" max="12035" width="19.33203125" style="1" customWidth="1"/>
    <col min="12036" max="12036" width="21.88671875" style="1" customWidth="1"/>
    <col min="12037" max="12037" width="57.88671875" style="1" customWidth="1"/>
    <col min="12038" max="12038" width="66.33203125" style="1" customWidth="1"/>
    <col min="12039" max="12039" width="36.6640625" style="1" customWidth="1"/>
    <col min="12040" max="12040" width="18.109375" style="1" customWidth="1"/>
    <col min="12041" max="12041" width="19.5546875" style="1" customWidth="1"/>
    <col min="12042" max="12042" width="16.5546875" style="1" customWidth="1"/>
    <col min="12043" max="12043" width="21.109375" style="1" customWidth="1"/>
    <col min="12044" max="12044" width="1.44140625" style="1" customWidth="1"/>
    <col min="12045" max="12045" width="19.109375" style="1" customWidth="1"/>
    <col min="12046" max="12046" width="7" style="1" customWidth="1"/>
    <col min="12047" max="12047" width="7.88671875" style="1" customWidth="1"/>
    <col min="12048" max="12288" width="9.109375" style="1"/>
    <col min="12289" max="12289" width="3.33203125" style="1" customWidth="1"/>
    <col min="12290" max="12290" width="17.44140625" style="1" customWidth="1"/>
    <col min="12291" max="12291" width="19.33203125" style="1" customWidth="1"/>
    <col min="12292" max="12292" width="21.88671875" style="1" customWidth="1"/>
    <col min="12293" max="12293" width="57.88671875" style="1" customWidth="1"/>
    <col min="12294" max="12294" width="66.33203125" style="1" customWidth="1"/>
    <col min="12295" max="12295" width="36.6640625" style="1" customWidth="1"/>
    <col min="12296" max="12296" width="18.109375" style="1" customWidth="1"/>
    <col min="12297" max="12297" width="19.5546875" style="1" customWidth="1"/>
    <col min="12298" max="12298" width="16.5546875" style="1" customWidth="1"/>
    <col min="12299" max="12299" width="21.109375" style="1" customWidth="1"/>
    <col min="12300" max="12300" width="1.44140625" style="1" customWidth="1"/>
    <col min="12301" max="12301" width="19.109375" style="1" customWidth="1"/>
    <col min="12302" max="12302" width="7" style="1" customWidth="1"/>
    <col min="12303" max="12303" width="7.88671875" style="1" customWidth="1"/>
    <col min="12304" max="12544" width="9.109375" style="1"/>
    <col min="12545" max="12545" width="3.33203125" style="1" customWidth="1"/>
    <col min="12546" max="12546" width="17.44140625" style="1" customWidth="1"/>
    <col min="12547" max="12547" width="19.33203125" style="1" customWidth="1"/>
    <col min="12548" max="12548" width="21.88671875" style="1" customWidth="1"/>
    <col min="12549" max="12549" width="57.88671875" style="1" customWidth="1"/>
    <col min="12550" max="12550" width="66.33203125" style="1" customWidth="1"/>
    <col min="12551" max="12551" width="36.6640625" style="1" customWidth="1"/>
    <col min="12552" max="12552" width="18.109375" style="1" customWidth="1"/>
    <col min="12553" max="12553" width="19.5546875" style="1" customWidth="1"/>
    <col min="12554" max="12554" width="16.5546875" style="1" customWidth="1"/>
    <col min="12555" max="12555" width="21.109375" style="1" customWidth="1"/>
    <col min="12556" max="12556" width="1.44140625" style="1" customWidth="1"/>
    <col min="12557" max="12557" width="19.109375" style="1" customWidth="1"/>
    <col min="12558" max="12558" width="7" style="1" customWidth="1"/>
    <col min="12559" max="12559" width="7.88671875" style="1" customWidth="1"/>
    <col min="12560" max="12800" width="9.109375" style="1"/>
    <col min="12801" max="12801" width="3.33203125" style="1" customWidth="1"/>
    <col min="12802" max="12802" width="17.44140625" style="1" customWidth="1"/>
    <col min="12803" max="12803" width="19.33203125" style="1" customWidth="1"/>
    <col min="12804" max="12804" width="21.88671875" style="1" customWidth="1"/>
    <col min="12805" max="12805" width="57.88671875" style="1" customWidth="1"/>
    <col min="12806" max="12806" width="66.33203125" style="1" customWidth="1"/>
    <col min="12807" max="12807" width="36.6640625" style="1" customWidth="1"/>
    <col min="12808" max="12808" width="18.109375" style="1" customWidth="1"/>
    <col min="12809" max="12809" width="19.5546875" style="1" customWidth="1"/>
    <col min="12810" max="12810" width="16.5546875" style="1" customWidth="1"/>
    <col min="12811" max="12811" width="21.109375" style="1" customWidth="1"/>
    <col min="12812" max="12812" width="1.44140625" style="1" customWidth="1"/>
    <col min="12813" max="12813" width="19.109375" style="1" customWidth="1"/>
    <col min="12814" max="12814" width="7" style="1" customWidth="1"/>
    <col min="12815" max="12815" width="7.88671875" style="1" customWidth="1"/>
    <col min="12816" max="13056" width="9.109375" style="1"/>
    <col min="13057" max="13057" width="3.33203125" style="1" customWidth="1"/>
    <col min="13058" max="13058" width="17.44140625" style="1" customWidth="1"/>
    <col min="13059" max="13059" width="19.33203125" style="1" customWidth="1"/>
    <col min="13060" max="13060" width="21.88671875" style="1" customWidth="1"/>
    <col min="13061" max="13061" width="57.88671875" style="1" customWidth="1"/>
    <col min="13062" max="13062" width="66.33203125" style="1" customWidth="1"/>
    <col min="13063" max="13063" width="36.6640625" style="1" customWidth="1"/>
    <col min="13064" max="13064" width="18.109375" style="1" customWidth="1"/>
    <col min="13065" max="13065" width="19.5546875" style="1" customWidth="1"/>
    <col min="13066" max="13066" width="16.5546875" style="1" customWidth="1"/>
    <col min="13067" max="13067" width="21.109375" style="1" customWidth="1"/>
    <col min="13068" max="13068" width="1.44140625" style="1" customWidth="1"/>
    <col min="13069" max="13069" width="19.109375" style="1" customWidth="1"/>
    <col min="13070" max="13070" width="7" style="1" customWidth="1"/>
    <col min="13071" max="13071" width="7.88671875" style="1" customWidth="1"/>
    <col min="13072" max="13312" width="9.109375" style="1"/>
    <col min="13313" max="13313" width="3.33203125" style="1" customWidth="1"/>
    <col min="13314" max="13314" width="17.44140625" style="1" customWidth="1"/>
    <col min="13315" max="13315" width="19.33203125" style="1" customWidth="1"/>
    <col min="13316" max="13316" width="21.88671875" style="1" customWidth="1"/>
    <col min="13317" max="13317" width="57.88671875" style="1" customWidth="1"/>
    <col min="13318" max="13318" width="66.33203125" style="1" customWidth="1"/>
    <col min="13319" max="13319" width="36.6640625" style="1" customWidth="1"/>
    <col min="13320" max="13320" width="18.109375" style="1" customWidth="1"/>
    <col min="13321" max="13321" width="19.5546875" style="1" customWidth="1"/>
    <col min="13322" max="13322" width="16.5546875" style="1" customWidth="1"/>
    <col min="13323" max="13323" width="21.109375" style="1" customWidth="1"/>
    <col min="13324" max="13324" width="1.44140625" style="1" customWidth="1"/>
    <col min="13325" max="13325" width="19.109375" style="1" customWidth="1"/>
    <col min="13326" max="13326" width="7" style="1" customWidth="1"/>
    <col min="13327" max="13327" width="7.88671875" style="1" customWidth="1"/>
    <col min="13328" max="13568" width="9.109375" style="1"/>
    <col min="13569" max="13569" width="3.33203125" style="1" customWidth="1"/>
    <col min="13570" max="13570" width="17.44140625" style="1" customWidth="1"/>
    <col min="13571" max="13571" width="19.33203125" style="1" customWidth="1"/>
    <col min="13572" max="13572" width="21.88671875" style="1" customWidth="1"/>
    <col min="13573" max="13573" width="57.88671875" style="1" customWidth="1"/>
    <col min="13574" max="13574" width="66.33203125" style="1" customWidth="1"/>
    <col min="13575" max="13575" width="36.6640625" style="1" customWidth="1"/>
    <col min="13576" max="13576" width="18.109375" style="1" customWidth="1"/>
    <col min="13577" max="13577" width="19.5546875" style="1" customWidth="1"/>
    <col min="13578" max="13578" width="16.5546875" style="1" customWidth="1"/>
    <col min="13579" max="13579" width="21.109375" style="1" customWidth="1"/>
    <col min="13580" max="13580" width="1.44140625" style="1" customWidth="1"/>
    <col min="13581" max="13581" width="19.109375" style="1" customWidth="1"/>
    <col min="13582" max="13582" width="7" style="1" customWidth="1"/>
    <col min="13583" max="13583" width="7.88671875" style="1" customWidth="1"/>
    <col min="13584" max="13824" width="9.109375" style="1"/>
    <col min="13825" max="13825" width="3.33203125" style="1" customWidth="1"/>
    <col min="13826" max="13826" width="17.44140625" style="1" customWidth="1"/>
    <col min="13827" max="13827" width="19.33203125" style="1" customWidth="1"/>
    <col min="13828" max="13828" width="21.88671875" style="1" customWidth="1"/>
    <col min="13829" max="13829" width="57.88671875" style="1" customWidth="1"/>
    <col min="13830" max="13830" width="66.33203125" style="1" customWidth="1"/>
    <col min="13831" max="13831" width="36.6640625" style="1" customWidth="1"/>
    <col min="13832" max="13832" width="18.109375" style="1" customWidth="1"/>
    <col min="13833" max="13833" width="19.5546875" style="1" customWidth="1"/>
    <col min="13834" max="13834" width="16.5546875" style="1" customWidth="1"/>
    <col min="13835" max="13835" width="21.109375" style="1" customWidth="1"/>
    <col min="13836" max="13836" width="1.44140625" style="1" customWidth="1"/>
    <col min="13837" max="13837" width="19.109375" style="1" customWidth="1"/>
    <col min="13838" max="13838" width="7" style="1" customWidth="1"/>
    <col min="13839" max="13839" width="7.88671875" style="1" customWidth="1"/>
    <col min="13840" max="14080" width="9.109375" style="1"/>
    <col min="14081" max="14081" width="3.33203125" style="1" customWidth="1"/>
    <col min="14082" max="14082" width="17.44140625" style="1" customWidth="1"/>
    <col min="14083" max="14083" width="19.33203125" style="1" customWidth="1"/>
    <col min="14084" max="14084" width="21.88671875" style="1" customWidth="1"/>
    <col min="14085" max="14085" width="57.88671875" style="1" customWidth="1"/>
    <col min="14086" max="14086" width="66.33203125" style="1" customWidth="1"/>
    <col min="14087" max="14087" width="36.6640625" style="1" customWidth="1"/>
    <col min="14088" max="14088" width="18.109375" style="1" customWidth="1"/>
    <col min="14089" max="14089" width="19.5546875" style="1" customWidth="1"/>
    <col min="14090" max="14090" width="16.5546875" style="1" customWidth="1"/>
    <col min="14091" max="14091" width="21.109375" style="1" customWidth="1"/>
    <col min="14092" max="14092" width="1.44140625" style="1" customWidth="1"/>
    <col min="14093" max="14093" width="19.109375" style="1" customWidth="1"/>
    <col min="14094" max="14094" width="7" style="1" customWidth="1"/>
    <col min="14095" max="14095" width="7.88671875" style="1" customWidth="1"/>
    <col min="14096" max="14336" width="9.109375" style="1"/>
    <col min="14337" max="14337" width="3.33203125" style="1" customWidth="1"/>
    <col min="14338" max="14338" width="17.44140625" style="1" customWidth="1"/>
    <col min="14339" max="14339" width="19.33203125" style="1" customWidth="1"/>
    <col min="14340" max="14340" width="21.88671875" style="1" customWidth="1"/>
    <col min="14341" max="14341" width="57.88671875" style="1" customWidth="1"/>
    <col min="14342" max="14342" width="66.33203125" style="1" customWidth="1"/>
    <col min="14343" max="14343" width="36.6640625" style="1" customWidth="1"/>
    <col min="14344" max="14344" width="18.109375" style="1" customWidth="1"/>
    <col min="14345" max="14345" width="19.5546875" style="1" customWidth="1"/>
    <col min="14346" max="14346" width="16.5546875" style="1" customWidth="1"/>
    <col min="14347" max="14347" width="21.109375" style="1" customWidth="1"/>
    <col min="14348" max="14348" width="1.44140625" style="1" customWidth="1"/>
    <col min="14349" max="14349" width="19.109375" style="1" customWidth="1"/>
    <col min="14350" max="14350" width="7" style="1" customWidth="1"/>
    <col min="14351" max="14351" width="7.88671875" style="1" customWidth="1"/>
    <col min="14352" max="14592" width="9.109375" style="1"/>
    <col min="14593" max="14593" width="3.33203125" style="1" customWidth="1"/>
    <col min="14594" max="14594" width="17.44140625" style="1" customWidth="1"/>
    <col min="14595" max="14595" width="19.33203125" style="1" customWidth="1"/>
    <col min="14596" max="14596" width="21.88671875" style="1" customWidth="1"/>
    <col min="14597" max="14597" width="57.88671875" style="1" customWidth="1"/>
    <col min="14598" max="14598" width="66.33203125" style="1" customWidth="1"/>
    <col min="14599" max="14599" width="36.6640625" style="1" customWidth="1"/>
    <col min="14600" max="14600" width="18.109375" style="1" customWidth="1"/>
    <col min="14601" max="14601" width="19.5546875" style="1" customWidth="1"/>
    <col min="14602" max="14602" width="16.5546875" style="1" customWidth="1"/>
    <col min="14603" max="14603" width="21.109375" style="1" customWidth="1"/>
    <col min="14604" max="14604" width="1.44140625" style="1" customWidth="1"/>
    <col min="14605" max="14605" width="19.109375" style="1" customWidth="1"/>
    <col min="14606" max="14606" width="7" style="1" customWidth="1"/>
    <col min="14607" max="14607" width="7.88671875" style="1" customWidth="1"/>
    <col min="14608" max="14848" width="9.109375" style="1"/>
    <col min="14849" max="14849" width="3.33203125" style="1" customWidth="1"/>
    <col min="14850" max="14850" width="17.44140625" style="1" customWidth="1"/>
    <col min="14851" max="14851" width="19.33203125" style="1" customWidth="1"/>
    <col min="14852" max="14852" width="21.88671875" style="1" customWidth="1"/>
    <col min="14853" max="14853" width="57.88671875" style="1" customWidth="1"/>
    <col min="14854" max="14854" width="66.33203125" style="1" customWidth="1"/>
    <col min="14855" max="14855" width="36.6640625" style="1" customWidth="1"/>
    <col min="14856" max="14856" width="18.109375" style="1" customWidth="1"/>
    <col min="14857" max="14857" width="19.5546875" style="1" customWidth="1"/>
    <col min="14858" max="14858" width="16.5546875" style="1" customWidth="1"/>
    <col min="14859" max="14859" width="21.109375" style="1" customWidth="1"/>
    <col min="14860" max="14860" width="1.44140625" style="1" customWidth="1"/>
    <col min="14861" max="14861" width="19.109375" style="1" customWidth="1"/>
    <col min="14862" max="14862" width="7" style="1" customWidth="1"/>
    <col min="14863" max="14863" width="7.88671875" style="1" customWidth="1"/>
    <col min="14864" max="15104" width="9.109375" style="1"/>
    <col min="15105" max="15105" width="3.33203125" style="1" customWidth="1"/>
    <col min="15106" max="15106" width="17.44140625" style="1" customWidth="1"/>
    <col min="15107" max="15107" width="19.33203125" style="1" customWidth="1"/>
    <col min="15108" max="15108" width="21.88671875" style="1" customWidth="1"/>
    <col min="15109" max="15109" width="57.88671875" style="1" customWidth="1"/>
    <col min="15110" max="15110" width="66.33203125" style="1" customWidth="1"/>
    <col min="15111" max="15111" width="36.6640625" style="1" customWidth="1"/>
    <col min="15112" max="15112" width="18.109375" style="1" customWidth="1"/>
    <col min="15113" max="15113" width="19.5546875" style="1" customWidth="1"/>
    <col min="15114" max="15114" width="16.5546875" style="1" customWidth="1"/>
    <col min="15115" max="15115" width="21.109375" style="1" customWidth="1"/>
    <col min="15116" max="15116" width="1.44140625" style="1" customWidth="1"/>
    <col min="15117" max="15117" width="19.109375" style="1" customWidth="1"/>
    <col min="15118" max="15118" width="7" style="1" customWidth="1"/>
    <col min="15119" max="15119" width="7.88671875" style="1" customWidth="1"/>
    <col min="15120" max="15360" width="9.109375" style="1"/>
    <col min="15361" max="15361" width="3.33203125" style="1" customWidth="1"/>
    <col min="15362" max="15362" width="17.44140625" style="1" customWidth="1"/>
    <col min="15363" max="15363" width="19.33203125" style="1" customWidth="1"/>
    <col min="15364" max="15364" width="21.88671875" style="1" customWidth="1"/>
    <col min="15365" max="15365" width="57.88671875" style="1" customWidth="1"/>
    <col min="15366" max="15366" width="66.33203125" style="1" customWidth="1"/>
    <col min="15367" max="15367" width="36.6640625" style="1" customWidth="1"/>
    <col min="15368" max="15368" width="18.109375" style="1" customWidth="1"/>
    <col min="15369" max="15369" width="19.5546875" style="1" customWidth="1"/>
    <col min="15370" max="15370" width="16.5546875" style="1" customWidth="1"/>
    <col min="15371" max="15371" width="21.109375" style="1" customWidth="1"/>
    <col min="15372" max="15372" width="1.44140625" style="1" customWidth="1"/>
    <col min="15373" max="15373" width="19.109375" style="1" customWidth="1"/>
    <col min="15374" max="15374" width="7" style="1" customWidth="1"/>
    <col min="15375" max="15375" width="7.88671875" style="1" customWidth="1"/>
    <col min="15376" max="15616" width="9.109375" style="1"/>
    <col min="15617" max="15617" width="3.33203125" style="1" customWidth="1"/>
    <col min="15618" max="15618" width="17.44140625" style="1" customWidth="1"/>
    <col min="15619" max="15619" width="19.33203125" style="1" customWidth="1"/>
    <col min="15620" max="15620" width="21.88671875" style="1" customWidth="1"/>
    <col min="15621" max="15621" width="57.88671875" style="1" customWidth="1"/>
    <col min="15622" max="15622" width="66.33203125" style="1" customWidth="1"/>
    <col min="15623" max="15623" width="36.6640625" style="1" customWidth="1"/>
    <col min="15624" max="15624" width="18.109375" style="1" customWidth="1"/>
    <col min="15625" max="15625" width="19.5546875" style="1" customWidth="1"/>
    <col min="15626" max="15626" width="16.5546875" style="1" customWidth="1"/>
    <col min="15627" max="15627" width="21.109375" style="1" customWidth="1"/>
    <col min="15628" max="15628" width="1.44140625" style="1" customWidth="1"/>
    <col min="15629" max="15629" width="19.109375" style="1" customWidth="1"/>
    <col min="15630" max="15630" width="7" style="1" customWidth="1"/>
    <col min="15631" max="15631" width="7.88671875" style="1" customWidth="1"/>
    <col min="15632" max="15872" width="9.109375" style="1"/>
    <col min="15873" max="15873" width="3.33203125" style="1" customWidth="1"/>
    <col min="15874" max="15874" width="17.44140625" style="1" customWidth="1"/>
    <col min="15875" max="15875" width="19.33203125" style="1" customWidth="1"/>
    <col min="15876" max="15876" width="21.88671875" style="1" customWidth="1"/>
    <col min="15877" max="15877" width="57.88671875" style="1" customWidth="1"/>
    <col min="15878" max="15878" width="66.33203125" style="1" customWidth="1"/>
    <col min="15879" max="15879" width="36.6640625" style="1" customWidth="1"/>
    <col min="15880" max="15880" width="18.109375" style="1" customWidth="1"/>
    <col min="15881" max="15881" width="19.5546875" style="1" customWidth="1"/>
    <col min="15882" max="15882" width="16.5546875" style="1" customWidth="1"/>
    <col min="15883" max="15883" width="21.109375" style="1" customWidth="1"/>
    <col min="15884" max="15884" width="1.44140625" style="1" customWidth="1"/>
    <col min="15885" max="15885" width="19.109375" style="1" customWidth="1"/>
    <col min="15886" max="15886" width="7" style="1" customWidth="1"/>
    <col min="15887" max="15887" width="7.88671875" style="1" customWidth="1"/>
    <col min="15888" max="16128" width="9.109375" style="1"/>
    <col min="16129" max="16129" width="3.33203125" style="1" customWidth="1"/>
    <col min="16130" max="16130" width="17.44140625" style="1" customWidth="1"/>
    <col min="16131" max="16131" width="19.33203125" style="1" customWidth="1"/>
    <col min="16132" max="16132" width="21.88671875" style="1" customWidth="1"/>
    <col min="16133" max="16133" width="57.88671875" style="1" customWidth="1"/>
    <col min="16134" max="16134" width="66.33203125" style="1" customWidth="1"/>
    <col min="16135" max="16135" width="36.6640625" style="1" customWidth="1"/>
    <col min="16136" max="16136" width="18.109375" style="1" customWidth="1"/>
    <col min="16137" max="16137" width="19.5546875" style="1" customWidth="1"/>
    <col min="16138" max="16138" width="16.5546875" style="1" customWidth="1"/>
    <col min="16139" max="16139" width="21.109375" style="1" customWidth="1"/>
    <col min="16140" max="16140" width="1.44140625" style="1" customWidth="1"/>
    <col min="16141" max="16141" width="19.109375" style="1" customWidth="1"/>
    <col min="16142" max="16142" width="7" style="1" customWidth="1"/>
    <col min="16143" max="16143" width="7.88671875" style="1" customWidth="1"/>
    <col min="16144" max="16384" width="9.109375" style="1"/>
  </cols>
  <sheetData>
    <row r="1" spans="1:16" ht="9.75" customHeight="1" x14ac:dyDescent="0.3">
      <c r="B1" s="310"/>
      <c r="C1" s="310"/>
      <c r="D1" s="310"/>
      <c r="E1" s="310"/>
      <c r="F1" s="310"/>
      <c r="G1" s="310"/>
      <c r="H1" s="310"/>
      <c r="I1" s="310"/>
    </row>
    <row r="2" spans="1:16" ht="88.5" customHeight="1" x14ac:dyDescent="0.3">
      <c r="G2" s="311" t="s">
        <v>430</v>
      </c>
      <c r="H2" s="312"/>
      <c r="I2" s="312"/>
      <c r="J2" s="312"/>
      <c r="K2" s="312"/>
    </row>
    <row r="3" spans="1:16" ht="16.5" customHeight="1" x14ac:dyDescent="0.3">
      <c r="A3" s="37"/>
      <c r="B3" s="37"/>
      <c r="C3" s="37"/>
      <c r="D3" s="37"/>
      <c r="E3" s="37"/>
      <c r="F3" s="37"/>
      <c r="G3" s="35"/>
      <c r="H3" s="37"/>
      <c r="I3" s="37"/>
      <c r="J3" s="37"/>
      <c r="K3" s="37"/>
      <c r="L3" s="37"/>
      <c r="M3" s="37"/>
      <c r="N3" s="37"/>
      <c r="O3" s="37"/>
      <c r="P3" s="37"/>
    </row>
    <row r="4" spans="1:16" ht="39.75" customHeight="1" x14ac:dyDescent="0.3">
      <c r="A4" s="314" t="s">
        <v>431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</row>
    <row r="5" spans="1:16" ht="19.5" customHeight="1" x14ac:dyDescent="0.3">
      <c r="B5" s="38"/>
      <c r="C5" s="38"/>
      <c r="D5" s="38"/>
      <c r="E5" s="272"/>
      <c r="F5" s="272"/>
      <c r="G5" s="38"/>
      <c r="H5" s="38"/>
      <c r="I5" s="38"/>
    </row>
    <row r="6" spans="1:16" ht="23.25" customHeight="1" x14ac:dyDescent="0.3">
      <c r="B6" s="38"/>
      <c r="C6" s="38"/>
      <c r="D6" s="38"/>
      <c r="E6" s="39"/>
      <c r="F6" s="38"/>
      <c r="G6" s="38"/>
      <c r="H6" s="38"/>
      <c r="I6" s="38"/>
      <c r="K6" s="2" t="s">
        <v>5</v>
      </c>
    </row>
    <row r="7" spans="1:16" ht="19.5" customHeight="1" x14ac:dyDescent="0.3">
      <c r="B7" s="313" t="s">
        <v>183</v>
      </c>
      <c r="C7" s="313" t="s">
        <v>184</v>
      </c>
      <c r="D7" s="313" t="s">
        <v>185</v>
      </c>
      <c r="E7" s="313" t="s">
        <v>186</v>
      </c>
      <c r="F7" s="313" t="s">
        <v>187</v>
      </c>
      <c r="G7" s="313" t="s">
        <v>188</v>
      </c>
      <c r="H7" s="313" t="s">
        <v>0</v>
      </c>
      <c r="I7" s="313" t="s">
        <v>6</v>
      </c>
      <c r="J7" s="313" t="s">
        <v>1</v>
      </c>
      <c r="K7" s="313"/>
    </row>
    <row r="8" spans="1:16" s="40" customFormat="1" ht="94.5" customHeight="1" x14ac:dyDescent="0.3">
      <c r="B8" s="313"/>
      <c r="C8" s="313"/>
      <c r="D8" s="313"/>
      <c r="E8" s="313"/>
      <c r="F8" s="313"/>
      <c r="G8" s="313"/>
      <c r="H8" s="313"/>
      <c r="I8" s="313"/>
      <c r="J8" s="41" t="s">
        <v>2</v>
      </c>
      <c r="K8" s="41" t="s">
        <v>3</v>
      </c>
    </row>
    <row r="9" spans="1:16" s="40" customFormat="1" ht="21.75" customHeight="1" x14ac:dyDescent="0.3">
      <c r="B9" s="19">
        <v>1</v>
      </c>
      <c r="C9" s="19">
        <f>B9+1</f>
        <v>2</v>
      </c>
      <c r="D9" s="19">
        <f t="shared" ref="D9:K9" si="0">C9+1</f>
        <v>3</v>
      </c>
      <c r="E9" s="19">
        <f t="shared" si="0"/>
        <v>4</v>
      </c>
      <c r="F9" s="19">
        <f t="shared" si="0"/>
        <v>5</v>
      </c>
      <c r="G9" s="19">
        <f t="shared" si="0"/>
        <v>6</v>
      </c>
      <c r="H9" s="19">
        <f t="shared" si="0"/>
        <v>7</v>
      </c>
      <c r="I9" s="19">
        <f t="shared" si="0"/>
        <v>8</v>
      </c>
      <c r="J9" s="19">
        <f t="shared" si="0"/>
        <v>9</v>
      </c>
      <c r="K9" s="19">
        <f t="shared" si="0"/>
        <v>10</v>
      </c>
    </row>
    <row r="10" spans="1:16" s="42" customFormat="1" ht="31.2" x14ac:dyDescent="0.3">
      <c r="B10" s="29" t="s">
        <v>7</v>
      </c>
      <c r="C10" s="29" t="s">
        <v>8</v>
      </c>
      <c r="D10" s="43"/>
      <c r="E10" s="31" t="s">
        <v>9</v>
      </c>
      <c r="F10" s="44"/>
      <c r="G10" s="45"/>
      <c r="H10" s="133">
        <f>H11</f>
        <v>9600620</v>
      </c>
      <c r="I10" s="133">
        <f>I11</f>
        <v>773025</v>
      </c>
      <c r="J10" s="133">
        <f>J11</f>
        <v>8827595</v>
      </c>
      <c r="K10" s="133">
        <f>K11</f>
        <v>8827595</v>
      </c>
    </row>
    <row r="11" spans="1:16" s="32" customFormat="1" ht="31.2" x14ac:dyDescent="0.3">
      <c r="B11" s="29" t="s">
        <v>10</v>
      </c>
      <c r="C11" s="29"/>
      <c r="D11" s="43"/>
      <c r="E11" s="31" t="s">
        <v>11</v>
      </c>
      <c r="F11" s="46"/>
      <c r="G11" s="47"/>
      <c r="H11" s="133">
        <f t="shared" ref="H11:I11" si="1">SUM(H12:H60)-H56-H54-H52-H50-H48-H40-H32-H58-H34-H30-H42-H60-H44</f>
        <v>9600620</v>
      </c>
      <c r="I11" s="133">
        <f t="shared" si="1"/>
        <v>773025</v>
      </c>
      <c r="J11" s="133">
        <f>SUM(J12:J60)-J56-J54-J52-J50-J48-J40-J32-J58-J34-J30-J42-J60-J44</f>
        <v>8827595</v>
      </c>
      <c r="K11" s="133">
        <f>SUM(K12:K60)-K56-K54-K52-K50-K48-K40-K32-K58-K34-K30-K42-K60-K44</f>
        <v>8827595</v>
      </c>
      <c r="L11" s="48">
        <f>SUBTOTAL(9,L15:L17)</f>
        <v>0</v>
      </c>
    </row>
    <row r="12" spans="1:16" ht="46.5" hidden="1" customHeight="1" x14ac:dyDescent="0.3">
      <c r="B12" s="300" t="s">
        <v>12</v>
      </c>
      <c r="C12" s="303" t="s">
        <v>13</v>
      </c>
      <c r="D12" s="303" t="s">
        <v>14</v>
      </c>
      <c r="E12" s="284" t="s">
        <v>15</v>
      </c>
      <c r="F12" s="49" t="s">
        <v>189</v>
      </c>
      <c r="G12" s="50" t="s">
        <v>329</v>
      </c>
      <c r="H12" s="134">
        <f>I12+J12</f>
        <v>0</v>
      </c>
      <c r="I12" s="134"/>
      <c r="J12" s="135"/>
      <c r="K12" s="135"/>
    </row>
    <row r="13" spans="1:16" ht="54" customHeight="1" x14ac:dyDescent="0.3">
      <c r="B13" s="301"/>
      <c r="C13" s="304"/>
      <c r="D13" s="304"/>
      <c r="E13" s="306"/>
      <c r="F13" s="17" t="s">
        <v>190</v>
      </c>
      <c r="G13" s="50" t="s">
        <v>191</v>
      </c>
      <c r="H13" s="53">
        <f t="shared" ref="H13:H55" si="2">I13+J13</f>
        <v>-100000</v>
      </c>
      <c r="I13" s="53">
        <v>-100000</v>
      </c>
      <c r="J13" s="52"/>
      <c r="K13" s="52"/>
    </row>
    <row r="14" spans="1:16" ht="60.75" hidden="1" customHeight="1" x14ac:dyDescent="0.3">
      <c r="B14" s="8" t="s">
        <v>19</v>
      </c>
      <c r="C14" s="8" t="s">
        <v>20</v>
      </c>
      <c r="D14" s="15" t="s">
        <v>21</v>
      </c>
      <c r="E14" s="17" t="s">
        <v>22</v>
      </c>
      <c r="F14" s="309" t="s">
        <v>192</v>
      </c>
      <c r="G14" s="295" t="s">
        <v>193</v>
      </c>
      <c r="H14" s="55">
        <f t="shared" si="2"/>
        <v>0</v>
      </c>
      <c r="I14" s="53"/>
      <c r="J14" s="54"/>
      <c r="K14" s="55"/>
    </row>
    <row r="15" spans="1:16" ht="66" customHeight="1" x14ac:dyDescent="0.3">
      <c r="B15" s="258" t="s">
        <v>23</v>
      </c>
      <c r="C15" s="8" t="s">
        <v>24</v>
      </c>
      <c r="D15" s="15" t="s">
        <v>21</v>
      </c>
      <c r="E15" s="17" t="s">
        <v>25</v>
      </c>
      <c r="F15" s="309"/>
      <c r="G15" s="295"/>
      <c r="H15" s="55">
        <f t="shared" si="2"/>
        <v>-850000</v>
      </c>
      <c r="I15" s="53">
        <v>-850000</v>
      </c>
      <c r="J15" s="52"/>
      <c r="K15" s="52"/>
    </row>
    <row r="16" spans="1:16" ht="62.25" customHeight="1" x14ac:dyDescent="0.3">
      <c r="B16" s="258" t="s">
        <v>23</v>
      </c>
      <c r="C16" s="8" t="s">
        <v>24</v>
      </c>
      <c r="D16" s="15" t="s">
        <v>21</v>
      </c>
      <c r="E16" s="17" t="s">
        <v>25</v>
      </c>
      <c r="F16" s="17" t="s">
        <v>419</v>
      </c>
      <c r="G16" s="295" t="s">
        <v>429</v>
      </c>
      <c r="H16" s="55">
        <f t="shared" si="2"/>
        <v>850000</v>
      </c>
      <c r="I16" s="53">
        <v>850000</v>
      </c>
      <c r="J16" s="52"/>
      <c r="K16" s="52"/>
    </row>
    <row r="17" spans="2:11" ht="60.75" hidden="1" customHeight="1" x14ac:dyDescent="0.3">
      <c r="B17" s="8" t="s">
        <v>23</v>
      </c>
      <c r="C17" s="8" t="s">
        <v>24</v>
      </c>
      <c r="D17" s="15" t="s">
        <v>21</v>
      </c>
      <c r="E17" s="17" t="s">
        <v>25</v>
      </c>
      <c r="F17" s="17" t="s">
        <v>194</v>
      </c>
      <c r="G17" s="295"/>
      <c r="H17" s="55">
        <f>I17+J17</f>
        <v>0</v>
      </c>
      <c r="I17" s="53"/>
      <c r="J17" s="54"/>
      <c r="K17" s="54"/>
    </row>
    <row r="18" spans="2:11" ht="59.25" hidden="1" customHeight="1" x14ac:dyDescent="0.3">
      <c r="B18" s="8" t="s">
        <v>26</v>
      </c>
      <c r="C18" s="8" t="s">
        <v>27</v>
      </c>
      <c r="D18" s="12" t="s">
        <v>28</v>
      </c>
      <c r="E18" s="17" t="s">
        <v>29</v>
      </c>
      <c r="F18" s="307" t="s">
        <v>326</v>
      </c>
      <c r="G18" s="279" t="s">
        <v>432</v>
      </c>
      <c r="H18" s="134">
        <f t="shared" ref="H18" si="3">I18+J18</f>
        <v>0</v>
      </c>
      <c r="I18" s="134"/>
      <c r="J18" s="135"/>
      <c r="K18" s="135"/>
    </row>
    <row r="19" spans="2:11" ht="97.8" customHeight="1" x14ac:dyDescent="0.3">
      <c r="B19" s="8" t="s">
        <v>324</v>
      </c>
      <c r="C19" s="8" t="s">
        <v>322</v>
      </c>
      <c r="D19" s="9" t="s">
        <v>323</v>
      </c>
      <c r="E19" s="17" t="s">
        <v>325</v>
      </c>
      <c r="F19" s="308"/>
      <c r="G19" s="280"/>
      <c r="H19" s="134">
        <f t="shared" si="2"/>
        <v>587620</v>
      </c>
      <c r="I19" s="134"/>
      <c r="J19" s="135">
        <v>587620</v>
      </c>
      <c r="K19" s="135">
        <v>587620</v>
      </c>
    </row>
    <row r="20" spans="2:11" ht="3.6" hidden="1" customHeight="1" x14ac:dyDescent="0.3">
      <c r="B20" s="300" t="s">
        <v>30</v>
      </c>
      <c r="C20" s="300" t="s">
        <v>31</v>
      </c>
      <c r="D20" s="303" t="s">
        <v>32</v>
      </c>
      <c r="E20" s="284" t="s">
        <v>33</v>
      </c>
      <c r="F20" s="49" t="s">
        <v>195</v>
      </c>
      <c r="G20" s="50" t="s">
        <v>196</v>
      </c>
      <c r="H20" s="53">
        <f t="shared" si="2"/>
        <v>0</v>
      </c>
      <c r="I20" s="53"/>
      <c r="J20" s="54"/>
      <c r="K20" s="54"/>
    </row>
    <row r="21" spans="2:11" ht="40.5" customHeight="1" x14ac:dyDescent="0.3">
      <c r="B21" s="301"/>
      <c r="C21" s="301"/>
      <c r="D21" s="304"/>
      <c r="E21" s="306"/>
      <c r="F21" s="49" t="s">
        <v>197</v>
      </c>
      <c r="G21" s="50" t="s">
        <v>198</v>
      </c>
      <c r="H21" s="53">
        <f t="shared" si="2"/>
        <v>-30000</v>
      </c>
      <c r="I21" s="53">
        <v>-30000</v>
      </c>
      <c r="J21" s="54"/>
      <c r="K21" s="54"/>
    </row>
    <row r="22" spans="2:11" ht="39" customHeight="1" x14ac:dyDescent="0.3">
      <c r="B22" s="8" t="s">
        <v>34</v>
      </c>
      <c r="C22" s="8" t="s">
        <v>35</v>
      </c>
      <c r="D22" s="12" t="s">
        <v>109</v>
      </c>
      <c r="E22" s="17" t="s">
        <v>36</v>
      </c>
      <c r="F22" s="17" t="s">
        <v>199</v>
      </c>
      <c r="G22" s="50" t="s">
        <v>200</v>
      </c>
      <c r="H22" s="53">
        <f t="shared" si="2"/>
        <v>-147000</v>
      </c>
      <c r="I22" s="53">
        <v>-147000</v>
      </c>
      <c r="J22" s="54"/>
      <c r="K22" s="54"/>
    </row>
    <row r="23" spans="2:11" ht="44.25" hidden="1" customHeight="1" x14ac:dyDescent="0.3">
      <c r="B23" s="8" t="s">
        <v>38</v>
      </c>
      <c r="C23" s="8" t="s">
        <v>39</v>
      </c>
      <c r="D23" s="12" t="s">
        <v>40</v>
      </c>
      <c r="E23" s="17" t="s">
        <v>41</v>
      </c>
      <c r="F23" s="17" t="s">
        <v>201</v>
      </c>
      <c r="G23" s="50" t="s">
        <v>202</v>
      </c>
      <c r="H23" s="53">
        <f t="shared" si="2"/>
        <v>0</v>
      </c>
      <c r="I23" s="53"/>
      <c r="J23" s="54"/>
      <c r="K23" s="54"/>
    </row>
    <row r="24" spans="2:11" ht="39" customHeight="1" x14ac:dyDescent="0.3">
      <c r="B24" s="8" t="s">
        <v>42</v>
      </c>
      <c r="C24" s="8" t="s">
        <v>43</v>
      </c>
      <c r="D24" s="12" t="s">
        <v>37</v>
      </c>
      <c r="E24" s="17" t="s">
        <v>44</v>
      </c>
      <c r="F24" s="17" t="s">
        <v>203</v>
      </c>
      <c r="G24" s="50" t="s">
        <v>204</v>
      </c>
      <c r="H24" s="53">
        <f t="shared" si="2"/>
        <v>-30000</v>
      </c>
      <c r="I24" s="53">
        <v>-30000</v>
      </c>
      <c r="J24" s="54"/>
      <c r="K24" s="54"/>
    </row>
    <row r="25" spans="2:11" ht="66.75" hidden="1" customHeight="1" x14ac:dyDescent="0.3">
      <c r="B25" s="8" t="s">
        <v>45</v>
      </c>
      <c r="C25" s="8" t="s">
        <v>46</v>
      </c>
      <c r="D25" s="12" t="s">
        <v>37</v>
      </c>
      <c r="E25" s="17" t="s">
        <v>47</v>
      </c>
      <c r="F25" s="17" t="s">
        <v>205</v>
      </c>
      <c r="G25" s="50" t="s">
        <v>206</v>
      </c>
      <c r="H25" s="134">
        <f t="shared" si="2"/>
        <v>0</v>
      </c>
      <c r="I25" s="134"/>
      <c r="J25" s="135"/>
      <c r="K25" s="135"/>
    </row>
    <row r="26" spans="2:11" ht="50.25" customHeight="1" x14ac:dyDescent="0.3">
      <c r="B26" s="8" t="s">
        <v>48</v>
      </c>
      <c r="C26" s="19">
        <v>8110</v>
      </c>
      <c r="D26" s="12" t="s">
        <v>49</v>
      </c>
      <c r="E26" s="20" t="s">
        <v>50</v>
      </c>
      <c r="F26" s="17" t="s">
        <v>207</v>
      </c>
      <c r="G26" s="50" t="s">
        <v>424</v>
      </c>
      <c r="H26" s="53">
        <f t="shared" si="2"/>
        <v>-130000</v>
      </c>
      <c r="I26" s="53">
        <v>-130000</v>
      </c>
      <c r="J26" s="33"/>
      <c r="K26" s="33"/>
    </row>
    <row r="27" spans="2:11" ht="62.4" x14ac:dyDescent="0.3">
      <c r="B27" s="8" t="s">
        <v>48</v>
      </c>
      <c r="C27" s="19">
        <v>8110</v>
      </c>
      <c r="D27" s="12" t="s">
        <v>49</v>
      </c>
      <c r="E27" s="20" t="s">
        <v>50</v>
      </c>
      <c r="F27" s="17" t="s">
        <v>208</v>
      </c>
      <c r="G27" s="50" t="s">
        <v>423</v>
      </c>
      <c r="H27" s="53">
        <f t="shared" si="2"/>
        <v>-550000</v>
      </c>
      <c r="I27" s="53">
        <v>-550000</v>
      </c>
      <c r="J27" s="33"/>
      <c r="K27" s="33"/>
    </row>
    <row r="28" spans="2:11" ht="52.5" customHeight="1" x14ac:dyDescent="0.3">
      <c r="B28" s="8" t="s">
        <v>51</v>
      </c>
      <c r="C28" s="19">
        <v>8240</v>
      </c>
      <c r="D28" s="12" t="s">
        <v>49</v>
      </c>
      <c r="E28" s="20" t="s">
        <v>52</v>
      </c>
      <c r="F28" s="17" t="s">
        <v>210</v>
      </c>
      <c r="G28" s="50" t="s">
        <v>422</v>
      </c>
      <c r="H28" s="134">
        <f t="shared" si="2"/>
        <v>0</v>
      </c>
      <c r="I28" s="134">
        <v>1760025</v>
      </c>
      <c r="J28" s="135">
        <v>-1760025</v>
      </c>
      <c r="K28" s="135">
        <v>-1760025</v>
      </c>
    </row>
    <row r="29" spans="2:11" ht="52.5" hidden="1" customHeight="1" x14ac:dyDescent="0.3">
      <c r="B29" s="8" t="s">
        <v>181</v>
      </c>
      <c r="C29" s="8" t="s">
        <v>182</v>
      </c>
      <c r="D29" s="9" t="s">
        <v>13</v>
      </c>
      <c r="E29" s="21" t="s">
        <v>4</v>
      </c>
      <c r="F29" s="17" t="s">
        <v>319</v>
      </c>
      <c r="G29" s="50" t="s">
        <v>321</v>
      </c>
      <c r="H29" s="53">
        <f t="shared" si="2"/>
        <v>0</v>
      </c>
      <c r="I29" s="22"/>
      <c r="J29" s="52"/>
      <c r="K29" s="52"/>
    </row>
    <row r="30" spans="2:11" ht="52.5" hidden="1" customHeight="1" x14ac:dyDescent="0.3">
      <c r="B30" s="57" t="s">
        <v>213</v>
      </c>
      <c r="C30" s="58" t="s">
        <v>213</v>
      </c>
      <c r="D30" s="59" t="s">
        <v>213</v>
      </c>
      <c r="E30" s="131" t="s">
        <v>320</v>
      </c>
      <c r="F30" s="61" t="s">
        <v>213</v>
      </c>
      <c r="G30" s="61" t="s">
        <v>213</v>
      </c>
      <c r="H30" s="111">
        <f t="shared" si="2"/>
        <v>0</v>
      </c>
      <c r="I30" s="63"/>
      <c r="J30" s="132"/>
      <c r="K30" s="132"/>
    </row>
    <row r="31" spans="2:11" ht="46.8" hidden="1" x14ac:dyDescent="0.3">
      <c r="B31" s="8" t="s">
        <v>53</v>
      </c>
      <c r="C31" s="8" t="s">
        <v>54</v>
      </c>
      <c r="D31" s="12" t="s">
        <v>13</v>
      </c>
      <c r="E31" s="26" t="s">
        <v>55</v>
      </c>
      <c r="F31" s="56" t="s">
        <v>211</v>
      </c>
      <c r="G31" s="50" t="s">
        <v>212</v>
      </c>
      <c r="H31" s="134">
        <f t="shared" si="2"/>
        <v>0</v>
      </c>
      <c r="I31" s="134"/>
      <c r="J31" s="135"/>
      <c r="K31" s="135"/>
    </row>
    <row r="32" spans="2:11" ht="52.5" hidden="1" customHeight="1" x14ac:dyDescent="0.3">
      <c r="B32" s="57" t="s">
        <v>213</v>
      </c>
      <c r="C32" s="58" t="s">
        <v>213</v>
      </c>
      <c r="D32" s="59" t="s">
        <v>213</v>
      </c>
      <c r="E32" s="60" t="s">
        <v>214</v>
      </c>
      <c r="F32" s="61" t="s">
        <v>213</v>
      </c>
      <c r="G32" s="62" t="s">
        <v>213</v>
      </c>
      <c r="H32" s="136">
        <f t="shared" si="2"/>
        <v>0</v>
      </c>
      <c r="I32" s="136"/>
      <c r="J32" s="136"/>
      <c r="K32" s="136"/>
    </row>
    <row r="33" spans="1:11" ht="52.5" hidden="1" customHeight="1" x14ac:dyDescent="0.3">
      <c r="B33" s="8" t="s">
        <v>53</v>
      </c>
      <c r="C33" s="8" t="s">
        <v>54</v>
      </c>
      <c r="D33" s="12" t="s">
        <v>13</v>
      </c>
      <c r="E33" s="3" t="s">
        <v>55</v>
      </c>
      <c r="F33" s="64" t="s">
        <v>215</v>
      </c>
      <c r="G33" s="65" t="s">
        <v>216</v>
      </c>
      <c r="H33" s="53">
        <f t="shared" si="2"/>
        <v>0</v>
      </c>
      <c r="I33" s="51"/>
      <c r="J33" s="33"/>
      <c r="K33" s="33"/>
    </row>
    <row r="34" spans="1:11" ht="52.5" hidden="1" customHeight="1" x14ac:dyDescent="0.3">
      <c r="B34" s="66" t="s">
        <v>213</v>
      </c>
      <c r="C34" s="67" t="s">
        <v>213</v>
      </c>
      <c r="D34" s="68" t="s">
        <v>213</v>
      </c>
      <c r="E34" s="69" t="s">
        <v>217</v>
      </c>
      <c r="F34" s="70" t="s">
        <v>213</v>
      </c>
      <c r="G34" s="62" t="s">
        <v>213</v>
      </c>
      <c r="H34" s="111">
        <f t="shared" si="2"/>
        <v>0</v>
      </c>
      <c r="I34" s="71"/>
      <c r="J34" s="71"/>
      <c r="K34" s="71"/>
    </row>
    <row r="35" spans="1:11" ht="52.5" hidden="1" customHeight="1" x14ac:dyDescent="0.3">
      <c r="B35" s="8" t="s">
        <v>53</v>
      </c>
      <c r="C35" s="8" t="s">
        <v>54</v>
      </c>
      <c r="D35" s="12" t="s">
        <v>13</v>
      </c>
      <c r="E35" s="14" t="s">
        <v>55</v>
      </c>
      <c r="F35" s="17" t="s">
        <v>218</v>
      </c>
      <c r="G35" s="50" t="s">
        <v>219</v>
      </c>
      <c r="H35" s="53">
        <f t="shared" si="2"/>
        <v>0</v>
      </c>
      <c r="I35" s="22"/>
      <c r="J35" s="52"/>
      <c r="K35" s="52"/>
    </row>
    <row r="36" spans="1:11" ht="52.5" hidden="1" customHeight="1" x14ac:dyDescent="0.3">
      <c r="B36" s="57" t="s">
        <v>213</v>
      </c>
      <c r="C36" s="58" t="s">
        <v>213</v>
      </c>
      <c r="D36" s="59" t="s">
        <v>213</v>
      </c>
      <c r="E36" s="72" t="s">
        <v>220</v>
      </c>
      <c r="F36" s="73" t="s">
        <v>213</v>
      </c>
      <c r="G36" s="74" t="s">
        <v>213</v>
      </c>
      <c r="H36" s="53">
        <f t="shared" si="2"/>
        <v>0</v>
      </c>
      <c r="I36" s="22">
        <f>I35</f>
        <v>0</v>
      </c>
      <c r="J36" s="22">
        <f>J35</f>
        <v>0</v>
      </c>
      <c r="K36" s="22">
        <f>K35</f>
        <v>0</v>
      </c>
    </row>
    <row r="37" spans="1:11" ht="52.5" hidden="1" customHeight="1" x14ac:dyDescent="0.3">
      <c r="B37" s="8" t="s">
        <v>53</v>
      </c>
      <c r="C37" s="8" t="s">
        <v>54</v>
      </c>
      <c r="D37" s="12" t="s">
        <v>13</v>
      </c>
      <c r="E37" s="14" t="s">
        <v>55</v>
      </c>
      <c r="F37" s="17" t="s">
        <v>221</v>
      </c>
      <c r="G37" s="50" t="s">
        <v>222</v>
      </c>
      <c r="H37" s="53">
        <f t="shared" si="2"/>
        <v>0</v>
      </c>
      <c r="I37" s="22"/>
      <c r="J37" s="52"/>
      <c r="K37" s="52"/>
    </row>
    <row r="38" spans="1:11" ht="52.5" hidden="1" customHeight="1" x14ac:dyDescent="0.3">
      <c r="B38" s="57" t="s">
        <v>213</v>
      </c>
      <c r="C38" s="58" t="s">
        <v>213</v>
      </c>
      <c r="D38" s="59" t="s">
        <v>213</v>
      </c>
      <c r="E38" s="23" t="s">
        <v>223</v>
      </c>
      <c r="F38" s="73" t="s">
        <v>213</v>
      </c>
      <c r="G38" s="74" t="s">
        <v>213</v>
      </c>
      <c r="H38" s="53">
        <f t="shared" si="2"/>
        <v>0</v>
      </c>
      <c r="I38" s="22"/>
      <c r="J38" s="22"/>
      <c r="K38" s="22"/>
    </row>
    <row r="39" spans="1:11" ht="55.5" hidden="1" customHeight="1" x14ac:dyDescent="0.3">
      <c r="B39" s="8" t="s">
        <v>53</v>
      </c>
      <c r="C39" s="8" t="s">
        <v>54</v>
      </c>
      <c r="D39" s="12" t="s">
        <v>13</v>
      </c>
      <c r="E39" s="26" t="s">
        <v>55</v>
      </c>
      <c r="F39" s="17" t="s">
        <v>224</v>
      </c>
      <c r="G39" s="50" t="s">
        <v>225</v>
      </c>
      <c r="H39" s="134">
        <f>I39+J39</f>
        <v>0</v>
      </c>
      <c r="I39" s="134"/>
      <c r="J39" s="135"/>
      <c r="K39" s="135"/>
    </row>
    <row r="40" spans="1:11" ht="52.5" hidden="1" customHeight="1" x14ac:dyDescent="0.3">
      <c r="A40" s="24"/>
      <c r="B40" s="57" t="s">
        <v>213</v>
      </c>
      <c r="C40" s="58" t="s">
        <v>213</v>
      </c>
      <c r="D40" s="59" t="s">
        <v>213</v>
      </c>
      <c r="E40" s="75" t="s">
        <v>226</v>
      </c>
      <c r="F40" s="76" t="s">
        <v>213</v>
      </c>
      <c r="G40" s="76" t="s">
        <v>213</v>
      </c>
      <c r="H40" s="134">
        <f>I40+J40</f>
        <v>0</v>
      </c>
      <c r="I40" s="136"/>
      <c r="J40" s="136"/>
      <c r="K40" s="136"/>
    </row>
    <row r="41" spans="1:11" ht="52.5" hidden="1" customHeight="1" x14ac:dyDescent="0.3">
      <c r="A41" s="24"/>
      <c r="B41" s="7" t="s">
        <v>53</v>
      </c>
      <c r="C41" s="7" t="s">
        <v>54</v>
      </c>
      <c r="D41" s="27" t="s">
        <v>13</v>
      </c>
      <c r="E41" s="26" t="s">
        <v>55</v>
      </c>
      <c r="F41" s="77" t="s">
        <v>227</v>
      </c>
      <c r="G41" s="78" t="s">
        <v>228</v>
      </c>
      <c r="H41" s="134">
        <f>I41+J41</f>
        <v>0</v>
      </c>
      <c r="I41" s="136"/>
      <c r="J41" s="137"/>
      <c r="K41" s="137"/>
    </row>
    <row r="42" spans="1:11" ht="52.5" hidden="1" customHeight="1" x14ac:dyDescent="0.3">
      <c r="A42" s="24"/>
      <c r="B42" s="79" t="s">
        <v>213</v>
      </c>
      <c r="C42" s="80" t="s">
        <v>213</v>
      </c>
      <c r="D42" s="81" t="s">
        <v>213</v>
      </c>
      <c r="E42" s="82" t="s">
        <v>229</v>
      </c>
      <c r="F42" s="83" t="s">
        <v>213</v>
      </c>
      <c r="G42" s="84" t="s">
        <v>213</v>
      </c>
      <c r="H42" s="136">
        <f>I42+J42</f>
        <v>0</v>
      </c>
      <c r="I42" s="136"/>
      <c r="J42" s="136"/>
      <c r="K42" s="136"/>
    </row>
    <row r="43" spans="1:11" ht="52.5" hidden="1" customHeight="1" x14ac:dyDescent="0.3">
      <c r="B43" s="230" t="s">
        <v>53</v>
      </c>
      <c r="C43" s="230" t="s">
        <v>54</v>
      </c>
      <c r="D43" s="231" t="s">
        <v>13</v>
      </c>
      <c r="E43" s="232" t="s">
        <v>55</v>
      </c>
      <c r="F43" s="233" t="s">
        <v>230</v>
      </c>
      <c r="G43" s="234" t="s">
        <v>416</v>
      </c>
      <c r="H43" s="134">
        <f t="shared" ref="H43:H48" si="4">I43+J43</f>
        <v>0</v>
      </c>
      <c r="I43" s="134">
        <v>0</v>
      </c>
      <c r="J43" s="135"/>
      <c r="K43" s="135"/>
    </row>
    <row r="44" spans="1:11" ht="52.5" hidden="1" customHeight="1" x14ac:dyDescent="0.3">
      <c r="B44" s="235" t="s">
        <v>213</v>
      </c>
      <c r="C44" s="236" t="s">
        <v>213</v>
      </c>
      <c r="D44" s="237" t="s">
        <v>213</v>
      </c>
      <c r="E44" s="238" t="s">
        <v>231</v>
      </c>
      <c r="F44" s="239" t="s">
        <v>213</v>
      </c>
      <c r="G44" s="240" t="s">
        <v>213</v>
      </c>
      <c r="H44" s="136">
        <f t="shared" si="4"/>
        <v>0</v>
      </c>
      <c r="I44" s="136">
        <f>I43</f>
        <v>0</v>
      </c>
      <c r="J44" s="136"/>
      <c r="K44" s="136"/>
    </row>
    <row r="45" spans="1:11" ht="72.75" hidden="1" customHeight="1" x14ac:dyDescent="0.3">
      <c r="B45" s="8" t="s">
        <v>53</v>
      </c>
      <c r="C45" s="8" t="s">
        <v>54</v>
      </c>
      <c r="D45" s="12" t="s">
        <v>13</v>
      </c>
      <c r="E45" s="14" t="s">
        <v>55</v>
      </c>
      <c r="F45" s="17" t="s">
        <v>232</v>
      </c>
      <c r="G45" s="50" t="s">
        <v>233</v>
      </c>
      <c r="H45" s="53">
        <f>I45+J45</f>
        <v>0</v>
      </c>
      <c r="I45" s="51"/>
      <c r="J45" s="33"/>
      <c r="K45" s="33"/>
    </row>
    <row r="46" spans="1:11" s="24" customFormat="1" ht="55.5" hidden="1" customHeight="1" x14ac:dyDescent="0.3">
      <c r="B46" s="66" t="s">
        <v>213</v>
      </c>
      <c r="C46" s="67" t="s">
        <v>213</v>
      </c>
      <c r="D46" s="68" t="s">
        <v>213</v>
      </c>
      <c r="E46" s="85" t="s">
        <v>234</v>
      </c>
      <c r="F46" s="86" t="s">
        <v>213</v>
      </c>
      <c r="G46" s="62" t="s">
        <v>213</v>
      </c>
      <c r="H46" s="111">
        <f>I46+J46</f>
        <v>0</v>
      </c>
      <c r="I46" s="71"/>
      <c r="J46" s="34"/>
      <c r="K46" s="34"/>
    </row>
    <row r="47" spans="1:11" ht="46.8" hidden="1" x14ac:dyDescent="0.3">
      <c r="B47" s="8" t="s">
        <v>53</v>
      </c>
      <c r="C47" s="8" t="s">
        <v>54</v>
      </c>
      <c r="D47" s="12" t="s">
        <v>13</v>
      </c>
      <c r="E47" s="14" t="s">
        <v>55</v>
      </c>
      <c r="F47" s="17" t="s">
        <v>235</v>
      </c>
      <c r="G47" s="50" t="s">
        <v>236</v>
      </c>
      <c r="H47" s="134">
        <f t="shared" si="4"/>
        <v>0</v>
      </c>
      <c r="I47" s="134"/>
      <c r="J47" s="135"/>
      <c r="K47" s="135"/>
    </row>
    <row r="48" spans="1:11" s="24" customFormat="1" ht="50.25" hidden="1" customHeight="1" x14ac:dyDescent="0.3">
      <c r="B48" s="87" t="s">
        <v>213</v>
      </c>
      <c r="C48" s="88" t="s">
        <v>213</v>
      </c>
      <c r="D48" s="89" t="s">
        <v>213</v>
      </c>
      <c r="E48" s="23" t="s">
        <v>237</v>
      </c>
      <c r="F48" s="76" t="s">
        <v>213</v>
      </c>
      <c r="G48" s="62" t="s">
        <v>213</v>
      </c>
      <c r="H48" s="136">
        <f t="shared" si="4"/>
        <v>0</v>
      </c>
      <c r="I48" s="136"/>
      <c r="J48" s="136"/>
      <c r="K48" s="136"/>
    </row>
    <row r="49" spans="2:11" ht="83.25" customHeight="1" x14ac:dyDescent="0.3">
      <c r="B49" s="8" t="s">
        <v>53</v>
      </c>
      <c r="C49" s="8" t="s">
        <v>54</v>
      </c>
      <c r="D49" s="12" t="s">
        <v>13</v>
      </c>
      <c r="E49" s="14" t="s">
        <v>55</v>
      </c>
      <c r="F49" s="17" t="s">
        <v>238</v>
      </c>
      <c r="G49" s="50" t="s">
        <v>434</v>
      </c>
      <c r="H49" s="134">
        <f t="shared" si="2"/>
        <v>10000000</v>
      </c>
      <c r="I49" s="134"/>
      <c r="J49" s="134">
        <v>10000000</v>
      </c>
      <c r="K49" s="134">
        <v>10000000</v>
      </c>
    </row>
    <row r="50" spans="2:11" s="24" customFormat="1" ht="60.75" customHeight="1" x14ac:dyDescent="0.3">
      <c r="B50" s="66" t="s">
        <v>213</v>
      </c>
      <c r="C50" s="67" t="s">
        <v>213</v>
      </c>
      <c r="D50" s="68" t="s">
        <v>213</v>
      </c>
      <c r="E50" s="23" t="s">
        <v>239</v>
      </c>
      <c r="F50" s="86" t="s">
        <v>213</v>
      </c>
      <c r="G50" s="62" t="s">
        <v>213</v>
      </c>
      <c r="H50" s="136">
        <f>I50+J50</f>
        <v>10000000</v>
      </c>
      <c r="I50" s="136"/>
      <c r="J50" s="136">
        <v>10000000</v>
      </c>
      <c r="K50" s="136">
        <v>10000000</v>
      </c>
    </row>
    <row r="51" spans="2:11" s="24" customFormat="1" ht="60.75" hidden="1" customHeight="1" x14ac:dyDescent="0.3">
      <c r="B51" s="7" t="s">
        <v>53</v>
      </c>
      <c r="C51" s="8" t="s">
        <v>54</v>
      </c>
      <c r="D51" s="12" t="s">
        <v>13</v>
      </c>
      <c r="E51" s="14" t="s">
        <v>55</v>
      </c>
      <c r="F51" s="17" t="s">
        <v>240</v>
      </c>
      <c r="G51" s="90" t="s">
        <v>241</v>
      </c>
      <c r="H51" s="134">
        <f>I51+J51</f>
        <v>0</v>
      </c>
      <c r="I51" s="134"/>
      <c r="J51" s="134"/>
      <c r="K51" s="134"/>
    </row>
    <row r="52" spans="2:11" s="24" customFormat="1" ht="60.75" hidden="1" customHeight="1" x14ac:dyDescent="0.3">
      <c r="B52" s="67" t="s">
        <v>213</v>
      </c>
      <c r="C52" s="67" t="s">
        <v>213</v>
      </c>
      <c r="D52" s="68" t="s">
        <v>213</v>
      </c>
      <c r="E52" s="23" t="s">
        <v>234</v>
      </c>
      <c r="F52" s="86" t="s">
        <v>213</v>
      </c>
      <c r="G52" s="62" t="s">
        <v>213</v>
      </c>
      <c r="H52" s="136">
        <f>I52+J52</f>
        <v>0</v>
      </c>
      <c r="I52" s="136"/>
      <c r="J52" s="136"/>
      <c r="K52" s="136"/>
    </row>
    <row r="53" spans="2:11" s="24" customFormat="1" ht="60.75" hidden="1" customHeight="1" x14ac:dyDescent="0.3">
      <c r="B53" s="66"/>
      <c r="C53" s="8" t="s">
        <v>54</v>
      </c>
      <c r="D53" s="12" t="s">
        <v>13</v>
      </c>
      <c r="E53" s="14" t="s">
        <v>55</v>
      </c>
      <c r="F53" s="17" t="s">
        <v>242</v>
      </c>
      <c r="G53" s="90" t="s">
        <v>243</v>
      </c>
      <c r="H53" s="53">
        <f>I53+J53</f>
        <v>0</v>
      </c>
      <c r="I53" s="22"/>
      <c r="J53" s="22"/>
      <c r="K53" s="22"/>
    </row>
    <row r="54" spans="2:11" s="24" customFormat="1" ht="60.75" hidden="1" customHeight="1" x14ac:dyDescent="0.3">
      <c r="B54" s="66"/>
      <c r="C54" s="67" t="s">
        <v>213</v>
      </c>
      <c r="D54" s="68" t="s">
        <v>213</v>
      </c>
      <c r="E54" s="23" t="s">
        <v>244</v>
      </c>
      <c r="F54" s="86" t="s">
        <v>213</v>
      </c>
      <c r="G54" s="62" t="s">
        <v>213</v>
      </c>
      <c r="H54" s="111">
        <f>I54+J54</f>
        <v>0</v>
      </c>
      <c r="I54" s="63"/>
      <c r="J54" s="63"/>
      <c r="K54" s="63"/>
    </row>
    <row r="55" spans="2:11" s="24" customFormat="1" ht="60.75" hidden="1" customHeight="1" x14ac:dyDescent="0.3">
      <c r="B55" s="7" t="s">
        <v>53</v>
      </c>
      <c r="C55" s="7" t="s">
        <v>54</v>
      </c>
      <c r="D55" s="27" t="s">
        <v>13</v>
      </c>
      <c r="E55" s="26" t="s">
        <v>55</v>
      </c>
      <c r="F55" s="18" t="s">
        <v>245</v>
      </c>
      <c r="G55" s="50" t="s">
        <v>246</v>
      </c>
      <c r="H55" s="53">
        <f t="shared" si="2"/>
        <v>0</v>
      </c>
      <c r="I55" s="22"/>
      <c r="J55" s="22"/>
      <c r="K55" s="22"/>
    </row>
    <row r="56" spans="2:11" s="24" customFormat="1" ht="60.75" hidden="1" customHeight="1" x14ac:dyDescent="0.3">
      <c r="B56" s="8"/>
      <c r="C56" s="67" t="s">
        <v>213</v>
      </c>
      <c r="D56" s="68" t="s">
        <v>213</v>
      </c>
      <c r="E56" s="23" t="s">
        <v>247</v>
      </c>
      <c r="F56" s="86" t="s">
        <v>213</v>
      </c>
      <c r="G56" s="62" t="s">
        <v>213</v>
      </c>
      <c r="H56" s="111">
        <f>I56+J56</f>
        <v>0</v>
      </c>
      <c r="I56" s="63"/>
      <c r="J56" s="63"/>
      <c r="K56" s="63"/>
    </row>
    <row r="57" spans="2:11" s="24" customFormat="1" ht="60.75" hidden="1" customHeight="1" x14ac:dyDescent="0.3">
      <c r="B57" s="7" t="s">
        <v>53</v>
      </c>
      <c r="C57" s="7" t="s">
        <v>54</v>
      </c>
      <c r="D57" s="27" t="s">
        <v>13</v>
      </c>
      <c r="E57" s="26" t="s">
        <v>55</v>
      </c>
      <c r="F57" s="18" t="s">
        <v>248</v>
      </c>
      <c r="G57" s="50" t="s">
        <v>318</v>
      </c>
      <c r="H57" s="53">
        <f>I57+J57</f>
        <v>0</v>
      </c>
      <c r="I57" s="22"/>
      <c r="J57" s="22"/>
      <c r="K57" s="22"/>
    </row>
    <row r="58" spans="2:11" s="24" customFormat="1" ht="60.75" hidden="1" customHeight="1" x14ac:dyDescent="0.3">
      <c r="B58" s="67" t="s">
        <v>213</v>
      </c>
      <c r="C58" s="67" t="s">
        <v>213</v>
      </c>
      <c r="D58" s="68" t="s">
        <v>213</v>
      </c>
      <c r="E58" s="128" t="s">
        <v>317</v>
      </c>
      <c r="F58" s="86" t="s">
        <v>213</v>
      </c>
      <c r="G58" s="62" t="s">
        <v>213</v>
      </c>
      <c r="H58" s="111">
        <f>I58+J58</f>
        <v>0</v>
      </c>
      <c r="I58" s="63"/>
      <c r="J58" s="63"/>
      <c r="K58" s="63"/>
    </row>
    <row r="59" spans="2:11" s="24" customFormat="1" ht="60.75" hidden="1" customHeight="1" x14ac:dyDescent="0.3">
      <c r="B59" s="7" t="s">
        <v>53</v>
      </c>
      <c r="C59" s="7" t="s">
        <v>54</v>
      </c>
      <c r="D59" s="27" t="s">
        <v>13</v>
      </c>
      <c r="E59" s="26" t="s">
        <v>55</v>
      </c>
      <c r="F59" s="91" t="s">
        <v>249</v>
      </c>
      <c r="G59" s="50" t="s">
        <v>330</v>
      </c>
      <c r="H59" s="134">
        <f>I59+J59</f>
        <v>0</v>
      </c>
      <c r="I59" s="134"/>
      <c r="J59" s="134"/>
      <c r="K59" s="134"/>
    </row>
    <row r="60" spans="2:11" s="24" customFormat="1" ht="23.25" hidden="1" customHeight="1" x14ac:dyDescent="0.3">
      <c r="B60" s="13"/>
      <c r="C60" s="67"/>
      <c r="D60" s="68"/>
      <c r="E60" s="92" t="s">
        <v>333</v>
      </c>
      <c r="F60" s="86" t="s">
        <v>213</v>
      </c>
      <c r="G60" s="86" t="s">
        <v>213</v>
      </c>
      <c r="H60" s="136">
        <f>H59</f>
        <v>0</v>
      </c>
      <c r="I60" s="136"/>
      <c r="J60" s="136"/>
      <c r="K60" s="136"/>
    </row>
    <row r="61" spans="2:11" ht="40.5" customHeight="1" x14ac:dyDescent="0.3">
      <c r="B61" s="29" t="s">
        <v>56</v>
      </c>
      <c r="C61" s="43" t="s">
        <v>57</v>
      </c>
      <c r="D61" s="43"/>
      <c r="E61" s="31" t="s">
        <v>58</v>
      </c>
      <c r="F61" s="44"/>
      <c r="G61" s="45"/>
      <c r="H61" s="133">
        <f>H62</f>
        <v>-3651977</v>
      </c>
      <c r="I61" s="133">
        <f>I62</f>
        <v>-3651977</v>
      </c>
      <c r="J61" s="133">
        <f>J62</f>
        <v>0</v>
      </c>
      <c r="K61" s="133">
        <f>K62</f>
        <v>0</v>
      </c>
    </row>
    <row r="62" spans="2:11" ht="46.8" x14ac:dyDescent="0.3">
      <c r="B62" s="29" t="s">
        <v>59</v>
      </c>
      <c r="C62" s="43"/>
      <c r="D62" s="43"/>
      <c r="E62" s="31" t="s">
        <v>250</v>
      </c>
      <c r="F62" s="44"/>
      <c r="G62" s="45"/>
      <c r="H62" s="133">
        <f>J62+I62</f>
        <v>-3651977</v>
      </c>
      <c r="I62" s="133">
        <f>SUM(I63:I72)</f>
        <v>-3651977</v>
      </c>
      <c r="J62" s="133">
        <f>SUM(J63:J72)</f>
        <v>0</v>
      </c>
      <c r="K62" s="133">
        <f>SUM(K63:K72)</f>
        <v>0</v>
      </c>
    </row>
    <row r="63" spans="2:11" ht="39" hidden="1" customHeight="1" x14ac:dyDescent="0.3">
      <c r="B63" s="8" t="s">
        <v>63</v>
      </c>
      <c r="C63" s="8" t="s">
        <v>64</v>
      </c>
      <c r="D63" s="9" t="s">
        <v>65</v>
      </c>
      <c r="E63" s="21" t="s">
        <v>66</v>
      </c>
      <c r="F63" s="289" t="s">
        <v>251</v>
      </c>
      <c r="G63" s="294" t="s">
        <v>421</v>
      </c>
      <c r="H63" s="55">
        <f t="shared" ref="H63:H72" si="5">I63+J63</f>
        <v>0</v>
      </c>
      <c r="I63" s="51"/>
      <c r="J63" s="33"/>
      <c r="K63" s="33"/>
    </row>
    <row r="64" spans="2:11" ht="62.4" x14ac:dyDescent="0.3">
      <c r="B64" s="8" t="s">
        <v>77</v>
      </c>
      <c r="C64" s="8" t="s">
        <v>78</v>
      </c>
      <c r="D64" s="25">
        <v>1040</v>
      </c>
      <c r="E64" s="17" t="s">
        <v>79</v>
      </c>
      <c r="F64" s="289"/>
      <c r="G64" s="294"/>
      <c r="H64" s="55">
        <f t="shared" si="5"/>
        <v>-227573</v>
      </c>
      <c r="I64" s="53">
        <v>-227573</v>
      </c>
      <c r="J64" s="33"/>
      <c r="K64" s="33"/>
    </row>
    <row r="65" spans="2:15" ht="37.5" customHeight="1" x14ac:dyDescent="0.3">
      <c r="B65" s="8" t="s">
        <v>63</v>
      </c>
      <c r="C65" s="8" t="s">
        <v>64</v>
      </c>
      <c r="D65" s="9" t="s">
        <v>65</v>
      </c>
      <c r="E65" s="21" t="s">
        <v>66</v>
      </c>
      <c r="F65" s="289" t="s">
        <v>252</v>
      </c>
      <c r="G65" s="295" t="s">
        <v>253</v>
      </c>
      <c r="H65" s="55">
        <f t="shared" si="5"/>
        <v>-249255</v>
      </c>
      <c r="I65" s="53">
        <v>-249255</v>
      </c>
      <c r="J65" s="52"/>
      <c r="K65" s="52"/>
    </row>
    <row r="66" spans="2:15" ht="33.75" customHeight="1" x14ac:dyDescent="0.3">
      <c r="B66" s="8" t="s">
        <v>71</v>
      </c>
      <c r="C66" s="8" t="s">
        <v>72</v>
      </c>
      <c r="D66" s="9" t="s">
        <v>70</v>
      </c>
      <c r="E66" s="10" t="s">
        <v>73</v>
      </c>
      <c r="F66" s="289"/>
      <c r="G66" s="295"/>
      <c r="H66" s="55">
        <f t="shared" si="5"/>
        <v>-2291315</v>
      </c>
      <c r="I66" s="53">
        <v>-2291315</v>
      </c>
      <c r="J66" s="52"/>
      <c r="K66" s="52"/>
    </row>
    <row r="67" spans="2:15" s="24" customFormat="1" ht="42.75" customHeight="1" x14ac:dyDescent="0.3">
      <c r="B67" s="296" t="s">
        <v>71</v>
      </c>
      <c r="C67" s="299" t="s">
        <v>72</v>
      </c>
      <c r="D67" s="302" t="s">
        <v>70</v>
      </c>
      <c r="E67" s="305" t="s">
        <v>73</v>
      </c>
      <c r="F67" s="241" t="s">
        <v>254</v>
      </c>
      <c r="G67" s="242" t="s">
        <v>255</v>
      </c>
      <c r="H67" s="139">
        <f t="shared" si="5"/>
        <v>-211534</v>
      </c>
      <c r="I67" s="134">
        <f>(-197684)+(-13850)</f>
        <v>-211534</v>
      </c>
      <c r="J67" s="135"/>
      <c r="K67" s="135"/>
      <c r="M67" s="1"/>
    </row>
    <row r="68" spans="2:15" s="24" customFormat="1" ht="58.5" hidden="1" customHeight="1" x14ac:dyDescent="0.3">
      <c r="B68" s="297"/>
      <c r="C68" s="300"/>
      <c r="D68" s="303"/>
      <c r="E68" s="284"/>
      <c r="F68" s="93" t="s">
        <v>256</v>
      </c>
      <c r="G68" s="94" t="s">
        <v>257</v>
      </c>
      <c r="H68" s="55">
        <f>I68+J68</f>
        <v>0</v>
      </c>
      <c r="I68" s="51"/>
      <c r="J68" s="33"/>
      <c r="K68" s="33"/>
      <c r="M68" s="1"/>
    </row>
    <row r="69" spans="2:15" s="24" customFormat="1" ht="82.5" hidden="1" customHeight="1" x14ac:dyDescent="0.3">
      <c r="B69" s="298"/>
      <c r="C69" s="301"/>
      <c r="D69" s="304"/>
      <c r="E69" s="306"/>
      <c r="F69" s="93" t="s">
        <v>258</v>
      </c>
      <c r="G69" s="94" t="s">
        <v>259</v>
      </c>
      <c r="H69" s="55">
        <f>I69+J69</f>
        <v>0</v>
      </c>
      <c r="I69" s="51"/>
      <c r="J69" s="33"/>
      <c r="K69" s="33"/>
      <c r="M69" s="1"/>
    </row>
    <row r="70" spans="2:15" ht="49.5" customHeight="1" x14ac:dyDescent="0.3">
      <c r="B70" s="8" t="s">
        <v>74</v>
      </c>
      <c r="C70" s="8" t="s">
        <v>75</v>
      </c>
      <c r="D70" s="12" t="s">
        <v>28</v>
      </c>
      <c r="E70" s="21" t="s">
        <v>76</v>
      </c>
      <c r="F70" s="17" t="s">
        <v>260</v>
      </c>
      <c r="G70" s="94" t="s">
        <v>261</v>
      </c>
      <c r="H70" s="55">
        <f t="shared" si="5"/>
        <v>-195800</v>
      </c>
      <c r="I70" s="53">
        <f>(-62206)+(-133594)</f>
        <v>-195800</v>
      </c>
      <c r="J70" s="33"/>
      <c r="K70" s="33"/>
    </row>
    <row r="71" spans="2:15" ht="48" customHeight="1" x14ac:dyDescent="0.3">
      <c r="B71" s="95" t="s">
        <v>83</v>
      </c>
      <c r="C71" s="8" t="s">
        <v>84</v>
      </c>
      <c r="D71" s="12" t="s">
        <v>85</v>
      </c>
      <c r="E71" s="21" t="s">
        <v>262</v>
      </c>
      <c r="F71" s="17" t="s">
        <v>263</v>
      </c>
      <c r="G71" s="50" t="s">
        <v>264</v>
      </c>
      <c r="H71" s="134">
        <f>I71+J71</f>
        <v>-536500</v>
      </c>
      <c r="I71" s="134">
        <f>(-76000)+(-410500)+(-50000)</f>
        <v>-536500</v>
      </c>
      <c r="J71" s="135"/>
      <c r="K71" s="135"/>
    </row>
    <row r="72" spans="2:15" ht="60.75" customHeight="1" x14ac:dyDescent="0.3">
      <c r="B72" s="95" t="s">
        <v>87</v>
      </c>
      <c r="C72" s="95" t="s">
        <v>88</v>
      </c>
      <c r="D72" s="96" t="s">
        <v>86</v>
      </c>
      <c r="E72" s="93" t="s">
        <v>89</v>
      </c>
      <c r="F72" s="93" t="s">
        <v>265</v>
      </c>
      <c r="G72" s="94" t="s">
        <v>266</v>
      </c>
      <c r="H72" s="55">
        <f t="shared" si="5"/>
        <v>60000</v>
      </c>
      <c r="I72" s="53">
        <v>60000</v>
      </c>
      <c r="J72" s="33"/>
      <c r="K72" s="33"/>
    </row>
    <row r="73" spans="2:15" ht="47.25" hidden="1" customHeight="1" x14ac:dyDescent="0.3">
      <c r="B73" s="29" t="s">
        <v>90</v>
      </c>
      <c r="C73" s="29" t="s">
        <v>91</v>
      </c>
      <c r="D73" s="43"/>
      <c r="E73" s="31" t="s">
        <v>92</v>
      </c>
      <c r="F73" s="44"/>
      <c r="G73" s="45"/>
      <c r="H73" s="133">
        <f>H74</f>
        <v>0</v>
      </c>
      <c r="I73" s="133">
        <f>I74</f>
        <v>0</v>
      </c>
      <c r="J73" s="133">
        <f>J74</f>
        <v>0</v>
      </c>
      <c r="K73" s="133">
        <f>K74</f>
        <v>0</v>
      </c>
    </row>
    <row r="74" spans="2:15" ht="54" hidden="1" customHeight="1" x14ac:dyDescent="0.3">
      <c r="B74" s="29" t="s">
        <v>93</v>
      </c>
      <c r="C74" s="29"/>
      <c r="D74" s="43"/>
      <c r="E74" s="31" t="s">
        <v>267</v>
      </c>
      <c r="F74" s="44"/>
      <c r="G74" s="45"/>
      <c r="H74" s="133">
        <f>J74+I74</f>
        <v>0</v>
      </c>
      <c r="I74" s="133">
        <f>SUM(I75:I83)</f>
        <v>0</v>
      </c>
      <c r="J74" s="133">
        <f>SUM(J75:J83)</f>
        <v>0</v>
      </c>
      <c r="K74" s="133">
        <f>SUM(K75:K83)</f>
        <v>0</v>
      </c>
    </row>
    <row r="75" spans="2:15" ht="46.8" hidden="1" x14ac:dyDescent="0.3">
      <c r="B75" s="8" t="s">
        <v>94</v>
      </c>
      <c r="C75" s="8" t="s">
        <v>13</v>
      </c>
      <c r="D75" s="9" t="s">
        <v>14</v>
      </c>
      <c r="E75" s="10" t="s">
        <v>15</v>
      </c>
      <c r="F75" s="17" t="s">
        <v>268</v>
      </c>
      <c r="G75" s="50" t="s">
        <v>269</v>
      </c>
      <c r="H75" s="53">
        <f t="shared" ref="H75:H83" si="6">I75</f>
        <v>0</v>
      </c>
      <c r="I75" s="11"/>
      <c r="J75" s="51"/>
      <c r="K75" s="51"/>
      <c r="L75" s="97"/>
      <c r="M75" s="98"/>
      <c r="N75" s="98"/>
      <c r="O75" s="98"/>
    </row>
    <row r="76" spans="2:15" ht="45.75" hidden="1" customHeight="1" x14ac:dyDescent="0.3">
      <c r="B76" s="8" t="s">
        <v>105</v>
      </c>
      <c r="C76" s="8" t="s">
        <v>106</v>
      </c>
      <c r="D76" s="9" t="s">
        <v>67</v>
      </c>
      <c r="E76" s="10" t="s">
        <v>107</v>
      </c>
      <c r="F76" s="285" t="s">
        <v>270</v>
      </c>
      <c r="G76" s="287" t="s">
        <v>271</v>
      </c>
      <c r="H76" s="53">
        <f t="shared" si="6"/>
        <v>0</v>
      </c>
      <c r="I76" s="11"/>
      <c r="J76" s="51"/>
      <c r="K76" s="51"/>
      <c r="L76" s="99"/>
      <c r="M76" s="100"/>
      <c r="N76" s="100"/>
      <c r="O76" s="100"/>
    </row>
    <row r="77" spans="2:15" s="101" customFormat="1" ht="59.25" hidden="1" customHeight="1" x14ac:dyDescent="0.3">
      <c r="B77" s="8" t="s">
        <v>108</v>
      </c>
      <c r="C77" s="12" t="s">
        <v>35</v>
      </c>
      <c r="D77" s="12" t="s">
        <v>109</v>
      </c>
      <c r="E77" s="17" t="s">
        <v>36</v>
      </c>
      <c r="F77" s="286"/>
      <c r="G77" s="288"/>
      <c r="H77" s="53">
        <f t="shared" si="6"/>
        <v>0</v>
      </c>
      <c r="I77" s="51"/>
      <c r="J77" s="54"/>
      <c r="K77" s="54"/>
    </row>
    <row r="78" spans="2:15" s="101" customFormat="1" ht="62.4" hidden="1" x14ac:dyDescent="0.3">
      <c r="B78" s="8" t="s">
        <v>108</v>
      </c>
      <c r="C78" s="12" t="s">
        <v>35</v>
      </c>
      <c r="D78" s="12" t="s">
        <v>109</v>
      </c>
      <c r="E78" s="17" t="s">
        <v>36</v>
      </c>
      <c r="F78" s="102" t="s">
        <v>328</v>
      </c>
      <c r="G78" s="103" t="s">
        <v>272</v>
      </c>
      <c r="H78" s="134">
        <f t="shared" si="6"/>
        <v>0</v>
      </c>
      <c r="I78" s="142"/>
      <c r="J78" s="135"/>
      <c r="K78" s="135"/>
    </row>
    <row r="79" spans="2:15" s="101" customFormat="1" ht="44.25" hidden="1" customHeight="1" x14ac:dyDescent="0.3">
      <c r="B79" s="8" t="s">
        <v>104</v>
      </c>
      <c r="C79" s="8" t="s">
        <v>31</v>
      </c>
      <c r="D79" s="12" t="s">
        <v>32</v>
      </c>
      <c r="E79" s="17" t="s">
        <v>33</v>
      </c>
      <c r="F79" s="49" t="s">
        <v>195</v>
      </c>
      <c r="G79" s="50" t="s">
        <v>273</v>
      </c>
      <c r="H79" s="53">
        <f t="shared" si="6"/>
        <v>0</v>
      </c>
      <c r="I79" s="51"/>
      <c r="J79" s="54"/>
      <c r="K79" s="54"/>
    </row>
    <row r="80" spans="2:15" ht="51" hidden="1" customHeight="1" x14ac:dyDescent="0.3">
      <c r="B80" s="8" t="s">
        <v>104</v>
      </c>
      <c r="C80" s="8" t="s">
        <v>31</v>
      </c>
      <c r="D80" s="12" t="s">
        <v>32</v>
      </c>
      <c r="E80" s="17" t="s">
        <v>33</v>
      </c>
      <c r="F80" s="49" t="s">
        <v>197</v>
      </c>
      <c r="G80" s="104"/>
      <c r="H80" s="53">
        <f t="shared" si="6"/>
        <v>0</v>
      </c>
      <c r="I80" s="53"/>
      <c r="J80" s="54"/>
      <c r="K80" s="54"/>
    </row>
    <row r="81" spans="2:13" ht="39.75" hidden="1" customHeight="1" x14ac:dyDescent="0.3">
      <c r="B81" s="8" t="s">
        <v>95</v>
      </c>
      <c r="C81" s="8" t="s">
        <v>96</v>
      </c>
      <c r="D81" s="9" t="s">
        <v>67</v>
      </c>
      <c r="E81" s="14" t="s">
        <v>97</v>
      </c>
      <c r="F81" s="289" t="s">
        <v>274</v>
      </c>
      <c r="G81" s="290" t="s">
        <v>275</v>
      </c>
      <c r="H81" s="53">
        <f t="shared" si="6"/>
        <v>0</v>
      </c>
      <c r="I81" s="53"/>
      <c r="J81" s="54"/>
      <c r="K81" s="54"/>
    </row>
    <row r="82" spans="2:13" ht="85.5" hidden="1" customHeight="1" x14ac:dyDescent="0.3">
      <c r="B82" s="8" t="s">
        <v>98</v>
      </c>
      <c r="C82" s="8" t="s">
        <v>99</v>
      </c>
      <c r="D82" s="12" t="s">
        <v>67</v>
      </c>
      <c r="E82" s="21" t="s">
        <v>100</v>
      </c>
      <c r="F82" s="289"/>
      <c r="G82" s="290"/>
      <c r="H82" s="53">
        <f t="shared" si="6"/>
        <v>0</v>
      </c>
      <c r="I82" s="51"/>
      <c r="J82" s="54"/>
      <c r="K82" s="54"/>
    </row>
    <row r="83" spans="2:13" ht="52.5" hidden="1" customHeight="1" x14ac:dyDescent="0.3">
      <c r="B83" s="8" t="s">
        <v>101</v>
      </c>
      <c r="C83" s="8" t="s">
        <v>102</v>
      </c>
      <c r="D83" s="12" t="s">
        <v>67</v>
      </c>
      <c r="E83" s="21" t="s">
        <v>103</v>
      </c>
      <c r="F83" s="289"/>
      <c r="G83" s="290"/>
      <c r="H83" s="53">
        <f t="shared" si="6"/>
        <v>0</v>
      </c>
      <c r="I83" s="53"/>
      <c r="J83" s="54"/>
      <c r="K83" s="54"/>
    </row>
    <row r="84" spans="2:13" s="32" customFormat="1" ht="31.2" x14ac:dyDescent="0.3">
      <c r="B84" s="29" t="s">
        <v>110</v>
      </c>
      <c r="C84" s="29" t="s">
        <v>111</v>
      </c>
      <c r="D84" s="43"/>
      <c r="E84" s="31" t="s">
        <v>112</v>
      </c>
      <c r="F84" s="44"/>
      <c r="G84" s="45"/>
      <c r="H84" s="133">
        <f>J84+I84</f>
        <v>-9413463</v>
      </c>
      <c r="I84" s="133">
        <f>I85</f>
        <v>-5661814</v>
      </c>
      <c r="J84" s="138">
        <f>J85</f>
        <v>-3751649</v>
      </c>
      <c r="K84" s="138">
        <f>K85</f>
        <v>-3751649</v>
      </c>
      <c r="M84" s="105">
        <f>J84-K84</f>
        <v>0</v>
      </c>
    </row>
    <row r="85" spans="2:13" s="32" customFormat="1" ht="50.25" customHeight="1" x14ac:dyDescent="0.3">
      <c r="B85" s="29" t="s">
        <v>113</v>
      </c>
      <c r="C85" s="29"/>
      <c r="D85" s="43"/>
      <c r="E85" s="31" t="s">
        <v>276</v>
      </c>
      <c r="F85" s="44"/>
      <c r="G85" s="106"/>
      <c r="H85" s="133">
        <f>J85+I85</f>
        <v>-9413463</v>
      </c>
      <c r="I85" s="133">
        <f>SUM(I86:I110)</f>
        <v>-5661814</v>
      </c>
      <c r="J85" s="133">
        <f>SUM(J86:J109)</f>
        <v>-3751649</v>
      </c>
      <c r="K85" s="133">
        <f>SUM(K86:K109)</f>
        <v>-3751649</v>
      </c>
      <c r="M85" s="105">
        <f>J85-K85</f>
        <v>0</v>
      </c>
    </row>
    <row r="86" spans="2:13" ht="37.5" customHeight="1" x14ac:dyDescent="0.3">
      <c r="B86" s="291" t="s">
        <v>116</v>
      </c>
      <c r="C86" s="291" t="s">
        <v>31</v>
      </c>
      <c r="D86" s="292" t="s">
        <v>32</v>
      </c>
      <c r="E86" s="293" t="s">
        <v>33</v>
      </c>
      <c r="F86" s="49" t="s">
        <v>197</v>
      </c>
      <c r="G86" s="50" t="s">
        <v>198</v>
      </c>
      <c r="H86" s="53">
        <f>I86+J86</f>
        <v>-30000</v>
      </c>
      <c r="I86" s="53">
        <v>-30000</v>
      </c>
      <c r="J86" s="54"/>
      <c r="K86" s="54"/>
      <c r="M86" s="5" t="e">
        <f>#REF!+H94+#REF!+H101</f>
        <v>#REF!</v>
      </c>
    </row>
    <row r="87" spans="2:13" ht="57" hidden="1" customHeight="1" x14ac:dyDescent="0.3">
      <c r="B87" s="291"/>
      <c r="C87" s="291"/>
      <c r="D87" s="292"/>
      <c r="E87" s="293"/>
      <c r="F87" s="259" t="s">
        <v>277</v>
      </c>
      <c r="G87" s="106"/>
      <c r="H87" s="53">
        <f>I87</f>
        <v>0</v>
      </c>
      <c r="I87" s="51"/>
      <c r="J87" s="54"/>
      <c r="K87" s="54"/>
      <c r="M87" s="5"/>
    </row>
    <row r="88" spans="2:13" ht="71.25" customHeight="1" x14ac:dyDescent="0.3">
      <c r="B88" s="291"/>
      <c r="C88" s="291"/>
      <c r="D88" s="292"/>
      <c r="E88" s="293"/>
      <c r="F88" s="265" t="s">
        <v>278</v>
      </c>
      <c r="G88" s="50" t="s">
        <v>279</v>
      </c>
      <c r="H88" s="53">
        <f>I88+J88</f>
        <v>-50000</v>
      </c>
      <c r="I88" s="53">
        <v>-50000</v>
      </c>
      <c r="J88" s="54"/>
      <c r="K88" s="54"/>
    </row>
    <row r="89" spans="2:13" s="24" customFormat="1" ht="81" customHeight="1" x14ac:dyDescent="0.3">
      <c r="B89" s="8" t="s">
        <v>117</v>
      </c>
      <c r="C89" s="8" t="s">
        <v>118</v>
      </c>
      <c r="D89" s="15" t="s">
        <v>119</v>
      </c>
      <c r="E89" s="14" t="s">
        <v>120</v>
      </c>
      <c r="F89" s="277" t="s">
        <v>280</v>
      </c>
      <c r="G89" s="279" t="s">
        <v>425</v>
      </c>
      <c r="H89" s="134">
        <f>I89+J89</f>
        <v>16838186</v>
      </c>
      <c r="I89" s="134">
        <f>4252682+12585504</f>
        <v>16838186</v>
      </c>
      <c r="J89" s="135"/>
      <c r="K89" s="135"/>
    </row>
    <row r="90" spans="2:13" s="24" customFormat="1" ht="81" hidden="1" customHeight="1" x14ac:dyDescent="0.3">
      <c r="B90" s="8" t="s">
        <v>149</v>
      </c>
      <c r="C90" s="8" t="s">
        <v>150</v>
      </c>
      <c r="D90" s="9" t="s">
        <v>37</v>
      </c>
      <c r="E90" s="28" t="s">
        <v>151</v>
      </c>
      <c r="F90" s="278"/>
      <c r="G90" s="280"/>
      <c r="H90" s="134">
        <f>I90+J90</f>
        <v>0</v>
      </c>
      <c r="I90" s="134"/>
      <c r="J90" s="135"/>
      <c r="K90" s="135"/>
    </row>
    <row r="91" spans="2:13" ht="71.25" hidden="1" customHeight="1" x14ac:dyDescent="0.3">
      <c r="B91" s="8" t="s">
        <v>121</v>
      </c>
      <c r="C91" s="8" t="s">
        <v>122</v>
      </c>
      <c r="D91" s="12" t="s">
        <v>119</v>
      </c>
      <c r="E91" s="17" t="s">
        <v>123</v>
      </c>
      <c r="F91" s="17" t="s">
        <v>281</v>
      </c>
      <c r="G91" s="50" t="s">
        <v>282</v>
      </c>
      <c r="H91" s="53">
        <f>I91+J91</f>
        <v>0</v>
      </c>
      <c r="I91" s="53"/>
      <c r="J91" s="54"/>
      <c r="K91" s="54"/>
    </row>
    <row r="92" spans="2:13" ht="36.75" customHeight="1" x14ac:dyDescent="0.3">
      <c r="B92" s="258" t="s">
        <v>121</v>
      </c>
      <c r="C92" s="258" t="s">
        <v>122</v>
      </c>
      <c r="D92" s="260" t="s">
        <v>119</v>
      </c>
      <c r="E92" s="261" t="s">
        <v>123</v>
      </c>
      <c r="F92" s="281" t="s">
        <v>283</v>
      </c>
      <c r="G92" s="279" t="s">
        <v>426</v>
      </c>
      <c r="H92" s="134">
        <f t="shared" ref="H92:H119" si="7">I92+J92</f>
        <v>-5251649</v>
      </c>
      <c r="I92" s="134">
        <f>-1500000</f>
        <v>-1500000</v>
      </c>
      <c r="J92" s="135">
        <f>-3748649-3000</f>
        <v>-3751649</v>
      </c>
      <c r="K92" s="135">
        <f>-3748649-3000</f>
        <v>-3751649</v>
      </c>
    </row>
    <row r="93" spans="2:13" ht="78" customHeight="1" x14ac:dyDescent="0.3">
      <c r="B93" s="262" t="s">
        <v>142</v>
      </c>
      <c r="C93" s="262" t="s">
        <v>143</v>
      </c>
      <c r="D93" s="263" t="s">
        <v>144</v>
      </c>
      <c r="E93" s="264" t="s">
        <v>145</v>
      </c>
      <c r="F93" s="282"/>
      <c r="G93" s="283"/>
      <c r="H93" s="134">
        <f t="shared" si="7"/>
        <v>-7000000</v>
      </c>
      <c r="I93" s="134">
        <v>-7000000</v>
      </c>
      <c r="J93" s="135"/>
      <c r="K93" s="135"/>
    </row>
    <row r="94" spans="2:13" ht="35.25" hidden="1" customHeight="1" x14ac:dyDescent="0.3">
      <c r="B94" s="8" t="s">
        <v>149</v>
      </c>
      <c r="C94" s="8" t="s">
        <v>150</v>
      </c>
      <c r="D94" s="9" t="s">
        <v>37</v>
      </c>
      <c r="E94" s="28" t="s">
        <v>151</v>
      </c>
      <c r="F94" s="107"/>
      <c r="G94" s="108"/>
      <c r="H94" s="134">
        <f>I94+J94</f>
        <v>0</v>
      </c>
      <c r="I94" s="134"/>
      <c r="J94" s="135"/>
      <c r="K94" s="135"/>
    </row>
    <row r="95" spans="2:13" s="24" customFormat="1" ht="73.5" hidden="1" customHeight="1" x14ac:dyDescent="0.3">
      <c r="B95" s="8" t="s">
        <v>124</v>
      </c>
      <c r="C95" s="8" t="s">
        <v>125</v>
      </c>
      <c r="D95" s="12" t="s">
        <v>126</v>
      </c>
      <c r="E95" s="17" t="s">
        <v>127</v>
      </c>
      <c r="F95" s="93" t="s">
        <v>284</v>
      </c>
      <c r="G95" s="50" t="s">
        <v>285</v>
      </c>
      <c r="H95" s="134">
        <f t="shared" si="7"/>
        <v>0</v>
      </c>
      <c r="I95" s="134"/>
      <c r="J95" s="135"/>
      <c r="K95" s="135"/>
    </row>
    <row r="96" spans="2:13" s="24" customFormat="1" ht="41.25" hidden="1" customHeight="1" x14ac:dyDescent="0.3">
      <c r="B96" s="258" t="s">
        <v>128</v>
      </c>
      <c r="C96" s="258" t="s">
        <v>129</v>
      </c>
      <c r="D96" s="260" t="s">
        <v>126</v>
      </c>
      <c r="E96" s="261" t="s">
        <v>130</v>
      </c>
      <c r="F96" s="265" t="s">
        <v>286</v>
      </c>
      <c r="G96" s="50" t="s">
        <v>287</v>
      </c>
      <c r="H96" s="134">
        <f>I96+J96</f>
        <v>0</v>
      </c>
      <c r="I96" s="134"/>
      <c r="J96" s="139"/>
      <c r="K96" s="139"/>
    </row>
    <row r="97" spans="1:13" ht="58.5" customHeight="1" x14ac:dyDescent="0.3">
      <c r="B97" s="258" t="s">
        <v>128</v>
      </c>
      <c r="C97" s="258" t="s">
        <v>129</v>
      </c>
      <c r="D97" s="260" t="s">
        <v>126</v>
      </c>
      <c r="E97" s="261" t="s">
        <v>130</v>
      </c>
      <c r="F97" s="266" t="s">
        <v>288</v>
      </c>
      <c r="G97" s="50" t="s">
        <v>327</v>
      </c>
      <c r="H97" s="134">
        <f t="shared" si="7"/>
        <v>-920000</v>
      </c>
      <c r="I97" s="134">
        <v>-920000</v>
      </c>
      <c r="J97" s="135"/>
      <c r="K97" s="135"/>
      <c r="M97" s="5"/>
    </row>
    <row r="98" spans="1:13" ht="80.25" hidden="1" customHeight="1" x14ac:dyDescent="0.3">
      <c r="B98" s="8" t="s">
        <v>128</v>
      </c>
      <c r="C98" s="8" t="s">
        <v>129</v>
      </c>
      <c r="D98" s="12" t="s">
        <v>126</v>
      </c>
      <c r="E98" s="17" t="s">
        <v>130</v>
      </c>
      <c r="F98" s="94" t="s">
        <v>289</v>
      </c>
      <c r="G98" s="50" t="s">
        <v>290</v>
      </c>
      <c r="H98" s="53">
        <f t="shared" si="7"/>
        <v>0</v>
      </c>
      <c r="I98" s="51"/>
      <c r="J98" s="33"/>
      <c r="K98" s="33"/>
      <c r="M98" s="5"/>
    </row>
    <row r="99" spans="1:13" ht="52.5" customHeight="1" x14ac:dyDescent="0.3">
      <c r="B99" s="258" t="s">
        <v>128</v>
      </c>
      <c r="C99" s="258" t="s">
        <v>129</v>
      </c>
      <c r="D99" s="260" t="s">
        <v>126</v>
      </c>
      <c r="E99" s="261" t="s">
        <v>130</v>
      </c>
      <c r="F99" s="266" t="s">
        <v>291</v>
      </c>
      <c r="G99" s="50" t="s">
        <v>427</v>
      </c>
      <c r="H99" s="134">
        <f t="shared" si="7"/>
        <v>-3000000</v>
      </c>
      <c r="I99" s="134">
        <v>-3000000</v>
      </c>
      <c r="J99" s="135"/>
      <c r="K99" s="135"/>
      <c r="M99" s="5"/>
    </row>
    <row r="100" spans="1:13" ht="46.8" hidden="1" x14ac:dyDescent="0.3">
      <c r="B100" s="8" t="s">
        <v>139</v>
      </c>
      <c r="C100" s="12" t="s">
        <v>140</v>
      </c>
      <c r="D100" s="12" t="s">
        <v>136</v>
      </c>
      <c r="E100" s="21" t="s">
        <v>141</v>
      </c>
      <c r="F100" s="94" t="s">
        <v>292</v>
      </c>
      <c r="G100" s="50" t="s">
        <v>293</v>
      </c>
      <c r="H100" s="53">
        <f t="shared" si="7"/>
        <v>0</v>
      </c>
      <c r="I100" s="51"/>
      <c r="J100" s="33"/>
      <c r="K100" s="33"/>
      <c r="M100" s="5"/>
    </row>
    <row r="101" spans="1:13" s="24" customFormat="1" ht="66.75" hidden="1" customHeight="1" x14ac:dyDescent="0.3">
      <c r="B101" s="8" t="s">
        <v>148</v>
      </c>
      <c r="C101" s="8" t="s">
        <v>46</v>
      </c>
      <c r="D101" s="12" t="s">
        <v>37</v>
      </c>
      <c r="E101" s="109" t="s">
        <v>47</v>
      </c>
      <c r="F101" s="93" t="s">
        <v>294</v>
      </c>
      <c r="G101" s="50" t="s">
        <v>295</v>
      </c>
      <c r="H101" s="53">
        <f t="shared" si="7"/>
        <v>0</v>
      </c>
      <c r="I101" s="51"/>
      <c r="J101" s="33"/>
      <c r="K101" s="33"/>
      <c r="M101" s="1"/>
    </row>
    <row r="102" spans="1:13" s="24" customFormat="1" ht="66.75" hidden="1" customHeight="1" x14ac:dyDescent="0.3">
      <c r="B102" s="8" t="s">
        <v>152</v>
      </c>
      <c r="C102" s="8">
        <v>8110</v>
      </c>
      <c r="D102" s="12" t="s">
        <v>49</v>
      </c>
      <c r="E102" s="109" t="s">
        <v>50</v>
      </c>
      <c r="F102" s="17" t="s">
        <v>208</v>
      </c>
      <c r="G102" s="50" t="s">
        <v>209</v>
      </c>
      <c r="H102" s="53">
        <f t="shared" si="7"/>
        <v>0</v>
      </c>
      <c r="I102" s="51"/>
      <c r="J102" s="33"/>
      <c r="K102" s="33"/>
      <c r="M102" s="1"/>
    </row>
    <row r="103" spans="1:13" s="101" customFormat="1" ht="54" hidden="1" customHeight="1" x14ac:dyDescent="0.3">
      <c r="B103" s="8" t="s">
        <v>152</v>
      </c>
      <c r="C103" s="19">
        <v>8110</v>
      </c>
      <c r="D103" s="12" t="s">
        <v>49</v>
      </c>
      <c r="E103" s="20" t="s">
        <v>50</v>
      </c>
      <c r="F103" s="17" t="s">
        <v>207</v>
      </c>
      <c r="G103" s="50" t="s">
        <v>415</v>
      </c>
      <c r="H103" s="143">
        <f>I103+J103</f>
        <v>0</v>
      </c>
      <c r="I103" s="53"/>
      <c r="J103" s="54"/>
      <c r="K103" s="54"/>
    </row>
    <row r="104" spans="1:13" ht="63" hidden="1" customHeight="1" x14ac:dyDescent="0.3">
      <c r="A104" s="110"/>
      <c r="B104" s="8" t="s">
        <v>153</v>
      </c>
      <c r="C104" s="8" t="s">
        <v>154</v>
      </c>
      <c r="D104" s="12" t="s">
        <v>155</v>
      </c>
      <c r="E104" s="17" t="s">
        <v>156</v>
      </c>
      <c r="F104" s="17" t="s">
        <v>296</v>
      </c>
      <c r="G104" s="50" t="s">
        <v>297</v>
      </c>
      <c r="H104" s="53">
        <f t="shared" si="7"/>
        <v>0</v>
      </c>
      <c r="I104" s="53"/>
      <c r="J104" s="54"/>
      <c r="K104" s="54"/>
    </row>
    <row r="105" spans="1:13" s="101" customFormat="1" ht="26.25" hidden="1" customHeight="1" x14ac:dyDescent="0.3">
      <c r="B105" s="8" t="s">
        <v>115</v>
      </c>
      <c r="C105" s="8" t="s">
        <v>13</v>
      </c>
      <c r="D105" s="12" t="s">
        <v>14</v>
      </c>
      <c r="E105" s="21" t="s">
        <v>15</v>
      </c>
      <c r="F105" s="284" t="s">
        <v>292</v>
      </c>
      <c r="G105" s="276" t="s">
        <v>298</v>
      </c>
      <c r="H105" s="140">
        <f t="shared" si="7"/>
        <v>0</v>
      </c>
      <c r="I105" s="134"/>
      <c r="J105" s="135"/>
      <c r="K105" s="135"/>
    </row>
    <row r="106" spans="1:13" s="101" customFormat="1" ht="30" hidden="1" customHeight="1" x14ac:dyDescent="0.3">
      <c r="B106" s="8" t="s">
        <v>131</v>
      </c>
      <c r="C106" s="12" t="s">
        <v>132</v>
      </c>
      <c r="D106" s="12" t="s">
        <v>133</v>
      </c>
      <c r="E106" s="21" t="s">
        <v>316</v>
      </c>
      <c r="F106" s="284"/>
      <c r="G106" s="276"/>
      <c r="H106" s="140">
        <f t="shared" si="7"/>
        <v>0</v>
      </c>
      <c r="I106" s="134"/>
      <c r="J106" s="135"/>
      <c r="K106" s="135"/>
    </row>
    <row r="107" spans="1:13" s="101" customFormat="1" ht="40.5" hidden="1" customHeight="1" x14ac:dyDescent="0.3">
      <c r="B107" s="8" t="s">
        <v>139</v>
      </c>
      <c r="C107" s="12" t="s">
        <v>140</v>
      </c>
      <c r="D107" s="12" t="s">
        <v>136</v>
      </c>
      <c r="E107" s="21" t="s">
        <v>141</v>
      </c>
      <c r="F107" s="284"/>
      <c r="G107" s="276"/>
      <c r="H107" s="140">
        <f t="shared" si="7"/>
        <v>0</v>
      </c>
      <c r="I107" s="136"/>
      <c r="J107" s="135"/>
      <c r="K107" s="135"/>
      <c r="M107" s="1"/>
    </row>
    <row r="108" spans="1:13" s="101" customFormat="1" ht="40.5" hidden="1" customHeight="1" x14ac:dyDescent="0.3">
      <c r="B108" s="8" t="s">
        <v>299</v>
      </c>
      <c r="C108" s="12" t="s">
        <v>300</v>
      </c>
      <c r="D108" s="12" t="s">
        <v>136</v>
      </c>
      <c r="E108" s="21" t="s">
        <v>301</v>
      </c>
      <c r="F108" s="284"/>
      <c r="G108" s="276"/>
      <c r="H108" s="140">
        <f t="shared" si="7"/>
        <v>0</v>
      </c>
      <c r="I108" s="136"/>
      <c r="J108" s="135"/>
      <c r="K108" s="135"/>
      <c r="M108" s="1"/>
    </row>
    <row r="109" spans="1:13" s="101" customFormat="1" ht="33" hidden="1" customHeight="1" x14ac:dyDescent="0.3">
      <c r="B109" s="8" t="s">
        <v>146</v>
      </c>
      <c r="C109" s="12" t="s">
        <v>147</v>
      </c>
      <c r="D109" s="12" t="s">
        <v>37</v>
      </c>
      <c r="E109" s="49" t="s">
        <v>302</v>
      </c>
      <c r="F109" s="284"/>
      <c r="G109" s="276"/>
      <c r="H109" s="140">
        <f t="shared" si="7"/>
        <v>0</v>
      </c>
      <c r="I109" s="136"/>
      <c r="J109" s="135"/>
      <c r="K109" s="135"/>
    </row>
    <row r="110" spans="1:13" s="101" customFormat="1" ht="69" customHeight="1" x14ac:dyDescent="0.3">
      <c r="B110" s="258" t="s">
        <v>142</v>
      </c>
      <c r="C110" s="260" t="s">
        <v>143</v>
      </c>
      <c r="D110" s="260" t="s">
        <v>144</v>
      </c>
      <c r="E110" s="259" t="s">
        <v>145</v>
      </c>
      <c r="F110" s="267" t="s">
        <v>303</v>
      </c>
      <c r="G110" s="112" t="s">
        <v>428</v>
      </c>
      <c r="H110" s="143">
        <f t="shared" si="7"/>
        <v>-10000000</v>
      </c>
      <c r="I110" s="53">
        <v>-10000000</v>
      </c>
      <c r="J110" s="54"/>
      <c r="K110" s="54"/>
    </row>
    <row r="111" spans="1:13" s="101" customFormat="1" ht="42.75" customHeight="1" x14ac:dyDescent="0.3">
      <c r="B111" s="29" t="s">
        <v>157</v>
      </c>
      <c r="C111" s="29" t="s">
        <v>158</v>
      </c>
      <c r="D111" s="30"/>
      <c r="E111" s="113" t="s">
        <v>159</v>
      </c>
      <c r="F111" s="31"/>
      <c r="G111" s="114"/>
      <c r="H111" s="229">
        <f t="shared" si="7"/>
        <v>-1708299</v>
      </c>
      <c r="I111" s="98">
        <f>I112</f>
        <v>0</v>
      </c>
      <c r="J111" s="98">
        <f>J112</f>
        <v>-1708299</v>
      </c>
      <c r="K111" s="98">
        <f>K112</f>
        <v>-1708299</v>
      </c>
    </row>
    <row r="112" spans="1:13" s="101" customFormat="1" ht="54.75" customHeight="1" x14ac:dyDescent="0.3">
      <c r="B112" s="29" t="s">
        <v>160</v>
      </c>
      <c r="C112" s="29"/>
      <c r="D112" s="30"/>
      <c r="E112" s="113" t="s">
        <v>161</v>
      </c>
      <c r="F112" s="31"/>
      <c r="G112" s="114"/>
      <c r="H112" s="229">
        <f t="shared" si="7"/>
        <v>-1708299</v>
      </c>
      <c r="I112" s="98">
        <f>SUM(I113:I119)</f>
        <v>0</v>
      </c>
      <c r="J112" s="98">
        <f>SUM(J113:J119)</f>
        <v>-1708299</v>
      </c>
      <c r="K112" s="98">
        <f>SUM(K113:K119)</f>
        <v>-1708299</v>
      </c>
    </row>
    <row r="113" spans="2:17" s="101" customFormat="1" ht="54.75" hidden="1" customHeight="1" x14ac:dyDescent="0.3">
      <c r="B113" s="8" t="s">
        <v>304</v>
      </c>
      <c r="C113" s="8" t="s">
        <v>60</v>
      </c>
      <c r="D113" s="9" t="s">
        <v>61</v>
      </c>
      <c r="E113" s="21" t="s">
        <v>62</v>
      </c>
      <c r="F113" s="273" t="s">
        <v>433</v>
      </c>
      <c r="G113" s="276" t="s">
        <v>305</v>
      </c>
      <c r="H113" s="143">
        <f t="shared" si="7"/>
        <v>0</v>
      </c>
      <c r="I113" s="111"/>
      <c r="J113" s="54"/>
      <c r="K113" s="54"/>
    </row>
    <row r="114" spans="2:17" s="101" customFormat="1" ht="57" customHeight="1" x14ac:dyDescent="0.3">
      <c r="B114" s="8" t="s">
        <v>162</v>
      </c>
      <c r="C114" s="8" t="s">
        <v>64</v>
      </c>
      <c r="D114" s="9" t="s">
        <v>65</v>
      </c>
      <c r="E114" s="21" t="s">
        <v>66</v>
      </c>
      <c r="F114" s="274"/>
      <c r="G114" s="276"/>
      <c r="H114" s="143">
        <f t="shared" si="7"/>
        <v>1000000</v>
      </c>
      <c r="I114" s="63"/>
      <c r="J114" s="54">
        <v>1000000</v>
      </c>
      <c r="K114" s="54">
        <v>1000000</v>
      </c>
    </row>
    <row r="115" spans="2:17" s="101" customFormat="1" ht="54.75" hidden="1" customHeight="1" x14ac:dyDescent="0.3">
      <c r="B115" s="8" t="s">
        <v>306</v>
      </c>
      <c r="C115" s="8" t="s">
        <v>69</v>
      </c>
      <c r="D115" s="9" t="s">
        <v>68</v>
      </c>
      <c r="E115" s="10" t="s">
        <v>307</v>
      </c>
      <c r="F115" s="274"/>
      <c r="G115" s="276"/>
      <c r="H115" s="143">
        <f t="shared" si="7"/>
        <v>0</v>
      </c>
      <c r="I115" s="63"/>
      <c r="J115" s="52"/>
      <c r="K115" s="52"/>
    </row>
    <row r="116" spans="2:17" s="101" customFormat="1" ht="54.75" hidden="1" customHeight="1" x14ac:dyDescent="0.3">
      <c r="B116" s="8" t="s">
        <v>163</v>
      </c>
      <c r="C116" s="8" t="s">
        <v>16</v>
      </c>
      <c r="D116" s="12" t="s">
        <v>17</v>
      </c>
      <c r="E116" s="14" t="s">
        <v>18</v>
      </c>
      <c r="F116" s="274"/>
      <c r="G116" s="276"/>
      <c r="H116" s="143">
        <f t="shared" si="7"/>
        <v>0</v>
      </c>
      <c r="I116" s="71"/>
      <c r="J116" s="33"/>
      <c r="K116" s="33"/>
    </row>
    <row r="117" spans="2:17" s="101" customFormat="1" ht="60" hidden="1" customHeight="1" x14ac:dyDescent="0.3">
      <c r="B117" s="8" t="s">
        <v>308</v>
      </c>
      <c r="C117" s="8" t="s">
        <v>80</v>
      </c>
      <c r="D117" s="9" t="s">
        <v>81</v>
      </c>
      <c r="E117" s="10" t="s">
        <v>82</v>
      </c>
      <c r="F117" s="274"/>
      <c r="G117" s="276"/>
      <c r="H117" s="143">
        <f t="shared" si="7"/>
        <v>0</v>
      </c>
      <c r="I117" s="111"/>
      <c r="J117" s="54"/>
      <c r="K117" s="54"/>
    </row>
    <row r="118" spans="2:17" s="101" customFormat="1" ht="58.5" hidden="1" customHeight="1" x14ac:dyDescent="0.3">
      <c r="B118" s="8" t="s">
        <v>164</v>
      </c>
      <c r="C118" s="8" t="s">
        <v>122</v>
      </c>
      <c r="D118" s="9" t="s">
        <v>119</v>
      </c>
      <c r="E118" s="16" t="s">
        <v>123</v>
      </c>
      <c r="F118" s="274"/>
      <c r="G118" s="276"/>
      <c r="H118" s="143">
        <f t="shared" si="7"/>
        <v>0</v>
      </c>
      <c r="I118" s="63"/>
      <c r="J118" s="52"/>
      <c r="K118" s="52"/>
    </row>
    <row r="119" spans="2:17" s="101" customFormat="1" ht="55.5" customHeight="1" x14ac:dyDescent="0.3">
      <c r="B119" s="8" t="s">
        <v>172</v>
      </c>
      <c r="C119" s="8" t="s">
        <v>143</v>
      </c>
      <c r="D119" s="9" t="s">
        <v>144</v>
      </c>
      <c r="E119" s="21" t="s">
        <v>145</v>
      </c>
      <c r="F119" s="275"/>
      <c r="G119" s="276"/>
      <c r="H119" s="143">
        <f t="shared" si="7"/>
        <v>-2708299</v>
      </c>
      <c r="I119" s="111"/>
      <c r="J119" s="54">
        <v>-2708299</v>
      </c>
      <c r="K119" s="54">
        <v>-2708299</v>
      </c>
    </row>
    <row r="120" spans="2:17" ht="31.2" hidden="1" x14ac:dyDescent="0.3">
      <c r="B120" s="29" t="s">
        <v>173</v>
      </c>
      <c r="C120" s="29" t="s">
        <v>174</v>
      </c>
      <c r="D120" s="30"/>
      <c r="E120" s="31" t="s">
        <v>175</v>
      </c>
      <c r="F120" s="31"/>
      <c r="G120" s="114"/>
      <c r="H120" s="229">
        <f>H121</f>
        <v>0</v>
      </c>
      <c r="I120" s="115">
        <f t="shared" ref="I120:K121" si="8">I121</f>
        <v>0</v>
      </c>
      <c r="J120" s="115">
        <f t="shared" si="8"/>
        <v>0</v>
      </c>
      <c r="K120" s="115">
        <f t="shared" si="8"/>
        <v>0</v>
      </c>
    </row>
    <row r="121" spans="2:17" ht="31.2" hidden="1" x14ac:dyDescent="0.3">
      <c r="B121" s="29" t="s">
        <v>176</v>
      </c>
      <c r="C121" s="29"/>
      <c r="D121" s="30"/>
      <c r="E121" s="31" t="s">
        <v>177</v>
      </c>
      <c r="F121" s="31"/>
      <c r="G121" s="114"/>
      <c r="H121" s="229">
        <f>H122</f>
        <v>0</v>
      </c>
      <c r="I121" s="115">
        <f t="shared" si="8"/>
        <v>0</v>
      </c>
      <c r="J121" s="115">
        <f t="shared" si="8"/>
        <v>0</v>
      </c>
      <c r="K121" s="115">
        <f t="shared" si="8"/>
        <v>0</v>
      </c>
    </row>
    <row r="122" spans="2:17" ht="42.75" hidden="1" customHeight="1" x14ac:dyDescent="0.3">
      <c r="B122" s="8" t="s">
        <v>178</v>
      </c>
      <c r="C122" s="19" t="s">
        <v>179</v>
      </c>
      <c r="D122" s="8" t="s">
        <v>180</v>
      </c>
      <c r="E122" s="14" t="s">
        <v>309</v>
      </c>
      <c r="F122" s="21" t="s">
        <v>310</v>
      </c>
      <c r="G122" s="112" t="s">
        <v>311</v>
      </c>
      <c r="H122" s="143">
        <f>I122+J122</f>
        <v>0</v>
      </c>
      <c r="I122" s="51"/>
      <c r="J122" s="33"/>
      <c r="K122" s="33"/>
    </row>
    <row r="123" spans="2:17" s="32" customFormat="1" ht="33.75" customHeight="1" x14ac:dyDescent="0.3">
      <c r="B123" s="41"/>
      <c r="C123" s="43"/>
      <c r="D123" s="43"/>
      <c r="E123" s="113" t="s">
        <v>312</v>
      </c>
      <c r="F123" s="116"/>
      <c r="G123" s="117"/>
      <c r="H123" s="141">
        <f>I123+J123</f>
        <v>-5173119</v>
      </c>
      <c r="I123" s="138">
        <f>I84+I73+I61+I10+I120+I111</f>
        <v>-8540766</v>
      </c>
      <c r="J123" s="138">
        <f>J84+J73+J61+J10+J120+J111</f>
        <v>3367647</v>
      </c>
      <c r="K123" s="138">
        <f>K84+K73+K61+K10+K120+K111</f>
        <v>3367647</v>
      </c>
      <c r="M123" s="105">
        <f>J123-K123</f>
        <v>0</v>
      </c>
    </row>
    <row r="124" spans="2:17" x14ac:dyDescent="0.3">
      <c r="H124" s="118"/>
      <c r="I124" s="118"/>
      <c r="J124" s="118"/>
      <c r="K124" s="119"/>
      <c r="M124" s="1">
        <v>80000</v>
      </c>
    </row>
    <row r="125" spans="2:17" ht="5.4" customHeight="1" x14ac:dyDescent="0.3">
      <c r="B125" s="120"/>
      <c r="C125" s="120"/>
      <c r="D125" s="120"/>
      <c r="E125" s="120"/>
      <c r="F125" s="120"/>
      <c r="G125" s="120"/>
      <c r="H125" s="121"/>
      <c r="I125" s="121"/>
      <c r="J125" s="121"/>
      <c r="K125" s="121"/>
      <c r="M125" s="5">
        <f>M123-M124</f>
        <v>-80000</v>
      </c>
    </row>
    <row r="126" spans="2:17" ht="7.2" customHeight="1" x14ac:dyDescent="0.3">
      <c r="B126" s="120"/>
      <c r="C126" s="120"/>
      <c r="D126" s="120"/>
      <c r="E126" s="120"/>
      <c r="F126" s="120"/>
      <c r="G126" s="120"/>
      <c r="H126" s="120"/>
      <c r="I126" s="120"/>
      <c r="J126" s="122"/>
      <c r="K126" s="121"/>
      <c r="L126" s="120"/>
      <c r="M126" s="120"/>
      <c r="N126" s="120"/>
      <c r="O126" s="120"/>
      <c r="P126" s="120"/>
      <c r="Q126" s="120"/>
    </row>
    <row r="127" spans="2:17" s="4" customFormat="1" ht="20.25" customHeight="1" x14ac:dyDescent="0.4">
      <c r="B127" s="123"/>
      <c r="C127" s="123"/>
      <c r="D127" s="332"/>
      <c r="E127" s="333" t="s">
        <v>331</v>
      </c>
      <c r="F127" s="334"/>
      <c r="G127" s="6"/>
      <c r="H127" s="335"/>
      <c r="I127" s="330" t="s">
        <v>332</v>
      </c>
      <c r="J127" s="336"/>
      <c r="K127" s="123"/>
      <c r="L127" s="123"/>
      <c r="M127" s="125"/>
      <c r="N127" s="123"/>
      <c r="O127" s="123"/>
      <c r="P127" s="123"/>
      <c r="Q127" s="123"/>
    </row>
    <row r="128" spans="2:17" ht="30.75" customHeight="1" x14ac:dyDescent="0.3">
      <c r="B128" s="120"/>
      <c r="C128" s="120"/>
      <c r="D128" s="120"/>
      <c r="E128" s="120"/>
      <c r="F128" s="120"/>
      <c r="G128" s="120"/>
      <c r="H128" s="120"/>
      <c r="I128" s="120"/>
      <c r="J128" s="126"/>
      <c r="K128" s="120"/>
      <c r="L128" s="120"/>
      <c r="M128" s="120"/>
      <c r="N128" s="120"/>
      <c r="O128" s="120"/>
      <c r="P128" s="120"/>
      <c r="Q128" s="120"/>
    </row>
    <row r="129" spans="2:17" ht="21" customHeight="1" x14ac:dyDescent="0.3"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</row>
    <row r="133" spans="2:17" x14ac:dyDescent="0.3">
      <c r="H133" s="36">
        <v>284608378</v>
      </c>
      <c r="J133" s="36">
        <v>284608378</v>
      </c>
    </row>
    <row r="135" spans="2:17" x14ac:dyDescent="0.3">
      <c r="J135" s="127"/>
    </row>
  </sheetData>
  <mergeCells count="50">
    <mergeCell ref="B1:I1"/>
    <mergeCell ref="G2:K2"/>
    <mergeCell ref="A4:P4"/>
    <mergeCell ref="E5:F5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B12:B13"/>
    <mergeCell ref="C12:C13"/>
    <mergeCell ref="D12:D13"/>
    <mergeCell ref="E12:E13"/>
    <mergeCell ref="F14:F15"/>
    <mergeCell ref="G14:G15"/>
    <mergeCell ref="B20:B21"/>
    <mergeCell ref="C20:C21"/>
    <mergeCell ref="D20:D21"/>
    <mergeCell ref="E20:E21"/>
    <mergeCell ref="F18:F19"/>
    <mergeCell ref="G18:G19"/>
    <mergeCell ref="G16:G17"/>
    <mergeCell ref="F63:F64"/>
    <mergeCell ref="G63:G64"/>
    <mergeCell ref="F65:F66"/>
    <mergeCell ref="G65:G66"/>
    <mergeCell ref="B67:B69"/>
    <mergeCell ref="C67:C69"/>
    <mergeCell ref="D67:D69"/>
    <mergeCell ref="E67:E69"/>
    <mergeCell ref="F76:F77"/>
    <mergeCell ref="G76:G77"/>
    <mergeCell ref="F81:F83"/>
    <mergeCell ref="G81:G83"/>
    <mergeCell ref="B86:B88"/>
    <mergeCell ref="C86:C88"/>
    <mergeCell ref="D86:D88"/>
    <mergeCell ref="E86:E88"/>
    <mergeCell ref="F113:F119"/>
    <mergeCell ref="G113:G119"/>
    <mergeCell ref="F89:F90"/>
    <mergeCell ref="G89:G90"/>
    <mergeCell ref="F92:F93"/>
    <mergeCell ref="G92:G93"/>
    <mergeCell ref="F105:F109"/>
    <mergeCell ref="G105:G109"/>
  </mergeCells>
  <pageMargins left="0.23622047244094491" right="0.19685039370078741" top="0.47244094488188981" bottom="0.27559055118110237" header="0.23622047244094491" footer="0.27559055118110237"/>
  <pageSetup paperSize="9" scale="48" fitToHeight="3" orientation="landscape" r:id="rId1"/>
  <headerFooter alignWithMargins="0"/>
  <rowBreaks count="1" manualBreakCount="1">
    <brk id="5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P99"/>
  <sheetViews>
    <sheetView tabSelected="1" view="pageBreakPreview" zoomScale="70" zoomScaleNormal="70" zoomScaleSheetLayoutView="70" workbookViewId="0">
      <selection activeCell="I90" sqref="I90"/>
    </sheetView>
  </sheetViews>
  <sheetFormatPr defaultRowHeight="13.2" x14ac:dyDescent="0.25"/>
  <cols>
    <col min="1" max="1" width="9.109375" style="129"/>
    <col min="2" max="2" width="14.44140625" style="129" customWidth="1"/>
    <col min="3" max="3" width="11.6640625" style="129" customWidth="1"/>
    <col min="4" max="4" width="12" style="129" customWidth="1"/>
    <col min="5" max="5" width="49.5546875" style="129" customWidth="1"/>
    <col min="6" max="6" width="44" style="129" customWidth="1"/>
    <col min="7" max="7" width="14.88671875" style="129" customWidth="1"/>
    <col min="8" max="9" width="18.6640625" style="129" customWidth="1"/>
    <col min="10" max="10" width="19.6640625" style="129" customWidth="1"/>
    <col min="11" max="11" width="14.33203125" style="129" customWidth="1"/>
    <col min="12" max="13" width="9.109375" style="129"/>
    <col min="14" max="14" width="19.109375" style="129" customWidth="1"/>
    <col min="15" max="15" width="18.5546875" style="129" customWidth="1"/>
    <col min="16" max="16" width="14.6640625" style="129" customWidth="1"/>
    <col min="17" max="257" width="9.109375" style="129"/>
    <col min="258" max="258" width="14.44140625" style="129" customWidth="1"/>
    <col min="259" max="259" width="11.6640625" style="129" customWidth="1"/>
    <col min="260" max="260" width="12" style="129" customWidth="1"/>
    <col min="261" max="261" width="49.5546875" style="129" customWidth="1"/>
    <col min="262" max="262" width="44" style="129" customWidth="1"/>
    <col min="263" max="263" width="14.88671875" style="129" customWidth="1"/>
    <col min="264" max="265" width="18.6640625" style="129" customWidth="1"/>
    <col min="266" max="266" width="19.6640625" style="129" customWidth="1"/>
    <col min="267" max="267" width="14.33203125" style="129" customWidth="1"/>
    <col min="268" max="269" width="9.109375" style="129"/>
    <col min="270" max="270" width="19.109375" style="129" customWidth="1"/>
    <col min="271" max="271" width="18.5546875" style="129" customWidth="1"/>
    <col min="272" max="272" width="14.6640625" style="129" customWidth="1"/>
    <col min="273" max="513" width="9.109375" style="129"/>
    <col min="514" max="514" width="14.44140625" style="129" customWidth="1"/>
    <col min="515" max="515" width="11.6640625" style="129" customWidth="1"/>
    <col min="516" max="516" width="12" style="129" customWidth="1"/>
    <col min="517" max="517" width="49.5546875" style="129" customWidth="1"/>
    <col min="518" max="518" width="44" style="129" customWidth="1"/>
    <col min="519" max="519" width="14.88671875" style="129" customWidth="1"/>
    <col min="520" max="521" width="18.6640625" style="129" customWidth="1"/>
    <col min="522" max="522" width="19.6640625" style="129" customWidth="1"/>
    <col min="523" max="523" width="14.33203125" style="129" customWidth="1"/>
    <col min="524" max="525" width="9.109375" style="129"/>
    <col min="526" max="526" width="19.109375" style="129" customWidth="1"/>
    <col min="527" max="527" width="18.5546875" style="129" customWidth="1"/>
    <col min="528" max="528" width="14.6640625" style="129" customWidth="1"/>
    <col min="529" max="769" width="9.109375" style="129"/>
    <col min="770" max="770" width="14.44140625" style="129" customWidth="1"/>
    <col min="771" max="771" width="11.6640625" style="129" customWidth="1"/>
    <col min="772" max="772" width="12" style="129" customWidth="1"/>
    <col min="773" max="773" width="49.5546875" style="129" customWidth="1"/>
    <col min="774" max="774" width="44" style="129" customWidth="1"/>
    <col min="775" max="775" width="14.88671875" style="129" customWidth="1"/>
    <col min="776" max="777" width="18.6640625" style="129" customWidth="1"/>
    <col min="778" max="778" width="19.6640625" style="129" customWidth="1"/>
    <col min="779" max="779" width="14.33203125" style="129" customWidth="1"/>
    <col min="780" max="781" width="9.109375" style="129"/>
    <col min="782" max="782" width="19.109375" style="129" customWidth="1"/>
    <col min="783" max="783" width="18.5546875" style="129" customWidth="1"/>
    <col min="784" max="784" width="14.6640625" style="129" customWidth="1"/>
    <col min="785" max="1025" width="9.109375" style="129"/>
    <col min="1026" max="1026" width="14.44140625" style="129" customWidth="1"/>
    <col min="1027" max="1027" width="11.6640625" style="129" customWidth="1"/>
    <col min="1028" max="1028" width="12" style="129" customWidth="1"/>
    <col min="1029" max="1029" width="49.5546875" style="129" customWidth="1"/>
    <col min="1030" max="1030" width="44" style="129" customWidth="1"/>
    <col min="1031" max="1031" width="14.88671875" style="129" customWidth="1"/>
    <col min="1032" max="1033" width="18.6640625" style="129" customWidth="1"/>
    <col min="1034" max="1034" width="19.6640625" style="129" customWidth="1"/>
    <col min="1035" max="1035" width="14.33203125" style="129" customWidth="1"/>
    <col min="1036" max="1037" width="9.109375" style="129"/>
    <col min="1038" max="1038" width="19.109375" style="129" customWidth="1"/>
    <col min="1039" max="1039" width="18.5546875" style="129" customWidth="1"/>
    <col min="1040" max="1040" width="14.6640625" style="129" customWidth="1"/>
    <col min="1041" max="1281" width="9.109375" style="129"/>
    <col min="1282" max="1282" width="14.44140625" style="129" customWidth="1"/>
    <col min="1283" max="1283" width="11.6640625" style="129" customWidth="1"/>
    <col min="1284" max="1284" width="12" style="129" customWidth="1"/>
    <col min="1285" max="1285" width="49.5546875" style="129" customWidth="1"/>
    <col min="1286" max="1286" width="44" style="129" customWidth="1"/>
    <col min="1287" max="1287" width="14.88671875" style="129" customWidth="1"/>
    <col min="1288" max="1289" width="18.6640625" style="129" customWidth="1"/>
    <col min="1290" max="1290" width="19.6640625" style="129" customWidth="1"/>
    <col min="1291" max="1291" width="14.33203125" style="129" customWidth="1"/>
    <col min="1292" max="1293" width="9.109375" style="129"/>
    <col min="1294" max="1294" width="19.109375" style="129" customWidth="1"/>
    <col min="1295" max="1295" width="18.5546875" style="129" customWidth="1"/>
    <col min="1296" max="1296" width="14.6640625" style="129" customWidth="1"/>
    <col min="1297" max="1537" width="9.109375" style="129"/>
    <col min="1538" max="1538" width="14.44140625" style="129" customWidth="1"/>
    <col min="1539" max="1539" width="11.6640625" style="129" customWidth="1"/>
    <col min="1540" max="1540" width="12" style="129" customWidth="1"/>
    <col min="1541" max="1541" width="49.5546875" style="129" customWidth="1"/>
    <col min="1542" max="1542" width="44" style="129" customWidth="1"/>
    <col min="1543" max="1543" width="14.88671875" style="129" customWidth="1"/>
    <col min="1544" max="1545" width="18.6640625" style="129" customWidth="1"/>
    <col min="1546" max="1546" width="19.6640625" style="129" customWidth="1"/>
    <col min="1547" max="1547" width="14.33203125" style="129" customWidth="1"/>
    <col min="1548" max="1549" width="9.109375" style="129"/>
    <col min="1550" max="1550" width="19.109375" style="129" customWidth="1"/>
    <col min="1551" max="1551" width="18.5546875" style="129" customWidth="1"/>
    <col min="1552" max="1552" width="14.6640625" style="129" customWidth="1"/>
    <col min="1553" max="1793" width="9.109375" style="129"/>
    <col min="1794" max="1794" width="14.44140625" style="129" customWidth="1"/>
    <col min="1795" max="1795" width="11.6640625" style="129" customWidth="1"/>
    <col min="1796" max="1796" width="12" style="129" customWidth="1"/>
    <col min="1797" max="1797" width="49.5546875" style="129" customWidth="1"/>
    <col min="1798" max="1798" width="44" style="129" customWidth="1"/>
    <col min="1799" max="1799" width="14.88671875" style="129" customWidth="1"/>
    <col min="1800" max="1801" width="18.6640625" style="129" customWidth="1"/>
    <col min="1802" max="1802" width="19.6640625" style="129" customWidth="1"/>
    <col min="1803" max="1803" width="14.33203125" style="129" customWidth="1"/>
    <col min="1804" max="1805" width="9.109375" style="129"/>
    <col min="1806" max="1806" width="19.109375" style="129" customWidth="1"/>
    <col min="1807" max="1807" width="18.5546875" style="129" customWidth="1"/>
    <col min="1808" max="1808" width="14.6640625" style="129" customWidth="1"/>
    <col min="1809" max="2049" width="9.109375" style="129"/>
    <col min="2050" max="2050" width="14.44140625" style="129" customWidth="1"/>
    <col min="2051" max="2051" width="11.6640625" style="129" customWidth="1"/>
    <col min="2052" max="2052" width="12" style="129" customWidth="1"/>
    <col min="2053" max="2053" width="49.5546875" style="129" customWidth="1"/>
    <col min="2054" max="2054" width="44" style="129" customWidth="1"/>
    <col min="2055" max="2055" width="14.88671875" style="129" customWidth="1"/>
    <col min="2056" max="2057" width="18.6640625" style="129" customWidth="1"/>
    <col min="2058" max="2058" width="19.6640625" style="129" customWidth="1"/>
    <col min="2059" max="2059" width="14.33203125" style="129" customWidth="1"/>
    <col min="2060" max="2061" width="9.109375" style="129"/>
    <col min="2062" max="2062" width="19.109375" style="129" customWidth="1"/>
    <col min="2063" max="2063" width="18.5546875" style="129" customWidth="1"/>
    <col min="2064" max="2064" width="14.6640625" style="129" customWidth="1"/>
    <col min="2065" max="2305" width="9.109375" style="129"/>
    <col min="2306" max="2306" width="14.44140625" style="129" customWidth="1"/>
    <col min="2307" max="2307" width="11.6640625" style="129" customWidth="1"/>
    <col min="2308" max="2308" width="12" style="129" customWidth="1"/>
    <col min="2309" max="2309" width="49.5546875" style="129" customWidth="1"/>
    <col min="2310" max="2310" width="44" style="129" customWidth="1"/>
    <col min="2311" max="2311" width="14.88671875" style="129" customWidth="1"/>
    <col min="2312" max="2313" width="18.6640625" style="129" customWidth="1"/>
    <col min="2314" max="2314" width="19.6640625" style="129" customWidth="1"/>
    <col min="2315" max="2315" width="14.33203125" style="129" customWidth="1"/>
    <col min="2316" max="2317" width="9.109375" style="129"/>
    <col min="2318" max="2318" width="19.109375" style="129" customWidth="1"/>
    <col min="2319" max="2319" width="18.5546875" style="129" customWidth="1"/>
    <col min="2320" max="2320" width="14.6640625" style="129" customWidth="1"/>
    <col min="2321" max="2561" width="9.109375" style="129"/>
    <col min="2562" max="2562" width="14.44140625" style="129" customWidth="1"/>
    <col min="2563" max="2563" width="11.6640625" style="129" customWidth="1"/>
    <col min="2564" max="2564" width="12" style="129" customWidth="1"/>
    <col min="2565" max="2565" width="49.5546875" style="129" customWidth="1"/>
    <col min="2566" max="2566" width="44" style="129" customWidth="1"/>
    <col min="2567" max="2567" width="14.88671875" style="129" customWidth="1"/>
    <col min="2568" max="2569" width="18.6640625" style="129" customWidth="1"/>
    <col min="2570" max="2570" width="19.6640625" style="129" customWidth="1"/>
    <col min="2571" max="2571" width="14.33203125" style="129" customWidth="1"/>
    <col min="2572" max="2573" width="9.109375" style="129"/>
    <col min="2574" max="2574" width="19.109375" style="129" customWidth="1"/>
    <col min="2575" max="2575" width="18.5546875" style="129" customWidth="1"/>
    <col min="2576" max="2576" width="14.6640625" style="129" customWidth="1"/>
    <col min="2577" max="2817" width="9.109375" style="129"/>
    <col min="2818" max="2818" width="14.44140625" style="129" customWidth="1"/>
    <col min="2819" max="2819" width="11.6640625" style="129" customWidth="1"/>
    <col min="2820" max="2820" width="12" style="129" customWidth="1"/>
    <col min="2821" max="2821" width="49.5546875" style="129" customWidth="1"/>
    <col min="2822" max="2822" width="44" style="129" customWidth="1"/>
    <col min="2823" max="2823" width="14.88671875" style="129" customWidth="1"/>
    <col min="2824" max="2825" width="18.6640625" style="129" customWidth="1"/>
    <col min="2826" max="2826" width="19.6640625" style="129" customWidth="1"/>
    <col min="2827" max="2827" width="14.33203125" style="129" customWidth="1"/>
    <col min="2828" max="2829" width="9.109375" style="129"/>
    <col min="2830" max="2830" width="19.109375" style="129" customWidth="1"/>
    <col min="2831" max="2831" width="18.5546875" style="129" customWidth="1"/>
    <col min="2832" max="2832" width="14.6640625" style="129" customWidth="1"/>
    <col min="2833" max="3073" width="9.109375" style="129"/>
    <col min="3074" max="3074" width="14.44140625" style="129" customWidth="1"/>
    <col min="3075" max="3075" width="11.6640625" style="129" customWidth="1"/>
    <col min="3076" max="3076" width="12" style="129" customWidth="1"/>
    <col min="3077" max="3077" width="49.5546875" style="129" customWidth="1"/>
    <col min="3078" max="3078" width="44" style="129" customWidth="1"/>
    <col min="3079" max="3079" width="14.88671875" style="129" customWidth="1"/>
    <col min="3080" max="3081" width="18.6640625" style="129" customWidth="1"/>
    <col min="3082" max="3082" width="19.6640625" style="129" customWidth="1"/>
    <col min="3083" max="3083" width="14.33203125" style="129" customWidth="1"/>
    <col min="3084" max="3085" width="9.109375" style="129"/>
    <col min="3086" max="3086" width="19.109375" style="129" customWidth="1"/>
    <col min="3087" max="3087" width="18.5546875" style="129" customWidth="1"/>
    <col min="3088" max="3088" width="14.6640625" style="129" customWidth="1"/>
    <col min="3089" max="3329" width="9.109375" style="129"/>
    <col min="3330" max="3330" width="14.44140625" style="129" customWidth="1"/>
    <col min="3331" max="3331" width="11.6640625" style="129" customWidth="1"/>
    <col min="3332" max="3332" width="12" style="129" customWidth="1"/>
    <col min="3333" max="3333" width="49.5546875" style="129" customWidth="1"/>
    <col min="3334" max="3334" width="44" style="129" customWidth="1"/>
    <col min="3335" max="3335" width="14.88671875" style="129" customWidth="1"/>
    <col min="3336" max="3337" width="18.6640625" style="129" customWidth="1"/>
    <col min="3338" max="3338" width="19.6640625" style="129" customWidth="1"/>
    <col min="3339" max="3339" width="14.33203125" style="129" customWidth="1"/>
    <col min="3340" max="3341" width="9.109375" style="129"/>
    <col min="3342" max="3342" width="19.109375" style="129" customWidth="1"/>
    <col min="3343" max="3343" width="18.5546875" style="129" customWidth="1"/>
    <col min="3344" max="3344" width="14.6640625" style="129" customWidth="1"/>
    <col min="3345" max="3585" width="9.109375" style="129"/>
    <col min="3586" max="3586" width="14.44140625" style="129" customWidth="1"/>
    <col min="3587" max="3587" width="11.6640625" style="129" customWidth="1"/>
    <col min="3588" max="3588" width="12" style="129" customWidth="1"/>
    <col min="3589" max="3589" width="49.5546875" style="129" customWidth="1"/>
    <col min="3590" max="3590" width="44" style="129" customWidth="1"/>
    <col min="3591" max="3591" width="14.88671875" style="129" customWidth="1"/>
    <col min="3592" max="3593" width="18.6640625" style="129" customWidth="1"/>
    <col min="3594" max="3594" width="19.6640625" style="129" customWidth="1"/>
    <col min="3595" max="3595" width="14.33203125" style="129" customWidth="1"/>
    <col min="3596" max="3597" width="9.109375" style="129"/>
    <col min="3598" max="3598" width="19.109375" style="129" customWidth="1"/>
    <col min="3599" max="3599" width="18.5546875" style="129" customWidth="1"/>
    <col min="3600" max="3600" width="14.6640625" style="129" customWidth="1"/>
    <col min="3601" max="3841" width="9.109375" style="129"/>
    <col min="3842" max="3842" width="14.44140625" style="129" customWidth="1"/>
    <col min="3843" max="3843" width="11.6640625" style="129" customWidth="1"/>
    <col min="3844" max="3844" width="12" style="129" customWidth="1"/>
    <col min="3845" max="3845" width="49.5546875" style="129" customWidth="1"/>
    <col min="3846" max="3846" width="44" style="129" customWidth="1"/>
    <col min="3847" max="3847" width="14.88671875" style="129" customWidth="1"/>
    <col min="3848" max="3849" width="18.6640625" style="129" customWidth="1"/>
    <col min="3850" max="3850" width="19.6640625" style="129" customWidth="1"/>
    <col min="3851" max="3851" width="14.33203125" style="129" customWidth="1"/>
    <col min="3852" max="3853" width="9.109375" style="129"/>
    <col min="3854" max="3854" width="19.109375" style="129" customWidth="1"/>
    <col min="3855" max="3855" width="18.5546875" style="129" customWidth="1"/>
    <col min="3856" max="3856" width="14.6640625" style="129" customWidth="1"/>
    <col min="3857" max="4097" width="9.109375" style="129"/>
    <col min="4098" max="4098" width="14.44140625" style="129" customWidth="1"/>
    <col min="4099" max="4099" width="11.6640625" style="129" customWidth="1"/>
    <col min="4100" max="4100" width="12" style="129" customWidth="1"/>
    <col min="4101" max="4101" width="49.5546875" style="129" customWidth="1"/>
    <col min="4102" max="4102" width="44" style="129" customWidth="1"/>
    <col min="4103" max="4103" width="14.88671875" style="129" customWidth="1"/>
    <col min="4104" max="4105" width="18.6640625" style="129" customWidth="1"/>
    <col min="4106" max="4106" width="19.6640625" style="129" customWidth="1"/>
    <col min="4107" max="4107" width="14.33203125" style="129" customWidth="1"/>
    <col min="4108" max="4109" width="9.109375" style="129"/>
    <col min="4110" max="4110" width="19.109375" style="129" customWidth="1"/>
    <col min="4111" max="4111" width="18.5546875" style="129" customWidth="1"/>
    <col min="4112" max="4112" width="14.6640625" style="129" customWidth="1"/>
    <col min="4113" max="4353" width="9.109375" style="129"/>
    <col min="4354" max="4354" width="14.44140625" style="129" customWidth="1"/>
    <col min="4355" max="4355" width="11.6640625" style="129" customWidth="1"/>
    <col min="4356" max="4356" width="12" style="129" customWidth="1"/>
    <col min="4357" max="4357" width="49.5546875" style="129" customWidth="1"/>
    <col min="4358" max="4358" width="44" style="129" customWidth="1"/>
    <col min="4359" max="4359" width="14.88671875" style="129" customWidth="1"/>
    <col min="4360" max="4361" width="18.6640625" style="129" customWidth="1"/>
    <col min="4362" max="4362" width="19.6640625" style="129" customWidth="1"/>
    <col min="4363" max="4363" width="14.33203125" style="129" customWidth="1"/>
    <col min="4364" max="4365" width="9.109375" style="129"/>
    <col min="4366" max="4366" width="19.109375" style="129" customWidth="1"/>
    <col min="4367" max="4367" width="18.5546875" style="129" customWidth="1"/>
    <col min="4368" max="4368" width="14.6640625" style="129" customWidth="1"/>
    <col min="4369" max="4609" width="9.109375" style="129"/>
    <col min="4610" max="4610" width="14.44140625" style="129" customWidth="1"/>
    <col min="4611" max="4611" width="11.6640625" style="129" customWidth="1"/>
    <col min="4612" max="4612" width="12" style="129" customWidth="1"/>
    <col min="4613" max="4613" width="49.5546875" style="129" customWidth="1"/>
    <col min="4614" max="4614" width="44" style="129" customWidth="1"/>
    <col min="4615" max="4615" width="14.88671875" style="129" customWidth="1"/>
    <col min="4616" max="4617" width="18.6640625" style="129" customWidth="1"/>
    <col min="4618" max="4618" width="19.6640625" style="129" customWidth="1"/>
    <col min="4619" max="4619" width="14.33203125" style="129" customWidth="1"/>
    <col min="4620" max="4621" width="9.109375" style="129"/>
    <col min="4622" max="4622" width="19.109375" style="129" customWidth="1"/>
    <col min="4623" max="4623" width="18.5546875" style="129" customWidth="1"/>
    <col min="4624" max="4624" width="14.6640625" style="129" customWidth="1"/>
    <col min="4625" max="4865" width="9.109375" style="129"/>
    <col min="4866" max="4866" width="14.44140625" style="129" customWidth="1"/>
    <col min="4867" max="4867" width="11.6640625" style="129" customWidth="1"/>
    <col min="4868" max="4868" width="12" style="129" customWidth="1"/>
    <col min="4869" max="4869" width="49.5546875" style="129" customWidth="1"/>
    <col min="4870" max="4870" width="44" style="129" customWidth="1"/>
    <col min="4871" max="4871" width="14.88671875" style="129" customWidth="1"/>
    <col min="4872" max="4873" width="18.6640625" style="129" customWidth="1"/>
    <col min="4874" max="4874" width="19.6640625" style="129" customWidth="1"/>
    <col min="4875" max="4875" width="14.33203125" style="129" customWidth="1"/>
    <col min="4876" max="4877" width="9.109375" style="129"/>
    <col min="4878" max="4878" width="19.109375" style="129" customWidth="1"/>
    <col min="4879" max="4879" width="18.5546875" style="129" customWidth="1"/>
    <col min="4880" max="4880" width="14.6640625" style="129" customWidth="1"/>
    <col min="4881" max="5121" width="9.109375" style="129"/>
    <col min="5122" max="5122" width="14.44140625" style="129" customWidth="1"/>
    <col min="5123" max="5123" width="11.6640625" style="129" customWidth="1"/>
    <col min="5124" max="5124" width="12" style="129" customWidth="1"/>
    <col min="5125" max="5125" width="49.5546875" style="129" customWidth="1"/>
    <col min="5126" max="5126" width="44" style="129" customWidth="1"/>
    <col min="5127" max="5127" width="14.88671875" style="129" customWidth="1"/>
    <col min="5128" max="5129" width="18.6640625" style="129" customWidth="1"/>
    <col min="5130" max="5130" width="19.6640625" style="129" customWidth="1"/>
    <col min="5131" max="5131" width="14.33203125" style="129" customWidth="1"/>
    <col min="5132" max="5133" width="9.109375" style="129"/>
    <col min="5134" max="5134" width="19.109375" style="129" customWidth="1"/>
    <col min="5135" max="5135" width="18.5546875" style="129" customWidth="1"/>
    <col min="5136" max="5136" width="14.6640625" style="129" customWidth="1"/>
    <col min="5137" max="5377" width="9.109375" style="129"/>
    <col min="5378" max="5378" width="14.44140625" style="129" customWidth="1"/>
    <col min="5379" max="5379" width="11.6640625" style="129" customWidth="1"/>
    <col min="5380" max="5380" width="12" style="129" customWidth="1"/>
    <col min="5381" max="5381" width="49.5546875" style="129" customWidth="1"/>
    <col min="5382" max="5382" width="44" style="129" customWidth="1"/>
    <col min="5383" max="5383" width="14.88671875" style="129" customWidth="1"/>
    <col min="5384" max="5385" width="18.6640625" style="129" customWidth="1"/>
    <col min="5386" max="5386" width="19.6640625" style="129" customWidth="1"/>
    <col min="5387" max="5387" width="14.33203125" style="129" customWidth="1"/>
    <col min="5388" max="5389" width="9.109375" style="129"/>
    <col min="5390" max="5390" width="19.109375" style="129" customWidth="1"/>
    <col min="5391" max="5391" width="18.5546875" style="129" customWidth="1"/>
    <col min="5392" max="5392" width="14.6640625" style="129" customWidth="1"/>
    <col min="5393" max="5633" width="9.109375" style="129"/>
    <col min="5634" max="5634" width="14.44140625" style="129" customWidth="1"/>
    <col min="5635" max="5635" width="11.6640625" style="129" customWidth="1"/>
    <col min="5636" max="5636" width="12" style="129" customWidth="1"/>
    <col min="5637" max="5637" width="49.5546875" style="129" customWidth="1"/>
    <col min="5638" max="5638" width="44" style="129" customWidth="1"/>
    <col min="5639" max="5639" width="14.88671875" style="129" customWidth="1"/>
    <col min="5640" max="5641" width="18.6640625" style="129" customWidth="1"/>
    <col min="5642" max="5642" width="19.6640625" style="129" customWidth="1"/>
    <col min="5643" max="5643" width="14.33203125" style="129" customWidth="1"/>
    <col min="5644" max="5645" width="9.109375" style="129"/>
    <col min="5646" max="5646" width="19.109375" style="129" customWidth="1"/>
    <col min="5647" max="5647" width="18.5546875" style="129" customWidth="1"/>
    <col min="5648" max="5648" width="14.6640625" style="129" customWidth="1"/>
    <col min="5649" max="5889" width="9.109375" style="129"/>
    <col min="5890" max="5890" width="14.44140625" style="129" customWidth="1"/>
    <col min="5891" max="5891" width="11.6640625" style="129" customWidth="1"/>
    <col min="5892" max="5892" width="12" style="129" customWidth="1"/>
    <col min="5893" max="5893" width="49.5546875" style="129" customWidth="1"/>
    <col min="5894" max="5894" width="44" style="129" customWidth="1"/>
    <col min="5895" max="5895" width="14.88671875" style="129" customWidth="1"/>
    <col min="5896" max="5897" width="18.6640625" style="129" customWidth="1"/>
    <col min="5898" max="5898" width="19.6640625" style="129" customWidth="1"/>
    <col min="5899" max="5899" width="14.33203125" style="129" customWidth="1"/>
    <col min="5900" max="5901" width="9.109375" style="129"/>
    <col min="5902" max="5902" width="19.109375" style="129" customWidth="1"/>
    <col min="5903" max="5903" width="18.5546875" style="129" customWidth="1"/>
    <col min="5904" max="5904" width="14.6640625" style="129" customWidth="1"/>
    <col min="5905" max="6145" width="9.109375" style="129"/>
    <col min="6146" max="6146" width="14.44140625" style="129" customWidth="1"/>
    <col min="6147" max="6147" width="11.6640625" style="129" customWidth="1"/>
    <col min="6148" max="6148" width="12" style="129" customWidth="1"/>
    <col min="6149" max="6149" width="49.5546875" style="129" customWidth="1"/>
    <col min="6150" max="6150" width="44" style="129" customWidth="1"/>
    <col min="6151" max="6151" width="14.88671875" style="129" customWidth="1"/>
    <col min="6152" max="6153" width="18.6640625" style="129" customWidth="1"/>
    <col min="6154" max="6154" width="19.6640625" style="129" customWidth="1"/>
    <col min="6155" max="6155" width="14.33203125" style="129" customWidth="1"/>
    <col min="6156" max="6157" width="9.109375" style="129"/>
    <col min="6158" max="6158" width="19.109375" style="129" customWidth="1"/>
    <col min="6159" max="6159" width="18.5546875" style="129" customWidth="1"/>
    <col min="6160" max="6160" width="14.6640625" style="129" customWidth="1"/>
    <col min="6161" max="6401" width="9.109375" style="129"/>
    <col min="6402" max="6402" width="14.44140625" style="129" customWidth="1"/>
    <col min="6403" max="6403" width="11.6640625" style="129" customWidth="1"/>
    <col min="6404" max="6404" width="12" style="129" customWidth="1"/>
    <col min="6405" max="6405" width="49.5546875" style="129" customWidth="1"/>
    <col min="6406" max="6406" width="44" style="129" customWidth="1"/>
    <col min="6407" max="6407" width="14.88671875" style="129" customWidth="1"/>
    <col min="6408" max="6409" width="18.6640625" style="129" customWidth="1"/>
    <col min="6410" max="6410" width="19.6640625" style="129" customWidth="1"/>
    <col min="6411" max="6411" width="14.33203125" style="129" customWidth="1"/>
    <col min="6412" max="6413" width="9.109375" style="129"/>
    <col min="6414" max="6414" width="19.109375" style="129" customWidth="1"/>
    <col min="6415" max="6415" width="18.5546875" style="129" customWidth="1"/>
    <col min="6416" max="6416" width="14.6640625" style="129" customWidth="1"/>
    <col min="6417" max="6657" width="9.109375" style="129"/>
    <col min="6658" max="6658" width="14.44140625" style="129" customWidth="1"/>
    <col min="6659" max="6659" width="11.6640625" style="129" customWidth="1"/>
    <col min="6660" max="6660" width="12" style="129" customWidth="1"/>
    <col min="6661" max="6661" width="49.5546875" style="129" customWidth="1"/>
    <col min="6662" max="6662" width="44" style="129" customWidth="1"/>
    <col min="6663" max="6663" width="14.88671875" style="129" customWidth="1"/>
    <col min="6664" max="6665" width="18.6640625" style="129" customWidth="1"/>
    <col min="6666" max="6666" width="19.6640625" style="129" customWidth="1"/>
    <col min="6667" max="6667" width="14.33203125" style="129" customWidth="1"/>
    <col min="6668" max="6669" width="9.109375" style="129"/>
    <col min="6670" max="6670" width="19.109375" style="129" customWidth="1"/>
    <col min="6671" max="6671" width="18.5546875" style="129" customWidth="1"/>
    <col min="6672" max="6672" width="14.6640625" style="129" customWidth="1"/>
    <col min="6673" max="6913" width="9.109375" style="129"/>
    <col min="6914" max="6914" width="14.44140625" style="129" customWidth="1"/>
    <col min="6915" max="6915" width="11.6640625" style="129" customWidth="1"/>
    <col min="6916" max="6916" width="12" style="129" customWidth="1"/>
    <col min="6917" max="6917" width="49.5546875" style="129" customWidth="1"/>
    <col min="6918" max="6918" width="44" style="129" customWidth="1"/>
    <col min="6919" max="6919" width="14.88671875" style="129" customWidth="1"/>
    <col min="6920" max="6921" width="18.6640625" style="129" customWidth="1"/>
    <col min="6922" max="6922" width="19.6640625" style="129" customWidth="1"/>
    <col min="6923" max="6923" width="14.33203125" style="129" customWidth="1"/>
    <col min="6924" max="6925" width="9.109375" style="129"/>
    <col min="6926" max="6926" width="19.109375" style="129" customWidth="1"/>
    <col min="6927" max="6927" width="18.5546875" style="129" customWidth="1"/>
    <col min="6928" max="6928" width="14.6640625" style="129" customWidth="1"/>
    <col min="6929" max="7169" width="9.109375" style="129"/>
    <col min="7170" max="7170" width="14.44140625" style="129" customWidth="1"/>
    <col min="7171" max="7171" width="11.6640625" style="129" customWidth="1"/>
    <col min="7172" max="7172" width="12" style="129" customWidth="1"/>
    <col min="7173" max="7173" width="49.5546875" style="129" customWidth="1"/>
    <col min="7174" max="7174" width="44" style="129" customWidth="1"/>
    <col min="7175" max="7175" width="14.88671875" style="129" customWidth="1"/>
    <col min="7176" max="7177" width="18.6640625" style="129" customWidth="1"/>
    <col min="7178" max="7178" width="19.6640625" style="129" customWidth="1"/>
    <col min="7179" max="7179" width="14.33203125" style="129" customWidth="1"/>
    <col min="7180" max="7181" width="9.109375" style="129"/>
    <col min="7182" max="7182" width="19.109375" style="129" customWidth="1"/>
    <col min="7183" max="7183" width="18.5546875" style="129" customWidth="1"/>
    <col min="7184" max="7184" width="14.6640625" style="129" customWidth="1"/>
    <col min="7185" max="7425" width="9.109375" style="129"/>
    <col min="7426" max="7426" width="14.44140625" style="129" customWidth="1"/>
    <col min="7427" max="7427" width="11.6640625" style="129" customWidth="1"/>
    <col min="7428" max="7428" width="12" style="129" customWidth="1"/>
    <col min="7429" max="7429" width="49.5546875" style="129" customWidth="1"/>
    <col min="7430" max="7430" width="44" style="129" customWidth="1"/>
    <col min="7431" max="7431" width="14.88671875" style="129" customWidth="1"/>
    <col min="7432" max="7433" width="18.6640625" style="129" customWidth="1"/>
    <col min="7434" max="7434" width="19.6640625" style="129" customWidth="1"/>
    <col min="7435" max="7435" width="14.33203125" style="129" customWidth="1"/>
    <col min="7436" max="7437" width="9.109375" style="129"/>
    <col min="7438" max="7438" width="19.109375" style="129" customWidth="1"/>
    <col min="7439" max="7439" width="18.5546875" style="129" customWidth="1"/>
    <col min="7440" max="7440" width="14.6640625" style="129" customWidth="1"/>
    <col min="7441" max="7681" width="9.109375" style="129"/>
    <col min="7682" max="7682" width="14.44140625" style="129" customWidth="1"/>
    <col min="7683" max="7683" width="11.6640625" style="129" customWidth="1"/>
    <col min="7684" max="7684" width="12" style="129" customWidth="1"/>
    <col min="7685" max="7685" width="49.5546875" style="129" customWidth="1"/>
    <col min="7686" max="7686" width="44" style="129" customWidth="1"/>
    <col min="7687" max="7687" width="14.88671875" style="129" customWidth="1"/>
    <col min="7688" max="7689" width="18.6640625" style="129" customWidth="1"/>
    <col min="7690" max="7690" width="19.6640625" style="129" customWidth="1"/>
    <col min="7691" max="7691" width="14.33203125" style="129" customWidth="1"/>
    <col min="7692" max="7693" width="9.109375" style="129"/>
    <col min="7694" max="7694" width="19.109375" style="129" customWidth="1"/>
    <col min="7695" max="7695" width="18.5546875" style="129" customWidth="1"/>
    <col min="7696" max="7696" width="14.6640625" style="129" customWidth="1"/>
    <col min="7697" max="7937" width="9.109375" style="129"/>
    <col min="7938" max="7938" width="14.44140625" style="129" customWidth="1"/>
    <col min="7939" max="7939" width="11.6640625" style="129" customWidth="1"/>
    <col min="7940" max="7940" width="12" style="129" customWidth="1"/>
    <col min="7941" max="7941" width="49.5546875" style="129" customWidth="1"/>
    <col min="7942" max="7942" width="44" style="129" customWidth="1"/>
    <col min="7943" max="7943" width="14.88671875" style="129" customWidth="1"/>
    <col min="7944" max="7945" width="18.6640625" style="129" customWidth="1"/>
    <col min="7946" max="7946" width="19.6640625" style="129" customWidth="1"/>
    <col min="7947" max="7947" width="14.33203125" style="129" customWidth="1"/>
    <col min="7948" max="7949" width="9.109375" style="129"/>
    <col min="7950" max="7950" width="19.109375" style="129" customWidth="1"/>
    <col min="7951" max="7951" width="18.5546875" style="129" customWidth="1"/>
    <col min="7952" max="7952" width="14.6640625" style="129" customWidth="1"/>
    <col min="7953" max="8193" width="9.109375" style="129"/>
    <col min="8194" max="8194" width="14.44140625" style="129" customWidth="1"/>
    <col min="8195" max="8195" width="11.6640625" style="129" customWidth="1"/>
    <col min="8196" max="8196" width="12" style="129" customWidth="1"/>
    <col min="8197" max="8197" width="49.5546875" style="129" customWidth="1"/>
    <col min="8198" max="8198" width="44" style="129" customWidth="1"/>
    <col min="8199" max="8199" width="14.88671875" style="129" customWidth="1"/>
    <col min="8200" max="8201" width="18.6640625" style="129" customWidth="1"/>
    <col min="8202" max="8202" width="19.6640625" style="129" customWidth="1"/>
    <col min="8203" max="8203" width="14.33203125" style="129" customWidth="1"/>
    <col min="8204" max="8205" width="9.109375" style="129"/>
    <col min="8206" max="8206" width="19.109375" style="129" customWidth="1"/>
    <col min="8207" max="8207" width="18.5546875" style="129" customWidth="1"/>
    <col min="8208" max="8208" width="14.6640625" style="129" customWidth="1"/>
    <col min="8209" max="8449" width="9.109375" style="129"/>
    <col min="8450" max="8450" width="14.44140625" style="129" customWidth="1"/>
    <col min="8451" max="8451" width="11.6640625" style="129" customWidth="1"/>
    <col min="8452" max="8452" width="12" style="129" customWidth="1"/>
    <col min="8453" max="8453" width="49.5546875" style="129" customWidth="1"/>
    <col min="8454" max="8454" width="44" style="129" customWidth="1"/>
    <col min="8455" max="8455" width="14.88671875" style="129" customWidth="1"/>
    <col min="8456" max="8457" width="18.6640625" style="129" customWidth="1"/>
    <col min="8458" max="8458" width="19.6640625" style="129" customWidth="1"/>
    <col min="8459" max="8459" width="14.33203125" style="129" customWidth="1"/>
    <col min="8460" max="8461" width="9.109375" style="129"/>
    <col min="8462" max="8462" width="19.109375" style="129" customWidth="1"/>
    <col min="8463" max="8463" width="18.5546875" style="129" customWidth="1"/>
    <col min="8464" max="8464" width="14.6640625" style="129" customWidth="1"/>
    <col min="8465" max="8705" width="9.109375" style="129"/>
    <col min="8706" max="8706" width="14.44140625" style="129" customWidth="1"/>
    <col min="8707" max="8707" width="11.6640625" style="129" customWidth="1"/>
    <col min="8708" max="8708" width="12" style="129" customWidth="1"/>
    <col min="8709" max="8709" width="49.5546875" style="129" customWidth="1"/>
    <col min="8710" max="8710" width="44" style="129" customWidth="1"/>
    <col min="8711" max="8711" width="14.88671875" style="129" customWidth="1"/>
    <col min="8712" max="8713" width="18.6640625" style="129" customWidth="1"/>
    <col min="8714" max="8714" width="19.6640625" style="129" customWidth="1"/>
    <col min="8715" max="8715" width="14.33203125" style="129" customWidth="1"/>
    <col min="8716" max="8717" width="9.109375" style="129"/>
    <col min="8718" max="8718" width="19.109375" style="129" customWidth="1"/>
    <col min="8719" max="8719" width="18.5546875" style="129" customWidth="1"/>
    <col min="8720" max="8720" width="14.6640625" style="129" customWidth="1"/>
    <col min="8721" max="8961" width="9.109375" style="129"/>
    <col min="8962" max="8962" width="14.44140625" style="129" customWidth="1"/>
    <col min="8963" max="8963" width="11.6640625" style="129" customWidth="1"/>
    <col min="8964" max="8964" width="12" style="129" customWidth="1"/>
    <col min="8965" max="8965" width="49.5546875" style="129" customWidth="1"/>
    <col min="8966" max="8966" width="44" style="129" customWidth="1"/>
    <col min="8967" max="8967" width="14.88671875" style="129" customWidth="1"/>
    <col min="8968" max="8969" width="18.6640625" style="129" customWidth="1"/>
    <col min="8970" max="8970" width="19.6640625" style="129" customWidth="1"/>
    <col min="8971" max="8971" width="14.33203125" style="129" customWidth="1"/>
    <col min="8972" max="8973" width="9.109375" style="129"/>
    <col min="8974" max="8974" width="19.109375" style="129" customWidth="1"/>
    <col min="8975" max="8975" width="18.5546875" style="129" customWidth="1"/>
    <col min="8976" max="8976" width="14.6640625" style="129" customWidth="1"/>
    <col min="8977" max="9217" width="9.109375" style="129"/>
    <col min="9218" max="9218" width="14.44140625" style="129" customWidth="1"/>
    <col min="9219" max="9219" width="11.6640625" style="129" customWidth="1"/>
    <col min="9220" max="9220" width="12" style="129" customWidth="1"/>
    <col min="9221" max="9221" width="49.5546875" style="129" customWidth="1"/>
    <col min="9222" max="9222" width="44" style="129" customWidth="1"/>
    <col min="9223" max="9223" width="14.88671875" style="129" customWidth="1"/>
    <col min="9224" max="9225" width="18.6640625" style="129" customWidth="1"/>
    <col min="9226" max="9226" width="19.6640625" style="129" customWidth="1"/>
    <col min="9227" max="9227" width="14.33203125" style="129" customWidth="1"/>
    <col min="9228" max="9229" width="9.109375" style="129"/>
    <col min="9230" max="9230" width="19.109375" style="129" customWidth="1"/>
    <col min="9231" max="9231" width="18.5546875" style="129" customWidth="1"/>
    <col min="9232" max="9232" width="14.6640625" style="129" customWidth="1"/>
    <col min="9233" max="9473" width="9.109375" style="129"/>
    <col min="9474" max="9474" width="14.44140625" style="129" customWidth="1"/>
    <col min="9475" max="9475" width="11.6640625" style="129" customWidth="1"/>
    <col min="9476" max="9476" width="12" style="129" customWidth="1"/>
    <col min="9477" max="9477" width="49.5546875" style="129" customWidth="1"/>
    <col min="9478" max="9478" width="44" style="129" customWidth="1"/>
    <col min="9479" max="9479" width="14.88671875" style="129" customWidth="1"/>
    <col min="9480" max="9481" width="18.6640625" style="129" customWidth="1"/>
    <col min="9482" max="9482" width="19.6640625" style="129" customWidth="1"/>
    <col min="9483" max="9483" width="14.33203125" style="129" customWidth="1"/>
    <col min="9484" max="9485" width="9.109375" style="129"/>
    <col min="9486" max="9486" width="19.109375" style="129" customWidth="1"/>
    <col min="9487" max="9487" width="18.5546875" style="129" customWidth="1"/>
    <col min="9488" max="9488" width="14.6640625" style="129" customWidth="1"/>
    <col min="9489" max="9729" width="9.109375" style="129"/>
    <col min="9730" max="9730" width="14.44140625" style="129" customWidth="1"/>
    <col min="9731" max="9731" width="11.6640625" style="129" customWidth="1"/>
    <col min="9732" max="9732" width="12" style="129" customWidth="1"/>
    <col min="9733" max="9733" width="49.5546875" style="129" customWidth="1"/>
    <col min="9734" max="9734" width="44" style="129" customWidth="1"/>
    <col min="9735" max="9735" width="14.88671875" style="129" customWidth="1"/>
    <col min="9736" max="9737" width="18.6640625" style="129" customWidth="1"/>
    <col min="9738" max="9738" width="19.6640625" style="129" customWidth="1"/>
    <col min="9739" max="9739" width="14.33203125" style="129" customWidth="1"/>
    <col min="9740" max="9741" width="9.109375" style="129"/>
    <col min="9742" max="9742" width="19.109375" style="129" customWidth="1"/>
    <col min="9743" max="9743" width="18.5546875" style="129" customWidth="1"/>
    <col min="9744" max="9744" width="14.6640625" style="129" customWidth="1"/>
    <col min="9745" max="9985" width="9.109375" style="129"/>
    <col min="9986" max="9986" width="14.44140625" style="129" customWidth="1"/>
    <col min="9987" max="9987" width="11.6640625" style="129" customWidth="1"/>
    <col min="9988" max="9988" width="12" style="129" customWidth="1"/>
    <col min="9989" max="9989" width="49.5546875" style="129" customWidth="1"/>
    <col min="9990" max="9990" width="44" style="129" customWidth="1"/>
    <col min="9991" max="9991" width="14.88671875" style="129" customWidth="1"/>
    <col min="9992" max="9993" width="18.6640625" style="129" customWidth="1"/>
    <col min="9994" max="9994" width="19.6640625" style="129" customWidth="1"/>
    <col min="9995" max="9995" width="14.33203125" style="129" customWidth="1"/>
    <col min="9996" max="9997" width="9.109375" style="129"/>
    <col min="9998" max="9998" width="19.109375" style="129" customWidth="1"/>
    <col min="9999" max="9999" width="18.5546875" style="129" customWidth="1"/>
    <col min="10000" max="10000" width="14.6640625" style="129" customWidth="1"/>
    <col min="10001" max="10241" width="9.109375" style="129"/>
    <col min="10242" max="10242" width="14.44140625" style="129" customWidth="1"/>
    <col min="10243" max="10243" width="11.6640625" style="129" customWidth="1"/>
    <col min="10244" max="10244" width="12" style="129" customWidth="1"/>
    <col min="10245" max="10245" width="49.5546875" style="129" customWidth="1"/>
    <col min="10246" max="10246" width="44" style="129" customWidth="1"/>
    <col min="10247" max="10247" width="14.88671875" style="129" customWidth="1"/>
    <col min="10248" max="10249" width="18.6640625" style="129" customWidth="1"/>
    <col min="10250" max="10250" width="19.6640625" style="129" customWidth="1"/>
    <col min="10251" max="10251" width="14.33203125" style="129" customWidth="1"/>
    <col min="10252" max="10253" width="9.109375" style="129"/>
    <col min="10254" max="10254" width="19.109375" style="129" customWidth="1"/>
    <col min="10255" max="10255" width="18.5546875" style="129" customWidth="1"/>
    <col min="10256" max="10256" width="14.6640625" style="129" customWidth="1"/>
    <col min="10257" max="10497" width="9.109375" style="129"/>
    <col min="10498" max="10498" width="14.44140625" style="129" customWidth="1"/>
    <col min="10499" max="10499" width="11.6640625" style="129" customWidth="1"/>
    <col min="10500" max="10500" width="12" style="129" customWidth="1"/>
    <col min="10501" max="10501" width="49.5546875" style="129" customWidth="1"/>
    <col min="10502" max="10502" width="44" style="129" customWidth="1"/>
    <col min="10503" max="10503" width="14.88671875" style="129" customWidth="1"/>
    <col min="10504" max="10505" width="18.6640625" style="129" customWidth="1"/>
    <col min="10506" max="10506" width="19.6640625" style="129" customWidth="1"/>
    <col min="10507" max="10507" width="14.33203125" style="129" customWidth="1"/>
    <col min="10508" max="10509" width="9.109375" style="129"/>
    <col min="10510" max="10510" width="19.109375" style="129" customWidth="1"/>
    <col min="10511" max="10511" width="18.5546875" style="129" customWidth="1"/>
    <col min="10512" max="10512" width="14.6640625" style="129" customWidth="1"/>
    <col min="10513" max="10753" width="9.109375" style="129"/>
    <col min="10754" max="10754" width="14.44140625" style="129" customWidth="1"/>
    <col min="10755" max="10755" width="11.6640625" style="129" customWidth="1"/>
    <col min="10756" max="10756" width="12" style="129" customWidth="1"/>
    <col min="10757" max="10757" width="49.5546875" style="129" customWidth="1"/>
    <col min="10758" max="10758" width="44" style="129" customWidth="1"/>
    <col min="10759" max="10759" width="14.88671875" style="129" customWidth="1"/>
    <col min="10760" max="10761" width="18.6640625" style="129" customWidth="1"/>
    <col min="10762" max="10762" width="19.6640625" style="129" customWidth="1"/>
    <col min="10763" max="10763" width="14.33203125" style="129" customWidth="1"/>
    <col min="10764" max="10765" width="9.109375" style="129"/>
    <col min="10766" max="10766" width="19.109375" style="129" customWidth="1"/>
    <col min="10767" max="10767" width="18.5546875" style="129" customWidth="1"/>
    <col min="10768" max="10768" width="14.6640625" style="129" customWidth="1"/>
    <col min="10769" max="11009" width="9.109375" style="129"/>
    <col min="11010" max="11010" width="14.44140625" style="129" customWidth="1"/>
    <col min="11011" max="11011" width="11.6640625" style="129" customWidth="1"/>
    <col min="11012" max="11012" width="12" style="129" customWidth="1"/>
    <col min="11013" max="11013" width="49.5546875" style="129" customWidth="1"/>
    <col min="11014" max="11014" width="44" style="129" customWidth="1"/>
    <col min="11015" max="11015" width="14.88671875" style="129" customWidth="1"/>
    <col min="11016" max="11017" width="18.6640625" style="129" customWidth="1"/>
    <col min="11018" max="11018" width="19.6640625" style="129" customWidth="1"/>
    <col min="11019" max="11019" width="14.33203125" style="129" customWidth="1"/>
    <col min="11020" max="11021" width="9.109375" style="129"/>
    <col min="11022" max="11022" width="19.109375" style="129" customWidth="1"/>
    <col min="11023" max="11023" width="18.5546875" style="129" customWidth="1"/>
    <col min="11024" max="11024" width="14.6640625" style="129" customWidth="1"/>
    <col min="11025" max="11265" width="9.109375" style="129"/>
    <col min="11266" max="11266" width="14.44140625" style="129" customWidth="1"/>
    <col min="11267" max="11267" width="11.6640625" style="129" customWidth="1"/>
    <col min="11268" max="11268" width="12" style="129" customWidth="1"/>
    <col min="11269" max="11269" width="49.5546875" style="129" customWidth="1"/>
    <col min="11270" max="11270" width="44" style="129" customWidth="1"/>
    <col min="11271" max="11271" width="14.88671875" style="129" customWidth="1"/>
    <col min="11272" max="11273" width="18.6640625" style="129" customWidth="1"/>
    <col min="11274" max="11274" width="19.6640625" style="129" customWidth="1"/>
    <col min="11275" max="11275" width="14.33203125" style="129" customWidth="1"/>
    <col min="11276" max="11277" width="9.109375" style="129"/>
    <col min="11278" max="11278" width="19.109375" style="129" customWidth="1"/>
    <col min="11279" max="11279" width="18.5546875" style="129" customWidth="1"/>
    <col min="11280" max="11280" width="14.6640625" style="129" customWidth="1"/>
    <col min="11281" max="11521" width="9.109375" style="129"/>
    <col min="11522" max="11522" width="14.44140625" style="129" customWidth="1"/>
    <col min="11523" max="11523" width="11.6640625" style="129" customWidth="1"/>
    <col min="11524" max="11524" width="12" style="129" customWidth="1"/>
    <col min="11525" max="11525" width="49.5546875" style="129" customWidth="1"/>
    <col min="11526" max="11526" width="44" style="129" customWidth="1"/>
    <col min="11527" max="11527" width="14.88671875" style="129" customWidth="1"/>
    <col min="11528" max="11529" width="18.6640625" style="129" customWidth="1"/>
    <col min="11530" max="11530" width="19.6640625" style="129" customWidth="1"/>
    <col min="11531" max="11531" width="14.33203125" style="129" customWidth="1"/>
    <col min="11532" max="11533" width="9.109375" style="129"/>
    <col min="11534" max="11534" width="19.109375" style="129" customWidth="1"/>
    <col min="11535" max="11535" width="18.5546875" style="129" customWidth="1"/>
    <col min="11536" max="11536" width="14.6640625" style="129" customWidth="1"/>
    <col min="11537" max="11777" width="9.109375" style="129"/>
    <col min="11778" max="11778" width="14.44140625" style="129" customWidth="1"/>
    <col min="11779" max="11779" width="11.6640625" style="129" customWidth="1"/>
    <col min="11780" max="11780" width="12" style="129" customWidth="1"/>
    <col min="11781" max="11781" width="49.5546875" style="129" customWidth="1"/>
    <col min="11782" max="11782" width="44" style="129" customWidth="1"/>
    <col min="11783" max="11783" width="14.88671875" style="129" customWidth="1"/>
    <col min="11784" max="11785" width="18.6640625" style="129" customWidth="1"/>
    <col min="11786" max="11786" width="19.6640625" style="129" customWidth="1"/>
    <col min="11787" max="11787" width="14.33203125" style="129" customWidth="1"/>
    <col min="11788" max="11789" width="9.109375" style="129"/>
    <col min="11790" max="11790" width="19.109375" style="129" customWidth="1"/>
    <col min="11791" max="11791" width="18.5546875" style="129" customWidth="1"/>
    <col min="11792" max="11792" width="14.6640625" style="129" customWidth="1"/>
    <col min="11793" max="12033" width="9.109375" style="129"/>
    <col min="12034" max="12034" width="14.44140625" style="129" customWidth="1"/>
    <col min="12035" max="12035" width="11.6640625" style="129" customWidth="1"/>
    <col min="12036" max="12036" width="12" style="129" customWidth="1"/>
    <col min="12037" max="12037" width="49.5546875" style="129" customWidth="1"/>
    <col min="12038" max="12038" width="44" style="129" customWidth="1"/>
    <col min="12039" max="12039" width="14.88671875" style="129" customWidth="1"/>
    <col min="12040" max="12041" width="18.6640625" style="129" customWidth="1"/>
    <col min="12042" max="12042" width="19.6640625" style="129" customWidth="1"/>
    <col min="12043" max="12043" width="14.33203125" style="129" customWidth="1"/>
    <col min="12044" max="12045" width="9.109375" style="129"/>
    <col min="12046" max="12046" width="19.109375" style="129" customWidth="1"/>
    <col min="12047" max="12047" width="18.5546875" style="129" customWidth="1"/>
    <col min="12048" max="12048" width="14.6640625" style="129" customWidth="1"/>
    <col min="12049" max="12289" width="9.109375" style="129"/>
    <col min="12290" max="12290" width="14.44140625" style="129" customWidth="1"/>
    <col min="12291" max="12291" width="11.6640625" style="129" customWidth="1"/>
    <col min="12292" max="12292" width="12" style="129" customWidth="1"/>
    <col min="12293" max="12293" width="49.5546875" style="129" customWidth="1"/>
    <col min="12294" max="12294" width="44" style="129" customWidth="1"/>
    <col min="12295" max="12295" width="14.88671875" style="129" customWidth="1"/>
    <col min="12296" max="12297" width="18.6640625" style="129" customWidth="1"/>
    <col min="12298" max="12298" width="19.6640625" style="129" customWidth="1"/>
    <col min="12299" max="12299" width="14.33203125" style="129" customWidth="1"/>
    <col min="12300" max="12301" width="9.109375" style="129"/>
    <col min="12302" max="12302" width="19.109375" style="129" customWidth="1"/>
    <col min="12303" max="12303" width="18.5546875" style="129" customWidth="1"/>
    <col min="12304" max="12304" width="14.6640625" style="129" customWidth="1"/>
    <col min="12305" max="12545" width="9.109375" style="129"/>
    <col min="12546" max="12546" width="14.44140625" style="129" customWidth="1"/>
    <col min="12547" max="12547" width="11.6640625" style="129" customWidth="1"/>
    <col min="12548" max="12548" width="12" style="129" customWidth="1"/>
    <col min="12549" max="12549" width="49.5546875" style="129" customWidth="1"/>
    <col min="12550" max="12550" width="44" style="129" customWidth="1"/>
    <col min="12551" max="12551" width="14.88671875" style="129" customWidth="1"/>
    <col min="12552" max="12553" width="18.6640625" style="129" customWidth="1"/>
    <col min="12554" max="12554" width="19.6640625" style="129" customWidth="1"/>
    <col min="12555" max="12555" width="14.33203125" style="129" customWidth="1"/>
    <col min="12556" max="12557" width="9.109375" style="129"/>
    <col min="12558" max="12558" width="19.109375" style="129" customWidth="1"/>
    <col min="12559" max="12559" width="18.5546875" style="129" customWidth="1"/>
    <col min="12560" max="12560" width="14.6640625" style="129" customWidth="1"/>
    <col min="12561" max="12801" width="9.109375" style="129"/>
    <col min="12802" max="12802" width="14.44140625" style="129" customWidth="1"/>
    <col min="12803" max="12803" width="11.6640625" style="129" customWidth="1"/>
    <col min="12804" max="12804" width="12" style="129" customWidth="1"/>
    <col min="12805" max="12805" width="49.5546875" style="129" customWidth="1"/>
    <col min="12806" max="12806" width="44" style="129" customWidth="1"/>
    <col min="12807" max="12807" width="14.88671875" style="129" customWidth="1"/>
    <col min="12808" max="12809" width="18.6640625" style="129" customWidth="1"/>
    <col min="12810" max="12810" width="19.6640625" style="129" customWidth="1"/>
    <col min="12811" max="12811" width="14.33203125" style="129" customWidth="1"/>
    <col min="12812" max="12813" width="9.109375" style="129"/>
    <col min="12814" max="12814" width="19.109375" style="129" customWidth="1"/>
    <col min="12815" max="12815" width="18.5546875" style="129" customWidth="1"/>
    <col min="12816" max="12816" width="14.6640625" style="129" customWidth="1"/>
    <col min="12817" max="13057" width="9.109375" style="129"/>
    <col min="13058" max="13058" width="14.44140625" style="129" customWidth="1"/>
    <col min="13059" max="13059" width="11.6640625" style="129" customWidth="1"/>
    <col min="13060" max="13060" width="12" style="129" customWidth="1"/>
    <col min="13061" max="13061" width="49.5546875" style="129" customWidth="1"/>
    <col min="13062" max="13062" width="44" style="129" customWidth="1"/>
    <col min="13063" max="13063" width="14.88671875" style="129" customWidth="1"/>
    <col min="13064" max="13065" width="18.6640625" style="129" customWidth="1"/>
    <col min="13066" max="13066" width="19.6640625" style="129" customWidth="1"/>
    <col min="13067" max="13067" width="14.33203125" style="129" customWidth="1"/>
    <col min="13068" max="13069" width="9.109375" style="129"/>
    <col min="13070" max="13070" width="19.109375" style="129" customWidth="1"/>
    <col min="13071" max="13071" width="18.5546875" style="129" customWidth="1"/>
    <col min="13072" max="13072" width="14.6640625" style="129" customWidth="1"/>
    <col min="13073" max="13313" width="9.109375" style="129"/>
    <col min="13314" max="13314" width="14.44140625" style="129" customWidth="1"/>
    <col min="13315" max="13315" width="11.6640625" style="129" customWidth="1"/>
    <col min="13316" max="13316" width="12" style="129" customWidth="1"/>
    <col min="13317" max="13317" width="49.5546875" style="129" customWidth="1"/>
    <col min="13318" max="13318" width="44" style="129" customWidth="1"/>
    <col min="13319" max="13319" width="14.88671875" style="129" customWidth="1"/>
    <col min="13320" max="13321" width="18.6640625" style="129" customWidth="1"/>
    <col min="13322" max="13322" width="19.6640625" style="129" customWidth="1"/>
    <col min="13323" max="13323" width="14.33203125" style="129" customWidth="1"/>
    <col min="13324" max="13325" width="9.109375" style="129"/>
    <col min="13326" max="13326" width="19.109375" style="129" customWidth="1"/>
    <col min="13327" max="13327" width="18.5546875" style="129" customWidth="1"/>
    <col min="13328" max="13328" width="14.6640625" style="129" customWidth="1"/>
    <col min="13329" max="13569" width="9.109375" style="129"/>
    <col min="13570" max="13570" width="14.44140625" style="129" customWidth="1"/>
    <col min="13571" max="13571" width="11.6640625" style="129" customWidth="1"/>
    <col min="13572" max="13572" width="12" style="129" customWidth="1"/>
    <col min="13573" max="13573" width="49.5546875" style="129" customWidth="1"/>
    <col min="13574" max="13574" width="44" style="129" customWidth="1"/>
    <col min="13575" max="13575" width="14.88671875" style="129" customWidth="1"/>
    <col min="13576" max="13577" width="18.6640625" style="129" customWidth="1"/>
    <col min="13578" max="13578" width="19.6640625" style="129" customWidth="1"/>
    <col min="13579" max="13579" width="14.33203125" style="129" customWidth="1"/>
    <col min="13580" max="13581" width="9.109375" style="129"/>
    <col min="13582" max="13582" width="19.109375" style="129" customWidth="1"/>
    <col min="13583" max="13583" width="18.5546875" style="129" customWidth="1"/>
    <col min="13584" max="13584" width="14.6640625" style="129" customWidth="1"/>
    <col min="13585" max="13825" width="9.109375" style="129"/>
    <col min="13826" max="13826" width="14.44140625" style="129" customWidth="1"/>
    <col min="13827" max="13827" width="11.6640625" style="129" customWidth="1"/>
    <col min="13828" max="13828" width="12" style="129" customWidth="1"/>
    <col min="13829" max="13829" width="49.5546875" style="129" customWidth="1"/>
    <col min="13830" max="13830" width="44" style="129" customWidth="1"/>
    <col min="13831" max="13831" width="14.88671875" style="129" customWidth="1"/>
    <col min="13832" max="13833" width="18.6640625" style="129" customWidth="1"/>
    <col min="13834" max="13834" width="19.6640625" style="129" customWidth="1"/>
    <col min="13835" max="13835" width="14.33203125" style="129" customWidth="1"/>
    <col min="13836" max="13837" width="9.109375" style="129"/>
    <col min="13838" max="13838" width="19.109375" style="129" customWidth="1"/>
    <col min="13839" max="13839" width="18.5546875" style="129" customWidth="1"/>
    <col min="13840" max="13840" width="14.6640625" style="129" customWidth="1"/>
    <col min="13841" max="14081" width="9.109375" style="129"/>
    <col min="14082" max="14082" width="14.44140625" style="129" customWidth="1"/>
    <col min="14083" max="14083" width="11.6640625" style="129" customWidth="1"/>
    <col min="14084" max="14084" width="12" style="129" customWidth="1"/>
    <col min="14085" max="14085" width="49.5546875" style="129" customWidth="1"/>
    <col min="14086" max="14086" width="44" style="129" customWidth="1"/>
    <col min="14087" max="14087" width="14.88671875" style="129" customWidth="1"/>
    <col min="14088" max="14089" width="18.6640625" style="129" customWidth="1"/>
    <col min="14090" max="14090" width="19.6640625" style="129" customWidth="1"/>
    <col min="14091" max="14091" width="14.33203125" style="129" customWidth="1"/>
    <col min="14092" max="14093" width="9.109375" style="129"/>
    <col min="14094" max="14094" width="19.109375" style="129" customWidth="1"/>
    <col min="14095" max="14095" width="18.5546875" style="129" customWidth="1"/>
    <col min="14096" max="14096" width="14.6640625" style="129" customWidth="1"/>
    <col min="14097" max="14337" width="9.109375" style="129"/>
    <col min="14338" max="14338" width="14.44140625" style="129" customWidth="1"/>
    <col min="14339" max="14339" width="11.6640625" style="129" customWidth="1"/>
    <col min="14340" max="14340" width="12" style="129" customWidth="1"/>
    <col min="14341" max="14341" width="49.5546875" style="129" customWidth="1"/>
    <col min="14342" max="14342" width="44" style="129" customWidth="1"/>
    <col min="14343" max="14343" width="14.88671875" style="129" customWidth="1"/>
    <col min="14344" max="14345" width="18.6640625" style="129" customWidth="1"/>
    <col min="14346" max="14346" width="19.6640625" style="129" customWidth="1"/>
    <col min="14347" max="14347" width="14.33203125" style="129" customWidth="1"/>
    <col min="14348" max="14349" width="9.109375" style="129"/>
    <col min="14350" max="14350" width="19.109375" style="129" customWidth="1"/>
    <col min="14351" max="14351" width="18.5546875" style="129" customWidth="1"/>
    <col min="14352" max="14352" width="14.6640625" style="129" customWidth="1"/>
    <col min="14353" max="14593" width="9.109375" style="129"/>
    <col min="14594" max="14594" width="14.44140625" style="129" customWidth="1"/>
    <col min="14595" max="14595" width="11.6640625" style="129" customWidth="1"/>
    <col min="14596" max="14596" width="12" style="129" customWidth="1"/>
    <col min="14597" max="14597" width="49.5546875" style="129" customWidth="1"/>
    <col min="14598" max="14598" width="44" style="129" customWidth="1"/>
    <col min="14599" max="14599" width="14.88671875" style="129" customWidth="1"/>
    <col min="14600" max="14601" width="18.6640625" style="129" customWidth="1"/>
    <col min="14602" max="14602" width="19.6640625" style="129" customWidth="1"/>
    <col min="14603" max="14603" width="14.33203125" style="129" customWidth="1"/>
    <col min="14604" max="14605" width="9.109375" style="129"/>
    <col min="14606" max="14606" width="19.109375" style="129" customWidth="1"/>
    <col min="14607" max="14607" width="18.5546875" style="129" customWidth="1"/>
    <col min="14608" max="14608" width="14.6640625" style="129" customWidth="1"/>
    <col min="14609" max="14849" width="9.109375" style="129"/>
    <col min="14850" max="14850" width="14.44140625" style="129" customWidth="1"/>
    <col min="14851" max="14851" width="11.6640625" style="129" customWidth="1"/>
    <col min="14852" max="14852" width="12" style="129" customWidth="1"/>
    <col min="14853" max="14853" width="49.5546875" style="129" customWidth="1"/>
    <col min="14854" max="14854" width="44" style="129" customWidth="1"/>
    <col min="14855" max="14855" width="14.88671875" style="129" customWidth="1"/>
    <col min="14856" max="14857" width="18.6640625" style="129" customWidth="1"/>
    <col min="14858" max="14858" width="19.6640625" style="129" customWidth="1"/>
    <col min="14859" max="14859" width="14.33203125" style="129" customWidth="1"/>
    <col min="14860" max="14861" width="9.109375" style="129"/>
    <col min="14862" max="14862" width="19.109375" style="129" customWidth="1"/>
    <col min="14863" max="14863" width="18.5546875" style="129" customWidth="1"/>
    <col min="14864" max="14864" width="14.6640625" style="129" customWidth="1"/>
    <col min="14865" max="15105" width="9.109375" style="129"/>
    <col min="15106" max="15106" width="14.44140625" style="129" customWidth="1"/>
    <col min="15107" max="15107" width="11.6640625" style="129" customWidth="1"/>
    <col min="15108" max="15108" width="12" style="129" customWidth="1"/>
    <col min="15109" max="15109" width="49.5546875" style="129" customWidth="1"/>
    <col min="15110" max="15110" width="44" style="129" customWidth="1"/>
    <col min="15111" max="15111" width="14.88671875" style="129" customWidth="1"/>
    <col min="15112" max="15113" width="18.6640625" style="129" customWidth="1"/>
    <col min="15114" max="15114" width="19.6640625" style="129" customWidth="1"/>
    <col min="15115" max="15115" width="14.33203125" style="129" customWidth="1"/>
    <col min="15116" max="15117" width="9.109375" style="129"/>
    <col min="15118" max="15118" width="19.109375" style="129" customWidth="1"/>
    <col min="15119" max="15119" width="18.5546875" style="129" customWidth="1"/>
    <col min="15120" max="15120" width="14.6640625" style="129" customWidth="1"/>
    <col min="15121" max="15361" width="9.109375" style="129"/>
    <col min="15362" max="15362" width="14.44140625" style="129" customWidth="1"/>
    <col min="15363" max="15363" width="11.6640625" style="129" customWidth="1"/>
    <col min="15364" max="15364" width="12" style="129" customWidth="1"/>
    <col min="15365" max="15365" width="49.5546875" style="129" customWidth="1"/>
    <col min="15366" max="15366" width="44" style="129" customWidth="1"/>
    <col min="15367" max="15367" width="14.88671875" style="129" customWidth="1"/>
    <col min="15368" max="15369" width="18.6640625" style="129" customWidth="1"/>
    <col min="15370" max="15370" width="19.6640625" style="129" customWidth="1"/>
    <col min="15371" max="15371" width="14.33203125" style="129" customWidth="1"/>
    <col min="15372" max="15373" width="9.109375" style="129"/>
    <col min="15374" max="15374" width="19.109375" style="129" customWidth="1"/>
    <col min="15375" max="15375" width="18.5546875" style="129" customWidth="1"/>
    <col min="15376" max="15376" width="14.6640625" style="129" customWidth="1"/>
    <col min="15377" max="15617" width="9.109375" style="129"/>
    <col min="15618" max="15618" width="14.44140625" style="129" customWidth="1"/>
    <col min="15619" max="15619" width="11.6640625" style="129" customWidth="1"/>
    <col min="15620" max="15620" width="12" style="129" customWidth="1"/>
    <col min="15621" max="15621" width="49.5546875" style="129" customWidth="1"/>
    <col min="15622" max="15622" width="44" style="129" customWidth="1"/>
    <col min="15623" max="15623" width="14.88671875" style="129" customWidth="1"/>
    <col min="15624" max="15625" width="18.6640625" style="129" customWidth="1"/>
    <col min="15626" max="15626" width="19.6640625" style="129" customWidth="1"/>
    <col min="15627" max="15627" width="14.33203125" style="129" customWidth="1"/>
    <col min="15628" max="15629" width="9.109375" style="129"/>
    <col min="15630" max="15630" width="19.109375" style="129" customWidth="1"/>
    <col min="15631" max="15631" width="18.5546875" style="129" customWidth="1"/>
    <col min="15632" max="15632" width="14.6640625" style="129" customWidth="1"/>
    <col min="15633" max="15873" width="9.109375" style="129"/>
    <col min="15874" max="15874" width="14.44140625" style="129" customWidth="1"/>
    <col min="15875" max="15875" width="11.6640625" style="129" customWidth="1"/>
    <col min="15876" max="15876" width="12" style="129" customWidth="1"/>
    <col min="15877" max="15877" width="49.5546875" style="129" customWidth="1"/>
    <col min="15878" max="15878" width="44" style="129" customWidth="1"/>
    <col min="15879" max="15879" width="14.88671875" style="129" customWidth="1"/>
    <col min="15880" max="15881" width="18.6640625" style="129" customWidth="1"/>
    <col min="15882" max="15882" width="19.6640625" style="129" customWidth="1"/>
    <col min="15883" max="15883" width="14.33203125" style="129" customWidth="1"/>
    <col min="15884" max="15885" width="9.109375" style="129"/>
    <col min="15886" max="15886" width="19.109375" style="129" customWidth="1"/>
    <col min="15887" max="15887" width="18.5546875" style="129" customWidth="1"/>
    <col min="15888" max="15888" width="14.6640625" style="129" customWidth="1"/>
    <col min="15889" max="16129" width="9.109375" style="129"/>
    <col min="16130" max="16130" width="14.44140625" style="129" customWidth="1"/>
    <col min="16131" max="16131" width="11.6640625" style="129" customWidth="1"/>
    <col min="16132" max="16132" width="12" style="129" customWidth="1"/>
    <col min="16133" max="16133" width="49.5546875" style="129" customWidth="1"/>
    <col min="16134" max="16134" width="44" style="129" customWidth="1"/>
    <col min="16135" max="16135" width="14.88671875" style="129" customWidth="1"/>
    <col min="16136" max="16137" width="18.6640625" style="129" customWidth="1"/>
    <col min="16138" max="16138" width="19.6640625" style="129" customWidth="1"/>
    <col min="16139" max="16139" width="14.33203125" style="129" customWidth="1"/>
    <col min="16140" max="16141" width="9.109375" style="129"/>
    <col min="16142" max="16142" width="19.109375" style="129" customWidth="1"/>
    <col min="16143" max="16143" width="18.5546875" style="129" customWidth="1"/>
    <col min="16144" max="16144" width="14.6640625" style="129" customWidth="1"/>
    <col min="16145" max="16384" width="9.109375" style="129"/>
  </cols>
  <sheetData>
    <row r="1" spans="2:12" ht="57.75" customHeight="1" x14ac:dyDescent="0.25">
      <c r="B1" s="144"/>
      <c r="C1" s="222"/>
      <c r="D1" s="222"/>
      <c r="E1" s="222"/>
      <c r="F1" s="222"/>
      <c r="G1" s="316" t="s">
        <v>436</v>
      </c>
      <c r="H1" s="316"/>
      <c r="I1" s="316"/>
      <c r="J1" s="316"/>
      <c r="K1" s="316"/>
      <c r="L1" s="316"/>
    </row>
    <row r="2" spans="2:12" ht="15.6" x14ac:dyDescent="0.25">
      <c r="B2" s="144"/>
      <c r="C2" s="222"/>
      <c r="D2" s="222"/>
      <c r="E2" s="222"/>
      <c r="F2" s="222"/>
      <c r="G2" s="316"/>
      <c r="H2" s="316"/>
      <c r="I2" s="316"/>
      <c r="J2" s="316"/>
      <c r="K2" s="316"/>
      <c r="L2" s="316"/>
    </row>
    <row r="3" spans="2:12" ht="15.6" x14ac:dyDescent="0.25">
      <c r="B3" s="144"/>
      <c r="C3" s="222"/>
      <c r="D3" s="222"/>
      <c r="E3" s="222"/>
      <c r="F3" s="222"/>
      <c r="G3" s="316"/>
      <c r="H3" s="316"/>
      <c r="I3" s="316"/>
      <c r="J3" s="316"/>
      <c r="K3" s="316"/>
      <c r="L3" s="316"/>
    </row>
    <row r="4" spans="2:12" ht="18" x14ac:dyDescent="0.35">
      <c r="B4" s="317"/>
      <c r="C4" s="322"/>
      <c r="D4" s="322"/>
      <c r="E4" s="322"/>
      <c r="F4" s="322"/>
      <c r="G4" s="322"/>
      <c r="H4" s="323"/>
      <c r="I4" s="323"/>
      <c r="J4" s="323"/>
      <c r="K4" s="323"/>
      <c r="L4" s="323"/>
    </row>
    <row r="5" spans="2:12" ht="3" customHeight="1" x14ac:dyDescent="0.35">
      <c r="B5" s="319"/>
      <c r="C5" s="322"/>
      <c r="D5" s="322"/>
      <c r="E5" s="322"/>
      <c r="F5" s="322"/>
      <c r="G5" s="322"/>
      <c r="H5" s="322"/>
      <c r="I5" s="322"/>
      <c r="J5" s="322"/>
      <c r="K5" s="322"/>
      <c r="L5" s="324"/>
    </row>
    <row r="6" spans="2:12" ht="18" x14ac:dyDescent="0.35">
      <c r="B6" s="321" t="s">
        <v>403</v>
      </c>
      <c r="C6" s="321"/>
      <c r="D6" s="321"/>
      <c r="E6" s="321"/>
      <c r="F6" s="321"/>
      <c r="G6" s="321"/>
      <c r="H6" s="321"/>
      <c r="I6" s="321"/>
      <c r="J6" s="321"/>
      <c r="K6" s="321"/>
      <c r="L6" s="324"/>
    </row>
    <row r="7" spans="2:12" ht="18" x14ac:dyDescent="0.35">
      <c r="B7" s="321" t="s">
        <v>335</v>
      </c>
      <c r="C7" s="321"/>
      <c r="D7" s="321"/>
      <c r="E7" s="321"/>
      <c r="F7" s="321"/>
      <c r="G7" s="321"/>
      <c r="H7" s="321"/>
      <c r="I7" s="321"/>
      <c r="J7" s="321"/>
      <c r="K7" s="321"/>
      <c r="L7" s="324"/>
    </row>
    <row r="8" spans="2:12" ht="18" x14ac:dyDescent="0.35">
      <c r="B8" s="321" t="s">
        <v>336</v>
      </c>
      <c r="C8" s="321"/>
      <c r="D8" s="321"/>
      <c r="E8" s="321"/>
      <c r="F8" s="321"/>
      <c r="G8" s="321"/>
      <c r="H8" s="321"/>
      <c r="I8" s="321"/>
      <c r="J8" s="321"/>
      <c r="K8" s="321"/>
      <c r="L8" s="324"/>
    </row>
    <row r="9" spans="2:12" ht="87" customHeight="1" x14ac:dyDescent="0.35">
      <c r="B9" s="325"/>
      <c r="C9" s="322"/>
      <c r="D9" s="322"/>
      <c r="E9" s="326" t="s">
        <v>437</v>
      </c>
      <c r="F9" s="326"/>
      <c r="G9" s="326"/>
      <c r="H9" s="326"/>
      <c r="I9" s="322"/>
      <c r="J9" s="322"/>
      <c r="K9" s="322"/>
      <c r="L9" s="324"/>
    </row>
    <row r="10" spans="2:12" ht="13.2" customHeight="1" x14ac:dyDescent="0.35">
      <c r="B10" s="327"/>
      <c r="C10" s="322"/>
      <c r="D10" s="322"/>
      <c r="E10" s="322"/>
      <c r="F10" s="322"/>
      <c r="G10" s="322"/>
      <c r="H10" s="322"/>
      <c r="I10" s="322"/>
      <c r="J10" s="322"/>
      <c r="K10" s="322"/>
      <c r="L10" s="324"/>
    </row>
    <row r="11" spans="2:12" ht="7.8" customHeight="1" x14ac:dyDescent="0.25">
      <c r="B11" s="315"/>
      <c r="C11" s="222"/>
      <c r="D11" s="222"/>
      <c r="E11" s="222"/>
      <c r="F11" s="222"/>
      <c r="G11" s="222"/>
      <c r="H11" s="222"/>
      <c r="I11" s="222"/>
      <c r="J11" s="222"/>
      <c r="K11" s="222"/>
    </row>
    <row r="12" spans="2:12" ht="3.6" customHeight="1" x14ac:dyDescent="0.25">
      <c r="B12" s="147"/>
      <c r="C12" s="222"/>
      <c r="D12" s="222"/>
      <c r="E12" s="222"/>
      <c r="F12" s="222"/>
      <c r="G12" s="222"/>
      <c r="H12" s="222"/>
      <c r="I12" s="222"/>
      <c r="J12" s="222"/>
      <c r="K12" s="222"/>
    </row>
    <row r="13" spans="2:12" ht="7.2" customHeight="1" x14ac:dyDescent="0.25">
      <c r="B13" s="148"/>
      <c r="C13" s="222"/>
      <c r="D13" s="222"/>
      <c r="E13" s="222"/>
      <c r="F13" s="222"/>
      <c r="G13" s="222"/>
      <c r="H13" s="222"/>
      <c r="I13" s="222"/>
      <c r="J13" s="222"/>
      <c r="K13" s="222"/>
    </row>
    <row r="14" spans="2:12" ht="92.4" x14ac:dyDescent="0.25">
      <c r="B14" s="149" t="s">
        <v>313</v>
      </c>
      <c r="C14" s="149" t="s">
        <v>314</v>
      </c>
      <c r="D14" s="149" t="s">
        <v>185</v>
      </c>
      <c r="E14" s="149" t="s">
        <v>315</v>
      </c>
      <c r="F14" s="149" t="s">
        <v>337</v>
      </c>
      <c r="G14" s="149" t="s">
        <v>338</v>
      </c>
      <c r="H14" s="149" t="s">
        <v>339</v>
      </c>
      <c r="I14" s="149" t="s">
        <v>340</v>
      </c>
      <c r="J14" s="149" t="s">
        <v>341</v>
      </c>
      <c r="K14" s="149" t="s">
        <v>342</v>
      </c>
    </row>
    <row r="15" spans="2:12" x14ac:dyDescent="0.25">
      <c r="B15" s="149">
        <v>1</v>
      </c>
      <c r="C15" s="149">
        <v>2</v>
      </c>
      <c r="D15" s="149">
        <v>3</v>
      </c>
      <c r="E15" s="149">
        <v>4</v>
      </c>
      <c r="F15" s="149">
        <v>5</v>
      </c>
      <c r="G15" s="149">
        <v>6</v>
      </c>
      <c r="H15" s="149">
        <v>7</v>
      </c>
      <c r="I15" s="149">
        <v>8</v>
      </c>
      <c r="J15" s="149">
        <v>9</v>
      </c>
      <c r="K15" s="149">
        <v>10</v>
      </c>
    </row>
    <row r="16" spans="2:12" ht="53.25" customHeight="1" x14ac:dyDescent="0.25">
      <c r="B16" s="150" t="s">
        <v>110</v>
      </c>
      <c r="C16" s="150" t="s">
        <v>111</v>
      </c>
      <c r="D16" s="151"/>
      <c r="E16" s="152" t="s">
        <v>112</v>
      </c>
      <c r="F16" s="153"/>
      <c r="G16" s="153"/>
      <c r="H16" s="243">
        <f>SUM(H17)</f>
        <v>69011207</v>
      </c>
      <c r="I16" s="243">
        <f>SUM(I17)</f>
        <v>55769478.859999999</v>
      </c>
      <c r="J16" s="243">
        <f>SUM(J17)</f>
        <v>2323983</v>
      </c>
      <c r="K16" s="153"/>
    </row>
    <row r="17" spans="2:16" ht="53.25" customHeight="1" x14ac:dyDescent="0.25">
      <c r="B17" s="150" t="s">
        <v>113</v>
      </c>
      <c r="C17" s="150"/>
      <c r="D17" s="151"/>
      <c r="E17" s="152" t="s">
        <v>114</v>
      </c>
      <c r="F17" s="149"/>
      <c r="G17" s="149"/>
      <c r="H17" s="191">
        <f>SUM(H25+H18+H22)</f>
        <v>69011207</v>
      </c>
      <c r="I17" s="191">
        <f>SUM(I25+I18+I22)</f>
        <v>55769478.859999999</v>
      </c>
      <c r="J17" s="191">
        <f>SUM(J25+J18+J22)</f>
        <v>2323983</v>
      </c>
      <c r="K17" s="149"/>
    </row>
    <row r="18" spans="2:16" ht="26.4" x14ac:dyDescent="0.25">
      <c r="B18" s="156" t="s">
        <v>134</v>
      </c>
      <c r="C18" s="157" t="s">
        <v>135</v>
      </c>
      <c r="D18" s="157" t="s">
        <v>136</v>
      </c>
      <c r="E18" s="158" t="s">
        <v>343</v>
      </c>
      <c r="F18" s="159"/>
      <c r="G18" s="160"/>
      <c r="H18" s="191">
        <f>SUM(H19:H21)</f>
        <v>25282973</v>
      </c>
      <c r="I18" s="191">
        <f>SUM(I19:I21)</f>
        <v>19140812.189999998</v>
      </c>
      <c r="J18" s="191">
        <f>SUM(J19:J21)</f>
        <v>1214350</v>
      </c>
      <c r="K18" s="155"/>
    </row>
    <row r="19" spans="2:16" ht="39.6" x14ac:dyDescent="0.25">
      <c r="B19" s="162" t="s">
        <v>134</v>
      </c>
      <c r="C19" s="163" t="s">
        <v>135</v>
      </c>
      <c r="D19" s="163" t="s">
        <v>136</v>
      </c>
      <c r="E19" s="164" t="s">
        <v>343</v>
      </c>
      <c r="F19" s="165" t="s">
        <v>344</v>
      </c>
      <c r="G19" s="163" t="s">
        <v>345</v>
      </c>
      <c r="H19" s="244">
        <v>12834748</v>
      </c>
      <c r="I19" s="245">
        <v>9321975.4199999999</v>
      </c>
      <c r="J19" s="244">
        <v>100000</v>
      </c>
      <c r="K19" s="168">
        <f>I19/H19*100</f>
        <v>72.630763143927723</v>
      </c>
    </row>
    <row r="20" spans="2:16" ht="26.4" x14ac:dyDescent="0.25">
      <c r="B20" s="162" t="s">
        <v>134</v>
      </c>
      <c r="C20" s="163" t="s">
        <v>135</v>
      </c>
      <c r="D20" s="163" t="s">
        <v>136</v>
      </c>
      <c r="E20" s="164" t="s">
        <v>343</v>
      </c>
      <c r="F20" s="175" t="s">
        <v>346</v>
      </c>
      <c r="G20" s="163" t="s">
        <v>347</v>
      </c>
      <c r="H20" s="244">
        <v>6426432</v>
      </c>
      <c r="I20" s="245">
        <v>4656054.84</v>
      </c>
      <c r="J20" s="244">
        <v>200000</v>
      </c>
      <c r="K20" s="168">
        <f>I20/H20*100</f>
        <v>72.451631636341901</v>
      </c>
    </row>
    <row r="21" spans="2:16" ht="39.6" x14ac:dyDescent="0.25">
      <c r="B21" s="162" t="s">
        <v>134</v>
      </c>
      <c r="C21" s="163" t="s">
        <v>135</v>
      </c>
      <c r="D21" s="163" t="s">
        <v>136</v>
      </c>
      <c r="E21" s="164" t="s">
        <v>343</v>
      </c>
      <c r="F21" s="223" t="s">
        <v>348</v>
      </c>
      <c r="G21" s="163" t="s">
        <v>349</v>
      </c>
      <c r="H21" s="244">
        <v>6021793</v>
      </c>
      <c r="I21" s="245">
        <v>5162781.93</v>
      </c>
      <c r="J21" s="244">
        <v>914350</v>
      </c>
      <c r="K21" s="168">
        <f>I21/H21*100</f>
        <v>85.734961829475026</v>
      </c>
    </row>
    <row r="22" spans="2:16" ht="26.4" x14ac:dyDescent="0.25">
      <c r="B22" s="156" t="s">
        <v>137</v>
      </c>
      <c r="C22" s="157" t="s">
        <v>138</v>
      </c>
      <c r="D22" s="157" t="s">
        <v>136</v>
      </c>
      <c r="E22" s="174" t="s">
        <v>343</v>
      </c>
      <c r="F22" s="149"/>
      <c r="G22" s="160"/>
      <c r="H22" s="191">
        <f>H23</f>
        <v>11055050</v>
      </c>
      <c r="I22" s="191">
        <f>I23</f>
        <v>10498140.949999999</v>
      </c>
      <c r="J22" s="191">
        <f>J23</f>
        <v>909633</v>
      </c>
      <c r="K22" s="155"/>
    </row>
    <row r="23" spans="2:16" ht="26.4" x14ac:dyDescent="0.25">
      <c r="B23" s="162" t="s">
        <v>137</v>
      </c>
      <c r="C23" s="163" t="s">
        <v>138</v>
      </c>
      <c r="D23" s="163" t="s">
        <v>136</v>
      </c>
      <c r="E23" s="164" t="s">
        <v>343</v>
      </c>
      <c r="F23" s="175" t="s">
        <v>350</v>
      </c>
      <c r="G23" s="163" t="s">
        <v>347</v>
      </c>
      <c r="H23" s="244">
        <f>11050050+5000</f>
        <v>11055050</v>
      </c>
      <c r="I23" s="246">
        <f>10888863.95-390723</f>
        <v>10498140.949999999</v>
      </c>
      <c r="J23" s="244">
        <f>1300356-390723</f>
        <v>909633</v>
      </c>
      <c r="K23" s="168">
        <f>I23/H23*100</f>
        <v>94.962401345991182</v>
      </c>
    </row>
    <row r="24" spans="2:16" ht="18.75" hidden="1" customHeight="1" x14ac:dyDescent="0.25">
      <c r="B24" s="162"/>
      <c r="C24" s="163"/>
      <c r="D24" s="163"/>
      <c r="E24" s="164"/>
      <c r="F24" s="224" t="s">
        <v>351</v>
      </c>
      <c r="G24" s="163"/>
      <c r="H24" s="244"/>
      <c r="I24" s="246"/>
      <c r="J24" s="244">
        <v>0</v>
      </c>
      <c r="K24" s="179"/>
    </row>
    <row r="25" spans="2:16" s="225" customFormat="1" ht="52.5" customHeight="1" x14ac:dyDescent="0.3">
      <c r="B25" s="180">
        <v>1217461</v>
      </c>
      <c r="C25" s="180">
        <v>7461</v>
      </c>
      <c r="D25" s="181" t="s">
        <v>144</v>
      </c>
      <c r="E25" s="182" t="s">
        <v>145</v>
      </c>
      <c r="F25" s="183"/>
      <c r="G25" s="183"/>
      <c r="H25" s="247">
        <f>SUM(H26)</f>
        <v>32673184</v>
      </c>
      <c r="I25" s="247">
        <f>SUM(I26)</f>
        <v>26130525.719999999</v>
      </c>
      <c r="J25" s="247">
        <f>SUM(J26)</f>
        <v>200000</v>
      </c>
      <c r="K25" s="160"/>
    </row>
    <row r="26" spans="2:16" ht="42.75" customHeight="1" x14ac:dyDescent="0.25">
      <c r="B26" s="187">
        <v>1217461</v>
      </c>
      <c r="C26" s="187">
        <v>7461</v>
      </c>
      <c r="D26" s="163" t="s">
        <v>144</v>
      </c>
      <c r="E26" s="188" t="s">
        <v>145</v>
      </c>
      <c r="F26" s="179" t="s">
        <v>352</v>
      </c>
      <c r="G26" s="179" t="s">
        <v>347</v>
      </c>
      <c r="H26" s="248">
        <v>32673184</v>
      </c>
      <c r="I26" s="246">
        <v>26130525.719999999</v>
      </c>
      <c r="J26" s="244">
        <v>200000</v>
      </c>
      <c r="K26" s="168">
        <f>I26/H26*100</f>
        <v>79.975449347085359</v>
      </c>
    </row>
    <row r="27" spans="2:16" ht="55.5" customHeight="1" x14ac:dyDescent="0.25">
      <c r="B27" s="150" t="s">
        <v>157</v>
      </c>
      <c r="C27" s="150" t="s">
        <v>158</v>
      </c>
      <c r="D27" s="151"/>
      <c r="E27" s="190" t="s">
        <v>159</v>
      </c>
      <c r="F27" s="149"/>
      <c r="G27" s="149"/>
      <c r="H27" s="249">
        <f>H28</f>
        <v>183079108</v>
      </c>
      <c r="I27" s="249">
        <f>I28</f>
        <v>31130595.530000001</v>
      </c>
      <c r="J27" s="249">
        <f>J28</f>
        <v>9885870.379999999</v>
      </c>
      <c r="K27" s="149"/>
      <c r="N27" s="226"/>
      <c r="O27" s="226"/>
      <c r="P27" s="226"/>
    </row>
    <row r="28" spans="2:16" ht="56.25" customHeight="1" x14ac:dyDescent="0.25">
      <c r="B28" s="150" t="s">
        <v>160</v>
      </c>
      <c r="C28" s="150"/>
      <c r="D28" s="151"/>
      <c r="E28" s="190" t="s">
        <v>161</v>
      </c>
      <c r="F28" s="149"/>
      <c r="G28" s="149"/>
      <c r="H28" s="249">
        <f>H29+H32+H42+H45+H71+H74+H76</f>
        <v>183079108</v>
      </c>
      <c r="I28" s="249">
        <f>I29+I32+I42+I45+I71+I74+I76</f>
        <v>31130595.530000001</v>
      </c>
      <c r="J28" s="249">
        <f>J29+J32+J42+J45+J71+J74+J76</f>
        <v>9885870.379999999</v>
      </c>
      <c r="K28" s="149"/>
      <c r="N28" s="226"/>
      <c r="O28" s="226"/>
      <c r="P28" s="226"/>
    </row>
    <row r="29" spans="2:16" ht="27.6" x14ac:dyDescent="0.25">
      <c r="B29" s="160">
        <v>1517310</v>
      </c>
      <c r="C29" s="194">
        <v>7310</v>
      </c>
      <c r="D29" s="194"/>
      <c r="E29" s="195" t="s">
        <v>353</v>
      </c>
      <c r="F29" s="196"/>
      <c r="G29" s="196"/>
      <c r="H29" s="250">
        <f>H31+H30</f>
        <v>3419601</v>
      </c>
      <c r="I29" s="250">
        <f>I31+I30</f>
        <v>832446</v>
      </c>
      <c r="J29" s="250">
        <f>J31+J30</f>
        <v>48650</v>
      </c>
      <c r="K29" s="196"/>
    </row>
    <row r="30" spans="2:16" ht="69" x14ac:dyDescent="0.25">
      <c r="B30" s="149">
        <v>1517310</v>
      </c>
      <c r="C30" s="196">
        <v>7310</v>
      </c>
      <c r="D30" s="203" t="s">
        <v>136</v>
      </c>
      <c r="E30" s="198" t="s">
        <v>353</v>
      </c>
      <c r="F30" s="198" t="s">
        <v>414</v>
      </c>
      <c r="G30" s="196" t="s">
        <v>349</v>
      </c>
      <c r="H30" s="251">
        <v>869601</v>
      </c>
      <c r="I30" s="251">
        <f>797106-1350</f>
        <v>795756</v>
      </c>
      <c r="J30" s="251">
        <f>13310-1350</f>
        <v>11960</v>
      </c>
      <c r="K30" s="196">
        <v>91.5</v>
      </c>
    </row>
    <row r="31" spans="2:16" ht="55.2" x14ac:dyDescent="0.25">
      <c r="B31" s="149">
        <v>1517310</v>
      </c>
      <c r="C31" s="196">
        <v>7310</v>
      </c>
      <c r="D31" s="196"/>
      <c r="E31" s="198" t="s">
        <v>353</v>
      </c>
      <c r="F31" s="198" t="s">
        <v>354</v>
      </c>
      <c r="G31" s="196">
        <v>2022</v>
      </c>
      <c r="H31" s="252">
        <v>2550000</v>
      </c>
      <c r="I31" s="209">
        <f>2500000-2450000-13310</f>
        <v>36690</v>
      </c>
      <c r="J31" s="252">
        <f>2500000-2450000-13310</f>
        <v>36690</v>
      </c>
      <c r="K31" s="168">
        <f>I31/H31*100</f>
        <v>1.4388235294117648</v>
      </c>
    </row>
    <row r="32" spans="2:16" ht="48.75" customHeight="1" x14ac:dyDescent="0.25">
      <c r="B32" s="160">
        <v>1517321</v>
      </c>
      <c r="C32" s="194">
        <v>7321</v>
      </c>
      <c r="D32" s="200" t="s">
        <v>136</v>
      </c>
      <c r="E32" s="195" t="s">
        <v>165</v>
      </c>
      <c r="F32" s="196"/>
      <c r="G32" s="196"/>
      <c r="H32" s="250">
        <f>SUM(H33:H41)-H34</f>
        <v>53300708</v>
      </c>
      <c r="I32" s="250">
        <f>SUM(I33:I41)-I34</f>
        <v>19308705.98</v>
      </c>
      <c r="J32" s="250">
        <f>SUM(J33:J41)-J34</f>
        <v>3979333.1799999997</v>
      </c>
      <c r="K32" s="196"/>
    </row>
    <row r="33" spans="2:11" ht="41.4" x14ac:dyDescent="0.25">
      <c r="B33" s="149">
        <v>1517321</v>
      </c>
      <c r="C33" s="196">
        <v>7321</v>
      </c>
      <c r="D33" s="203" t="s">
        <v>136</v>
      </c>
      <c r="E33" s="198" t="s">
        <v>165</v>
      </c>
      <c r="F33" s="198" t="s">
        <v>355</v>
      </c>
      <c r="G33" s="196" t="s">
        <v>349</v>
      </c>
      <c r="H33" s="252">
        <v>17538265</v>
      </c>
      <c r="I33" s="209">
        <f>16506624+305888-881236.82-20140</f>
        <v>15911135.18</v>
      </c>
      <c r="J33" s="252">
        <f>2998682+305888-881236.82-20140</f>
        <v>2403193.1800000002</v>
      </c>
      <c r="K33" s="168">
        <f>I33/H33*100</f>
        <v>90.72240144620919</v>
      </c>
    </row>
    <row r="34" spans="2:11" ht="13.8" x14ac:dyDescent="0.25">
      <c r="B34" s="149"/>
      <c r="C34" s="196"/>
      <c r="D34" s="203"/>
      <c r="E34" s="198"/>
      <c r="F34" s="224" t="s">
        <v>351</v>
      </c>
      <c r="G34" s="196"/>
      <c r="H34" s="252"/>
      <c r="I34" s="209"/>
      <c r="J34" s="253">
        <f>2998681-911235.01</f>
        <v>2087445.99</v>
      </c>
      <c r="K34" s="206"/>
    </row>
    <row r="35" spans="2:11" ht="55.2" x14ac:dyDescent="0.25">
      <c r="B35" s="149">
        <v>1517321</v>
      </c>
      <c r="C35" s="196">
        <v>7321</v>
      </c>
      <c r="D35" s="203" t="s">
        <v>136</v>
      </c>
      <c r="E35" s="198" t="s">
        <v>165</v>
      </c>
      <c r="F35" s="198" t="s">
        <v>356</v>
      </c>
      <c r="G35" s="196" t="s">
        <v>349</v>
      </c>
      <c r="H35" s="252">
        <v>34871954</v>
      </c>
      <c r="I35" s="209">
        <f>1194932.8-140000-200000</f>
        <v>854932.8</v>
      </c>
      <c r="J35" s="252">
        <f>400000-140000-200000</f>
        <v>60000</v>
      </c>
      <c r="K35" s="168">
        <f>I35/H35*100</f>
        <v>2.4516343420274072</v>
      </c>
    </row>
    <row r="36" spans="2:11" ht="96.6" x14ac:dyDescent="0.25">
      <c r="B36" s="149">
        <v>1517321</v>
      </c>
      <c r="C36" s="196">
        <v>7321</v>
      </c>
      <c r="D36" s="203" t="s">
        <v>136</v>
      </c>
      <c r="E36" s="198" t="s">
        <v>165</v>
      </c>
      <c r="F36" s="198" t="s">
        <v>357</v>
      </c>
      <c r="G36" s="196" t="s">
        <v>358</v>
      </c>
      <c r="H36" s="252"/>
      <c r="I36" s="209">
        <f>4249356-2350000-1600720+1154513</f>
        <v>1453149</v>
      </c>
      <c r="J36" s="252">
        <f>4200000-2350000-1600720+1154513</f>
        <v>1403793</v>
      </c>
      <c r="K36" s="196"/>
    </row>
    <row r="37" spans="2:11" ht="41.4" x14ac:dyDescent="0.25">
      <c r="B37" s="149">
        <v>1517321</v>
      </c>
      <c r="C37" s="196">
        <v>7321</v>
      </c>
      <c r="D37" s="203" t="s">
        <v>136</v>
      </c>
      <c r="E37" s="198" t="s">
        <v>165</v>
      </c>
      <c r="F37" s="198" t="s">
        <v>420</v>
      </c>
      <c r="G37" s="196" t="s">
        <v>418</v>
      </c>
      <c r="H37" s="268">
        <v>890489</v>
      </c>
      <c r="I37" s="209">
        <v>890489</v>
      </c>
      <c r="J37" s="252">
        <v>12347</v>
      </c>
      <c r="K37" s="196">
        <v>100</v>
      </c>
    </row>
    <row r="38" spans="2:11" ht="41.4" hidden="1" x14ac:dyDescent="0.25">
      <c r="B38" s="149">
        <v>1517321</v>
      </c>
      <c r="C38" s="196">
        <v>7321</v>
      </c>
      <c r="D38" s="203" t="s">
        <v>136</v>
      </c>
      <c r="E38" s="198" t="s">
        <v>165</v>
      </c>
      <c r="F38" s="198" t="s">
        <v>360</v>
      </c>
      <c r="G38" s="196">
        <v>2022</v>
      </c>
      <c r="H38" s="202"/>
      <c r="I38" s="209">
        <v>0</v>
      </c>
      <c r="J38" s="252">
        <v>0</v>
      </c>
      <c r="K38" s="196"/>
    </row>
    <row r="39" spans="2:11" ht="41.4" x14ac:dyDescent="0.25">
      <c r="B39" s="149">
        <v>1517321</v>
      </c>
      <c r="C39" s="196">
        <v>7321</v>
      </c>
      <c r="D39" s="203" t="s">
        <v>136</v>
      </c>
      <c r="E39" s="198" t="s">
        <v>165</v>
      </c>
      <c r="F39" s="198" t="s">
        <v>362</v>
      </c>
      <c r="G39" s="196">
        <v>2022</v>
      </c>
      <c r="H39" s="202"/>
      <c r="I39" s="209">
        <v>50000</v>
      </c>
      <c r="J39" s="252">
        <v>50000</v>
      </c>
      <c r="K39" s="196"/>
    </row>
    <row r="40" spans="2:11" ht="27.6" x14ac:dyDescent="0.25">
      <c r="B40" s="149">
        <v>1517321</v>
      </c>
      <c r="C40" s="196">
        <v>7321</v>
      </c>
      <c r="D40" s="203" t="s">
        <v>136</v>
      </c>
      <c r="E40" s="198" t="s">
        <v>165</v>
      </c>
      <c r="F40" s="198" t="s">
        <v>363</v>
      </c>
      <c r="G40" s="196" t="s">
        <v>358</v>
      </c>
      <c r="H40" s="202"/>
      <c r="I40" s="209">
        <v>149000</v>
      </c>
      <c r="J40" s="252">
        <v>50000</v>
      </c>
      <c r="K40" s="196"/>
    </row>
    <row r="41" spans="2:11" ht="55.2" hidden="1" x14ac:dyDescent="0.25">
      <c r="B41" s="149">
        <v>1517321</v>
      </c>
      <c r="C41" s="196">
        <v>7321</v>
      </c>
      <c r="D41" s="203" t="s">
        <v>136</v>
      </c>
      <c r="E41" s="198" t="s">
        <v>165</v>
      </c>
      <c r="F41" s="198" t="s">
        <v>404</v>
      </c>
      <c r="G41" s="196">
        <v>2022</v>
      </c>
      <c r="H41" s="202"/>
      <c r="I41" s="209">
        <f>70000-70000</f>
        <v>0</v>
      </c>
      <c r="J41" s="252">
        <f>70000-70000</f>
        <v>0</v>
      </c>
      <c r="K41" s="196"/>
    </row>
    <row r="42" spans="2:11" ht="25.5" hidden="1" customHeight="1" x14ac:dyDescent="0.25">
      <c r="B42" s="160" t="s">
        <v>166</v>
      </c>
      <c r="C42" s="194" t="s">
        <v>167</v>
      </c>
      <c r="D42" s="194" t="s">
        <v>136</v>
      </c>
      <c r="E42" s="195" t="s">
        <v>168</v>
      </c>
      <c r="F42" s="194"/>
      <c r="G42" s="194"/>
      <c r="H42" s="254">
        <f>H43+H44</f>
        <v>0</v>
      </c>
      <c r="I42" s="254">
        <f>I43+I44</f>
        <v>0</v>
      </c>
      <c r="J42" s="254">
        <f>J43+J44</f>
        <v>0</v>
      </c>
      <c r="K42" s="194"/>
    </row>
    <row r="43" spans="2:11" ht="41.4" hidden="1" x14ac:dyDescent="0.25">
      <c r="B43" s="149">
        <v>1517324</v>
      </c>
      <c r="C43" s="196" t="s">
        <v>167</v>
      </c>
      <c r="D43" s="196" t="s">
        <v>136</v>
      </c>
      <c r="E43" s="198" t="s">
        <v>168</v>
      </c>
      <c r="F43" s="198" t="s">
        <v>405</v>
      </c>
      <c r="G43" s="196">
        <v>2022</v>
      </c>
      <c r="H43" s="202"/>
      <c r="I43" s="209">
        <f>250000-250000</f>
        <v>0</v>
      </c>
      <c r="J43" s="252">
        <f>250000-250000</f>
        <v>0</v>
      </c>
      <c r="K43" s="196"/>
    </row>
    <row r="44" spans="2:11" ht="63.75" hidden="1" customHeight="1" x14ac:dyDescent="0.25">
      <c r="B44" s="149">
        <v>1517324</v>
      </c>
      <c r="C44" s="196" t="s">
        <v>167</v>
      </c>
      <c r="D44" s="196" t="s">
        <v>136</v>
      </c>
      <c r="E44" s="198" t="s">
        <v>168</v>
      </c>
      <c r="F44" s="198" t="s">
        <v>364</v>
      </c>
      <c r="G44" s="196" t="s">
        <v>345</v>
      </c>
      <c r="H44" s="252">
        <v>0</v>
      </c>
      <c r="I44" s="209">
        <v>0</v>
      </c>
      <c r="J44" s="252">
        <v>0</v>
      </c>
      <c r="K44" s="196"/>
    </row>
    <row r="45" spans="2:11" ht="27.6" x14ac:dyDescent="0.25">
      <c r="B45" s="160" t="s">
        <v>169</v>
      </c>
      <c r="C45" s="194" t="s">
        <v>138</v>
      </c>
      <c r="D45" s="194" t="s">
        <v>136</v>
      </c>
      <c r="E45" s="195" t="s">
        <v>365</v>
      </c>
      <c r="F45" s="196"/>
      <c r="G45" s="196"/>
      <c r="H45" s="250">
        <f>SUM(H46:H70)-H48</f>
        <v>46891738</v>
      </c>
      <c r="I45" s="250">
        <f>SUM(I46:I70)-I48</f>
        <v>7274165.2000000002</v>
      </c>
      <c r="J45" s="250">
        <f>SUM(J46:J70)-J48</f>
        <v>3330186.2</v>
      </c>
      <c r="K45" s="196"/>
    </row>
    <row r="46" spans="2:11" ht="69" x14ac:dyDescent="0.25">
      <c r="B46" s="149" t="s">
        <v>169</v>
      </c>
      <c r="C46" s="196" t="s">
        <v>138</v>
      </c>
      <c r="D46" s="196" t="s">
        <v>136</v>
      </c>
      <c r="E46" s="198" t="s">
        <v>365</v>
      </c>
      <c r="F46" s="198" t="s">
        <v>406</v>
      </c>
      <c r="G46" s="196" t="s">
        <v>358</v>
      </c>
      <c r="H46" s="252">
        <f>2896147+841012</f>
        <v>3737159</v>
      </c>
      <c r="I46" s="209">
        <f>279400-48688</f>
        <v>230712</v>
      </c>
      <c r="J46" s="252">
        <f>100000-48688</f>
        <v>51312</v>
      </c>
      <c r="K46" s="168">
        <f>I46/H46*100</f>
        <v>6.1734595718298308</v>
      </c>
    </row>
    <row r="47" spans="2:11" ht="27.6" x14ac:dyDescent="0.25">
      <c r="B47" s="149" t="s">
        <v>169</v>
      </c>
      <c r="C47" s="196" t="s">
        <v>138</v>
      </c>
      <c r="D47" s="196" t="s">
        <v>136</v>
      </c>
      <c r="E47" s="198" t="s">
        <v>365</v>
      </c>
      <c r="F47" s="198" t="s">
        <v>366</v>
      </c>
      <c r="G47" s="196" t="s">
        <v>358</v>
      </c>
      <c r="H47" s="252">
        <v>10692414</v>
      </c>
      <c r="I47" s="209">
        <f>6372163+1294832-5593334.8</f>
        <v>2073660.2000000002</v>
      </c>
      <c r="J47" s="252">
        <f>5593334+1294832-5593334.8</f>
        <v>1294831.2000000002</v>
      </c>
      <c r="K47" s="168">
        <f>I47/H47*100</f>
        <v>19.39375149521895</v>
      </c>
    </row>
    <row r="48" spans="2:11" ht="13.8" hidden="1" x14ac:dyDescent="0.25">
      <c r="B48" s="149"/>
      <c r="C48" s="196"/>
      <c r="D48" s="196"/>
      <c r="E48" s="198"/>
      <c r="F48" s="224" t="s">
        <v>351</v>
      </c>
      <c r="G48" s="196"/>
      <c r="H48" s="252"/>
      <c r="I48" s="209"/>
      <c r="J48" s="253">
        <f>5593334-5593334</f>
        <v>0</v>
      </c>
      <c r="K48" s="206"/>
    </row>
    <row r="49" spans="2:11" ht="55.2" x14ac:dyDescent="0.25">
      <c r="B49" s="149" t="s">
        <v>169</v>
      </c>
      <c r="C49" s="196" t="s">
        <v>138</v>
      </c>
      <c r="D49" s="196" t="s">
        <v>136</v>
      </c>
      <c r="E49" s="198" t="s">
        <v>365</v>
      </c>
      <c r="F49" s="213" t="s">
        <v>407</v>
      </c>
      <c r="G49" s="196" t="s">
        <v>358</v>
      </c>
      <c r="H49" s="252">
        <v>3788417</v>
      </c>
      <c r="I49" s="209">
        <v>2101809</v>
      </c>
      <c r="J49" s="252">
        <v>100000</v>
      </c>
      <c r="K49" s="168">
        <f>I49/H49*100</f>
        <v>55.479874575581299</v>
      </c>
    </row>
    <row r="50" spans="2:11" ht="27.6" x14ac:dyDescent="0.25">
      <c r="B50" s="149" t="s">
        <v>169</v>
      </c>
      <c r="C50" s="196" t="s">
        <v>138</v>
      </c>
      <c r="D50" s="196" t="s">
        <v>136</v>
      </c>
      <c r="E50" s="198" t="s">
        <v>365</v>
      </c>
      <c r="F50" s="213" t="s">
        <v>368</v>
      </c>
      <c r="G50" s="196" t="s">
        <v>358</v>
      </c>
      <c r="H50" s="252"/>
      <c r="I50" s="209">
        <v>99356</v>
      </c>
      <c r="J50" s="252">
        <v>50000</v>
      </c>
      <c r="K50" s="206"/>
    </row>
    <row r="51" spans="2:11" ht="27.6" x14ac:dyDescent="0.25">
      <c r="B51" s="149" t="s">
        <v>169</v>
      </c>
      <c r="C51" s="196" t="s">
        <v>138</v>
      </c>
      <c r="D51" s="196" t="s">
        <v>136</v>
      </c>
      <c r="E51" s="198" t="s">
        <v>365</v>
      </c>
      <c r="F51" s="198" t="s">
        <v>369</v>
      </c>
      <c r="G51" s="196" t="s">
        <v>358</v>
      </c>
      <c r="H51" s="252">
        <v>3640000</v>
      </c>
      <c r="I51" s="209">
        <f>3640000-3550000-41000</f>
        <v>49000</v>
      </c>
      <c r="J51" s="252">
        <f>3640000-3550000-41000</f>
        <v>49000</v>
      </c>
      <c r="K51" s="168">
        <f>I51/H51*100</f>
        <v>1.3461538461538463</v>
      </c>
    </row>
    <row r="52" spans="2:11" ht="27.6" x14ac:dyDescent="0.25">
      <c r="B52" s="149" t="s">
        <v>169</v>
      </c>
      <c r="C52" s="196" t="s">
        <v>138</v>
      </c>
      <c r="D52" s="196" t="s">
        <v>136</v>
      </c>
      <c r="E52" s="198" t="s">
        <v>365</v>
      </c>
      <c r="F52" s="198" t="s">
        <v>370</v>
      </c>
      <c r="G52" s="196" t="s">
        <v>358</v>
      </c>
      <c r="H52" s="252"/>
      <c r="I52" s="209">
        <v>99529</v>
      </c>
      <c r="J52" s="252">
        <v>50000</v>
      </c>
      <c r="K52" s="214"/>
    </row>
    <row r="53" spans="2:11" ht="27.6" x14ac:dyDescent="0.25">
      <c r="B53" s="149" t="s">
        <v>169</v>
      </c>
      <c r="C53" s="196" t="s">
        <v>138</v>
      </c>
      <c r="D53" s="196" t="s">
        <v>136</v>
      </c>
      <c r="E53" s="198" t="s">
        <v>365</v>
      </c>
      <c r="F53" s="198" t="s">
        <v>413</v>
      </c>
      <c r="G53" s="196" t="s">
        <v>358</v>
      </c>
      <c r="H53" s="252">
        <v>1538159</v>
      </c>
      <c r="I53" s="209">
        <v>1528552</v>
      </c>
      <c r="J53" s="252">
        <v>1032392</v>
      </c>
      <c r="K53" s="168">
        <f t="shared" ref="K53:K58" si="0">I53/H53*100</f>
        <v>99.375422176771067</v>
      </c>
    </row>
    <row r="54" spans="2:11" ht="41.4" x14ac:dyDescent="0.25">
      <c r="B54" s="149" t="s">
        <v>169</v>
      </c>
      <c r="C54" s="196" t="s">
        <v>138</v>
      </c>
      <c r="D54" s="196" t="s">
        <v>136</v>
      </c>
      <c r="E54" s="198" t="s">
        <v>365</v>
      </c>
      <c r="F54" s="198" t="s">
        <v>371</v>
      </c>
      <c r="G54" s="196" t="s">
        <v>358</v>
      </c>
      <c r="H54" s="252">
        <v>5063600</v>
      </c>
      <c r="I54" s="209">
        <f>5063600-5000000</f>
        <v>63600</v>
      </c>
      <c r="J54" s="252">
        <f>5015000-5000000</f>
        <v>15000</v>
      </c>
      <c r="K54" s="168">
        <f t="shared" si="0"/>
        <v>1.2560233825736631</v>
      </c>
    </row>
    <row r="55" spans="2:11" ht="41.4" x14ac:dyDescent="0.25">
      <c r="B55" s="149" t="s">
        <v>169</v>
      </c>
      <c r="C55" s="196" t="s">
        <v>138</v>
      </c>
      <c r="D55" s="196" t="s">
        <v>136</v>
      </c>
      <c r="E55" s="198" t="s">
        <v>365</v>
      </c>
      <c r="F55" s="198" t="s">
        <v>372</v>
      </c>
      <c r="G55" s="196" t="s">
        <v>358</v>
      </c>
      <c r="H55" s="252">
        <v>1628752</v>
      </c>
      <c r="I55" s="209">
        <f>1628752-1371248-173752</f>
        <v>83752</v>
      </c>
      <c r="J55" s="252">
        <f>1580152-1500000-45000</f>
        <v>35152</v>
      </c>
      <c r="K55" s="168">
        <f t="shared" si="0"/>
        <v>5.1420965254378812</v>
      </c>
    </row>
    <row r="56" spans="2:11" ht="41.4" x14ac:dyDescent="0.25">
      <c r="B56" s="149" t="s">
        <v>169</v>
      </c>
      <c r="C56" s="196" t="s">
        <v>138</v>
      </c>
      <c r="D56" s="196" t="s">
        <v>136</v>
      </c>
      <c r="E56" s="198" t="s">
        <v>365</v>
      </c>
      <c r="F56" s="213" t="s">
        <v>373</v>
      </c>
      <c r="G56" s="196" t="s">
        <v>358</v>
      </c>
      <c r="H56" s="252">
        <v>5220000</v>
      </c>
      <c r="I56" s="209">
        <f>2085860-1900000</f>
        <v>185860</v>
      </c>
      <c r="J56" s="252">
        <f>2000000-1900000</f>
        <v>100000</v>
      </c>
      <c r="K56" s="168">
        <f t="shared" si="0"/>
        <v>3.5605363984674328</v>
      </c>
    </row>
    <row r="57" spans="2:11" ht="41.4" x14ac:dyDescent="0.25">
      <c r="B57" s="149" t="s">
        <v>169</v>
      </c>
      <c r="C57" s="196" t="s">
        <v>138</v>
      </c>
      <c r="D57" s="196" t="s">
        <v>136</v>
      </c>
      <c r="E57" s="198" t="s">
        <v>365</v>
      </c>
      <c r="F57" s="198" t="s">
        <v>374</v>
      </c>
      <c r="G57" s="196" t="s">
        <v>358</v>
      </c>
      <c r="H57" s="252">
        <v>5062998</v>
      </c>
      <c r="I57" s="209">
        <f>5062998-4500000-467661</f>
        <v>95337</v>
      </c>
      <c r="J57" s="252">
        <f>5015000-4500000-467661</f>
        <v>47339</v>
      </c>
      <c r="K57" s="168">
        <f t="shared" si="0"/>
        <v>1.8830147671399435</v>
      </c>
    </row>
    <row r="58" spans="2:11" ht="41.4" x14ac:dyDescent="0.25">
      <c r="B58" s="149" t="s">
        <v>169</v>
      </c>
      <c r="C58" s="196" t="s">
        <v>138</v>
      </c>
      <c r="D58" s="196" t="s">
        <v>136</v>
      </c>
      <c r="E58" s="198" t="s">
        <v>365</v>
      </c>
      <c r="F58" s="198" t="s">
        <v>375</v>
      </c>
      <c r="G58" s="196" t="s">
        <v>358</v>
      </c>
      <c r="H58" s="252">
        <v>1570000</v>
      </c>
      <c r="I58" s="209">
        <f>1500000-1450000</f>
        <v>50000</v>
      </c>
      <c r="J58" s="252">
        <f>1500000-1450000</f>
        <v>50000</v>
      </c>
      <c r="K58" s="168">
        <f t="shared" si="0"/>
        <v>3.1847133757961785</v>
      </c>
    </row>
    <row r="59" spans="2:11" ht="38.25" customHeight="1" x14ac:dyDescent="0.25">
      <c r="B59" s="149" t="s">
        <v>169</v>
      </c>
      <c r="C59" s="196" t="s">
        <v>138</v>
      </c>
      <c r="D59" s="196" t="s">
        <v>136</v>
      </c>
      <c r="E59" s="198" t="s">
        <v>365</v>
      </c>
      <c r="F59" s="198" t="s">
        <v>376</v>
      </c>
      <c r="G59" s="196" t="s">
        <v>358</v>
      </c>
      <c r="H59" s="252">
        <v>270000</v>
      </c>
      <c r="I59" s="209">
        <f t="shared" ref="I59:J63" si="1">200000-150000</f>
        <v>50000</v>
      </c>
      <c r="J59" s="252">
        <f t="shared" si="1"/>
        <v>50000</v>
      </c>
      <c r="K59" s="168">
        <f t="shared" ref="K59:K65" si="2">I59/H59*100</f>
        <v>18.518518518518519</v>
      </c>
    </row>
    <row r="60" spans="2:11" ht="27.6" x14ac:dyDescent="0.25">
      <c r="B60" s="149" t="s">
        <v>169</v>
      </c>
      <c r="C60" s="196" t="s">
        <v>138</v>
      </c>
      <c r="D60" s="196" t="s">
        <v>136</v>
      </c>
      <c r="E60" s="198" t="s">
        <v>365</v>
      </c>
      <c r="F60" s="198" t="s">
        <v>377</v>
      </c>
      <c r="G60" s="196" t="s">
        <v>358</v>
      </c>
      <c r="H60" s="252">
        <v>270000</v>
      </c>
      <c r="I60" s="209">
        <f t="shared" si="1"/>
        <v>50000</v>
      </c>
      <c r="J60" s="252">
        <f t="shared" si="1"/>
        <v>50000</v>
      </c>
      <c r="K60" s="168">
        <f t="shared" si="2"/>
        <v>18.518518518518519</v>
      </c>
    </row>
    <row r="61" spans="2:11" ht="27.6" x14ac:dyDescent="0.25">
      <c r="B61" s="149" t="s">
        <v>169</v>
      </c>
      <c r="C61" s="196" t="s">
        <v>138</v>
      </c>
      <c r="D61" s="196" t="s">
        <v>136</v>
      </c>
      <c r="E61" s="198" t="s">
        <v>365</v>
      </c>
      <c r="F61" s="198" t="s">
        <v>378</v>
      </c>
      <c r="G61" s="196" t="s">
        <v>358</v>
      </c>
      <c r="H61" s="252">
        <v>270000</v>
      </c>
      <c r="I61" s="209">
        <f t="shared" si="1"/>
        <v>50000</v>
      </c>
      <c r="J61" s="252">
        <f t="shared" si="1"/>
        <v>50000</v>
      </c>
      <c r="K61" s="168">
        <f t="shared" si="2"/>
        <v>18.518518518518519</v>
      </c>
    </row>
    <row r="62" spans="2:11" ht="27.6" x14ac:dyDescent="0.25">
      <c r="B62" s="149" t="s">
        <v>169</v>
      </c>
      <c r="C62" s="196" t="s">
        <v>138</v>
      </c>
      <c r="D62" s="196" t="s">
        <v>136</v>
      </c>
      <c r="E62" s="198" t="s">
        <v>365</v>
      </c>
      <c r="F62" s="198" t="s">
        <v>379</v>
      </c>
      <c r="G62" s="196" t="s">
        <v>358</v>
      </c>
      <c r="H62" s="252">
        <v>270000</v>
      </c>
      <c r="I62" s="209">
        <f t="shared" si="1"/>
        <v>50000</v>
      </c>
      <c r="J62" s="252">
        <f t="shared" si="1"/>
        <v>50000</v>
      </c>
      <c r="K62" s="168">
        <f t="shared" si="2"/>
        <v>18.518518518518519</v>
      </c>
    </row>
    <row r="63" spans="2:11" ht="27.6" x14ac:dyDescent="0.25">
      <c r="B63" s="149" t="s">
        <v>169</v>
      </c>
      <c r="C63" s="196" t="s">
        <v>138</v>
      </c>
      <c r="D63" s="196" t="s">
        <v>136</v>
      </c>
      <c r="E63" s="198" t="s">
        <v>365</v>
      </c>
      <c r="F63" s="198" t="s">
        <v>380</v>
      </c>
      <c r="G63" s="196" t="s">
        <v>358</v>
      </c>
      <c r="H63" s="252">
        <v>270000</v>
      </c>
      <c r="I63" s="209">
        <f t="shared" si="1"/>
        <v>50000</v>
      </c>
      <c r="J63" s="252">
        <f t="shared" si="1"/>
        <v>50000</v>
      </c>
      <c r="K63" s="168">
        <f t="shared" si="2"/>
        <v>18.518518518518519</v>
      </c>
    </row>
    <row r="64" spans="2:11" ht="27.6" x14ac:dyDescent="0.25">
      <c r="B64" s="149" t="s">
        <v>169</v>
      </c>
      <c r="C64" s="196" t="s">
        <v>138</v>
      </c>
      <c r="D64" s="196" t="s">
        <v>136</v>
      </c>
      <c r="E64" s="198" t="s">
        <v>365</v>
      </c>
      <c r="F64" s="198" t="s">
        <v>381</v>
      </c>
      <c r="G64" s="196" t="s">
        <v>358</v>
      </c>
      <c r="H64" s="252">
        <f>940000+207464</f>
        <v>1147464</v>
      </c>
      <c r="I64" s="209">
        <f>870000-850000</f>
        <v>20000</v>
      </c>
      <c r="J64" s="252">
        <f>870000-850000</f>
        <v>20000</v>
      </c>
      <c r="K64" s="168">
        <f t="shared" si="2"/>
        <v>1.7429740715177122</v>
      </c>
    </row>
    <row r="65" spans="2:12" ht="41.4" x14ac:dyDescent="0.25">
      <c r="B65" s="149" t="s">
        <v>169</v>
      </c>
      <c r="C65" s="196" t="s">
        <v>138</v>
      </c>
      <c r="D65" s="196" t="s">
        <v>136</v>
      </c>
      <c r="E65" s="198" t="s">
        <v>365</v>
      </c>
      <c r="F65" s="198" t="s">
        <v>382</v>
      </c>
      <c r="G65" s="196">
        <v>2022</v>
      </c>
      <c r="H65" s="252">
        <f>1640000+812775</f>
        <v>2452775</v>
      </c>
      <c r="I65" s="209">
        <f>1640000-1500000-80000</f>
        <v>60000</v>
      </c>
      <c r="J65" s="252">
        <f>1640000-1500000-80000</f>
        <v>60000</v>
      </c>
      <c r="K65" s="168">
        <f t="shared" si="2"/>
        <v>2.4462088858537778</v>
      </c>
    </row>
    <row r="66" spans="2:12" ht="27.6" x14ac:dyDescent="0.25">
      <c r="B66" s="149" t="s">
        <v>169</v>
      </c>
      <c r="C66" s="196" t="s">
        <v>138</v>
      </c>
      <c r="D66" s="196" t="s">
        <v>136</v>
      </c>
      <c r="E66" s="198" t="s">
        <v>365</v>
      </c>
      <c r="F66" s="198" t="s">
        <v>383</v>
      </c>
      <c r="G66" s="196" t="s">
        <v>358</v>
      </c>
      <c r="H66" s="252"/>
      <c r="I66" s="209">
        <v>68040</v>
      </c>
      <c r="J66" s="252">
        <v>34020</v>
      </c>
      <c r="K66" s="214"/>
    </row>
    <row r="67" spans="2:12" ht="41.4" x14ac:dyDescent="0.25">
      <c r="B67" s="149" t="s">
        <v>169</v>
      </c>
      <c r="C67" s="196" t="s">
        <v>138</v>
      </c>
      <c r="D67" s="196" t="s">
        <v>136</v>
      </c>
      <c r="E67" s="198" t="s">
        <v>365</v>
      </c>
      <c r="F67" s="198" t="s">
        <v>384</v>
      </c>
      <c r="G67" s="196" t="s">
        <v>358</v>
      </c>
      <c r="H67" s="252"/>
      <c r="I67" s="209">
        <v>62678</v>
      </c>
      <c r="J67" s="252">
        <v>15000</v>
      </c>
      <c r="K67" s="214"/>
    </row>
    <row r="68" spans="2:12" ht="27.6" x14ac:dyDescent="0.25">
      <c r="B68" s="149" t="s">
        <v>169</v>
      </c>
      <c r="C68" s="196" t="s">
        <v>138</v>
      </c>
      <c r="D68" s="196" t="s">
        <v>136</v>
      </c>
      <c r="E68" s="198" t="s">
        <v>365</v>
      </c>
      <c r="F68" s="198" t="s">
        <v>385</v>
      </c>
      <c r="G68" s="196" t="s">
        <v>358</v>
      </c>
      <c r="H68" s="252"/>
      <c r="I68" s="209">
        <v>77760</v>
      </c>
      <c r="J68" s="252">
        <v>38880</v>
      </c>
      <c r="K68" s="214"/>
    </row>
    <row r="69" spans="2:12" ht="41.4" x14ac:dyDescent="0.25">
      <c r="B69" s="149" t="s">
        <v>169</v>
      </c>
      <c r="C69" s="196" t="s">
        <v>138</v>
      </c>
      <c r="D69" s="196" t="s">
        <v>136</v>
      </c>
      <c r="E69" s="198" t="s">
        <v>365</v>
      </c>
      <c r="F69" s="198" t="s">
        <v>386</v>
      </c>
      <c r="G69" s="196" t="s">
        <v>358</v>
      </c>
      <c r="H69" s="252"/>
      <c r="I69" s="209">
        <v>74520</v>
      </c>
      <c r="J69" s="252">
        <v>37260</v>
      </c>
      <c r="K69" s="214"/>
    </row>
    <row r="70" spans="2:12" ht="27.6" hidden="1" x14ac:dyDescent="0.25">
      <c r="B70" s="149" t="s">
        <v>169</v>
      </c>
      <c r="C70" s="196" t="s">
        <v>138</v>
      </c>
      <c r="D70" s="196" t="s">
        <v>136</v>
      </c>
      <c r="E70" s="198" t="s">
        <v>365</v>
      </c>
      <c r="F70" s="198" t="s">
        <v>387</v>
      </c>
      <c r="G70" s="196">
        <v>2022</v>
      </c>
      <c r="H70" s="252"/>
      <c r="I70" s="209"/>
      <c r="J70" s="252"/>
      <c r="K70" s="214"/>
      <c r="L70" s="129">
        <v>-200000</v>
      </c>
    </row>
    <row r="71" spans="2:12" ht="27.6" x14ac:dyDescent="0.25">
      <c r="B71" s="160">
        <v>1517340</v>
      </c>
      <c r="C71" s="194">
        <v>7340</v>
      </c>
      <c r="D71" s="194" t="s">
        <v>136</v>
      </c>
      <c r="E71" s="195" t="s">
        <v>170</v>
      </c>
      <c r="F71" s="215"/>
      <c r="G71" s="196"/>
      <c r="H71" s="255">
        <f>SUM(H72:H73)</f>
        <v>0</v>
      </c>
      <c r="I71" s="249">
        <f>I72+I73</f>
        <v>93360</v>
      </c>
      <c r="J71" s="255">
        <f>SUM(J72:J73)</f>
        <v>93360</v>
      </c>
      <c r="K71" s="196"/>
    </row>
    <row r="72" spans="2:12" ht="82.8" x14ac:dyDescent="0.25">
      <c r="B72" s="149">
        <v>1517340</v>
      </c>
      <c r="C72" s="196">
        <v>7340</v>
      </c>
      <c r="D72" s="216" t="s">
        <v>136</v>
      </c>
      <c r="E72" s="198" t="s">
        <v>170</v>
      </c>
      <c r="F72" s="217" t="s">
        <v>388</v>
      </c>
      <c r="G72" s="196">
        <v>2022</v>
      </c>
      <c r="H72" s="252"/>
      <c r="I72" s="209">
        <v>93360</v>
      </c>
      <c r="J72" s="252">
        <v>93360</v>
      </c>
      <c r="K72" s="196"/>
    </row>
    <row r="73" spans="2:12" ht="69" hidden="1" x14ac:dyDescent="0.25">
      <c r="B73" s="149">
        <v>1517340</v>
      </c>
      <c r="C73" s="196">
        <v>7340</v>
      </c>
      <c r="D73" s="216" t="s">
        <v>136</v>
      </c>
      <c r="E73" s="198" t="s">
        <v>170</v>
      </c>
      <c r="F73" s="213" t="s">
        <v>389</v>
      </c>
      <c r="G73" s="196" t="s">
        <v>358</v>
      </c>
      <c r="H73" s="252"/>
      <c r="I73" s="209"/>
      <c r="J73" s="252">
        <f>745340-745340</f>
        <v>0</v>
      </c>
      <c r="K73" s="218"/>
    </row>
    <row r="74" spans="2:12" ht="13.8" x14ac:dyDescent="0.25">
      <c r="B74" s="160">
        <v>1517441</v>
      </c>
      <c r="C74" s="194">
        <v>7441</v>
      </c>
      <c r="D74" s="194" t="s">
        <v>144</v>
      </c>
      <c r="E74" s="195" t="s">
        <v>171</v>
      </c>
      <c r="F74" s="219"/>
      <c r="G74" s="196"/>
      <c r="H74" s="250">
        <f>H75</f>
        <v>34686155</v>
      </c>
      <c r="I74" s="250">
        <f>I75</f>
        <v>534411.34999999963</v>
      </c>
      <c r="J74" s="250">
        <f>J75</f>
        <v>50000</v>
      </c>
      <c r="K74" s="196"/>
    </row>
    <row r="75" spans="2:12" ht="27.6" x14ac:dyDescent="0.25">
      <c r="B75" s="149">
        <v>1517441</v>
      </c>
      <c r="C75" s="196">
        <v>7441</v>
      </c>
      <c r="D75" s="196" t="s">
        <v>144</v>
      </c>
      <c r="E75" s="198" t="s">
        <v>171</v>
      </c>
      <c r="F75" s="198" t="s">
        <v>390</v>
      </c>
      <c r="G75" s="196" t="s">
        <v>358</v>
      </c>
      <c r="H75" s="252">
        <f>34800000-113845</f>
        <v>34686155</v>
      </c>
      <c r="I75" s="209">
        <f>10934411.35-8000000-2400000</f>
        <v>534411.34999999963</v>
      </c>
      <c r="J75" s="252">
        <f>10450000-8000000-2400000</f>
        <v>50000</v>
      </c>
      <c r="K75" s="168">
        <f>I75/H75*100</f>
        <v>1.5407050738255643</v>
      </c>
    </row>
    <row r="76" spans="2:12" ht="69" x14ac:dyDescent="0.25">
      <c r="B76" s="160" t="s">
        <v>172</v>
      </c>
      <c r="C76" s="194" t="s">
        <v>143</v>
      </c>
      <c r="D76" s="194" t="s">
        <v>144</v>
      </c>
      <c r="E76" s="220" t="s">
        <v>391</v>
      </c>
      <c r="F76" s="196"/>
      <c r="G76" s="196"/>
      <c r="H76" s="250">
        <f>SUM(H77:H85)</f>
        <v>44780906</v>
      </c>
      <c r="I76" s="250">
        <f>SUM(I77:I85)</f>
        <v>3087507</v>
      </c>
      <c r="J76" s="250">
        <f>SUM(J77:J85)</f>
        <v>2384341</v>
      </c>
      <c r="K76" s="196"/>
    </row>
    <row r="77" spans="2:12" ht="55.2" x14ac:dyDescent="0.25">
      <c r="B77" s="149" t="s">
        <v>172</v>
      </c>
      <c r="C77" s="196" t="s">
        <v>143</v>
      </c>
      <c r="D77" s="196" t="s">
        <v>144</v>
      </c>
      <c r="E77" s="217" t="s">
        <v>392</v>
      </c>
      <c r="F77" s="213" t="s">
        <v>393</v>
      </c>
      <c r="G77" s="196" t="s">
        <v>358</v>
      </c>
      <c r="H77" s="252">
        <v>5501111</v>
      </c>
      <c r="I77" s="209">
        <f>159569+1717442</f>
        <v>1877011</v>
      </c>
      <c r="J77" s="252">
        <f>100000+1717442</f>
        <v>1817442</v>
      </c>
      <c r="K77" s="168">
        <f t="shared" ref="K77:K85" si="3">I77/H77*100</f>
        <v>34.120580370037978</v>
      </c>
    </row>
    <row r="78" spans="2:12" ht="69" x14ac:dyDescent="0.25">
      <c r="B78" s="149" t="s">
        <v>172</v>
      </c>
      <c r="C78" s="196" t="s">
        <v>143</v>
      </c>
      <c r="D78" s="196" t="s">
        <v>144</v>
      </c>
      <c r="E78" s="217" t="s">
        <v>391</v>
      </c>
      <c r="F78" s="198" t="s">
        <v>394</v>
      </c>
      <c r="G78" s="196" t="s">
        <v>358</v>
      </c>
      <c r="H78" s="252">
        <v>600000</v>
      </c>
      <c r="I78" s="209">
        <f>600000-500000</f>
        <v>100000</v>
      </c>
      <c r="J78" s="252">
        <f>600000-500000</f>
        <v>100000</v>
      </c>
      <c r="K78" s="168">
        <f t="shared" si="3"/>
        <v>16.666666666666664</v>
      </c>
    </row>
    <row r="79" spans="2:12" ht="82.8" x14ac:dyDescent="0.25">
      <c r="B79" s="149" t="s">
        <v>172</v>
      </c>
      <c r="C79" s="196" t="s">
        <v>143</v>
      </c>
      <c r="D79" s="196" t="s">
        <v>144</v>
      </c>
      <c r="E79" s="217" t="s">
        <v>391</v>
      </c>
      <c r="F79" s="213" t="s">
        <v>395</v>
      </c>
      <c r="G79" s="196" t="s">
        <v>358</v>
      </c>
      <c r="H79" s="252"/>
      <c r="I79" s="209">
        <f>300000-89173</f>
        <v>210827</v>
      </c>
      <c r="J79" s="252">
        <f>300000-89173</f>
        <v>210827</v>
      </c>
      <c r="K79" s="168"/>
    </row>
    <row r="80" spans="2:12" ht="69" x14ac:dyDescent="0.25">
      <c r="B80" s="149" t="s">
        <v>172</v>
      </c>
      <c r="C80" s="196" t="s">
        <v>143</v>
      </c>
      <c r="D80" s="196" t="s">
        <v>144</v>
      </c>
      <c r="E80" s="217" t="s">
        <v>391</v>
      </c>
      <c r="F80" s="198" t="s">
        <v>408</v>
      </c>
      <c r="G80" s="196">
        <v>2022</v>
      </c>
      <c r="H80" s="252">
        <v>13779854</v>
      </c>
      <c r="I80" s="209">
        <f>9921495-8848094-900000</f>
        <v>173401</v>
      </c>
      <c r="J80" s="252">
        <f>9921495-9000000-900000</f>
        <v>21495</v>
      </c>
      <c r="K80" s="168">
        <f t="shared" si="3"/>
        <v>1.2583660175209403</v>
      </c>
    </row>
    <row r="81" spans="2:11" ht="69" x14ac:dyDescent="0.25">
      <c r="B81" s="149" t="s">
        <v>172</v>
      </c>
      <c r="C81" s="196" t="s">
        <v>143</v>
      </c>
      <c r="D81" s="196" t="s">
        <v>144</v>
      </c>
      <c r="E81" s="198" t="s">
        <v>391</v>
      </c>
      <c r="F81" s="198" t="s">
        <v>409</v>
      </c>
      <c r="G81" s="196">
        <v>2022</v>
      </c>
      <c r="H81" s="252">
        <v>3941508</v>
      </c>
      <c r="I81" s="209">
        <f>2837885+143558-2800000</f>
        <v>181443</v>
      </c>
      <c r="J81" s="252">
        <f>2837885-2800000</f>
        <v>37885</v>
      </c>
      <c r="K81" s="168">
        <f t="shared" si="3"/>
        <v>4.6033903774900367</v>
      </c>
    </row>
    <row r="82" spans="2:11" ht="69" x14ac:dyDescent="0.25">
      <c r="B82" s="149" t="s">
        <v>172</v>
      </c>
      <c r="C82" s="196" t="s">
        <v>143</v>
      </c>
      <c r="D82" s="196" t="s">
        <v>144</v>
      </c>
      <c r="E82" s="213" t="s">
        <v>391</v>
      </c>
      <c r="F82" s="198" t="s">
        <v>410</v>
      </c>
      <c r="G82" s="196">
        <v>2022</v>
      </c>
      <c r="H82" s="252">
        <v>12472306</v>
      </c>
      <c r="I82" s="209">
        <f>11058129-9848354-1000000</f>
        <v>209775</v>
      </c>
      <c r="J82" s="252">
        <f>11058129-10000000-1000000</f>
        <v>58129</v>
      </c>
      <c r="K82" s="168">
        <f t="shared" si="3"/>
        <v>1.6819263414480048</v>
      </c>
    </row>
    <row r="83" spans="2:11" ht="69" x14ac:dyDescent="0.25">
      <c r="B83" s="149" t="s">
        <v>172</v>
      </c>
      <c r="C83" s="196" t="s">
        <v>143</v>
      </c>
      <c r="D83" s="196" t="s">
        <v>144</v>
      </c>
      <c r="E83" s="213" t="s">
        <v>391</v>
      </c>
      <c r="F83" s="198" t="s">
        <v>411</v>
      </c>
      <c r="G83" s="196">
        <v>2022</v>
      </c>
      <c r="H83" s="252">
        <v>5461309</v>
      </c>
      <c r="I83" s="209">
        <f>5461309-4851077-450000</f>
        <v>160232</v>
      </c>
      <c r="J83" s="252">
        <f>5461309-5000000-450000</f>
        <v>11309</v>
      </c>
      <c r="K83" s="168">
        <f t="shared" si="3"/>
        <v>2.9339486192779058</v>
      </c>
    </row>
    <row r="84" spans="2:11" ht="69" x14ac:dyDescent="0.25">
      <c r="B84" s="149" t="s">
        <v>172</v>
      </c>
      <c r="C84" s="196" t="s">
        <v>143</v>
      </c>
      <c r="D84" s="196" t="s">
        <v>144</v>
      </c>
      <c r="E84" s="213" t="s">
        <v>391</v>
      </c>
      <c r="F84" s="198" t="s">
        <v>400</v>
      </c>
      <c r="G84" s="196" t="s">
        <v>358</v>
      </c>
      <c r="H84" s="252">
        <v>439818</v>
      </c>
      <c r="I84" s="209">
        <f>439818-350000</f>
        <v>89818</v>
      </c>
      <c r="J84" s="252">
        <f>392254-350000</f>
        <v>42254</v>
      </c>
      <c r="K84" s="168">
        <f t="shared" si="3"/>
        <v>20.421628946518787</v>
      </c>
    </row>
    <row r="85" spans="2:11" ht="69" x14ac:dyDescent="0.25">
      <c r="B85" s="149" t="s">
        <v>172</v>
      </c>
      <c r="C85" s="196" t="s">
        <v>143</v>
      </c>
      <c r="D85" s="196" t="s">
        <v>144</v>
      </c>
      <c r="E85" s="213" t="s">
        <v>391</v>
      </c>
      <c r="F85" s="198" t="s">
        <v>401</v>
      </c>
      <c r="G85" s="196" t="s">
        <v>358</v>
      </c>
      <c r="H85" s="252">
        <v>2585000</v>
      </c>
      <c r="I85" s="209">
        <f>2585000-2000000-500000</f>
        <v>85000</v>
      </c>
      <c r="J85" s="252">
        <f>2585000-2000000-500000</f>
        <v>85000</v>
      </c>
      <c r="K85" s="168">
        <f t="shared" si="3"/>
        <v>3.2882011605415857</v>
      </c>
    </row>
    <row r="86" spans="2:11" x14ac:dyDescent="0.25">
      <c r="B86" s="149" t="s">
        <v>402</v>
      </c>
      <c r="C86" s="149" t="s">
        <v>402</v>
      </c>
      <c r="D86" s="149" t="s">
        <v>402</v>
      </c>
      <c r="E86" s="149" t="s">
        <v>0</v>
      </c>
      <c r="F86" s="149" t="s">
        <v>402</v>
      </c>
      <c r="G86" s="149" t="s">
        <v>402</v>
      </c>
      <c r="H86" s="256">
        <f>H27+H16</f>
        <v>252090315</v>
      </c>
      <c r="I86" s="256">
        <f>I27+I16</f>
        <v>86900074.390000001</v>
      </c>
      <c r="J86" s="256">
        <f>J27+J16</f>
        <v>12209853.379999999</v>
      </c>
      <c r="K86" s="149" t="s">
        <v>402</v>
      </c>
    </row>
    <row r="87" spans="2:11" ht="18" x14ac:dyDescent="0.35">
      <c r="B87" s="130"/>
      <c r="C87" s="324"/>
      <c r="D87" s="324"/>
      <c r="E87" s="324"/>
      <c r="F87" s="324"/>
      <c r="G87" s="324"/>
      <c r="H87" s="324"/>
    </row>
    <row r="88" spans="2:11" ht="1.8" customHeight="1" x14ac:dyDescent="0.35">
      <c r="C88" s="324"/>
      <c r="D88" s="324"/>
      <c r="E88" s="324"/>
      <c r="F88" s="324"/>
      <c r="G88" s="324"/>
      <c r="H88" s="324"/>
    </row>
    <row r="89" spans="2:11" ht="1.2" hidden="1" customHeight="1" x14ac:dyDescent="0.35">
      <c r="C89" s="324"/>
      <c r="D89" s="324"/>
      <c r="E89" s="324"/>
      <c r="F89" s="324"/>
      <c r="G89" s="324"/>
      <c r="H89" s="324"/>
    </row>
    <row r="90" spans="2:11" ht="20.25" customHeight="1" x14ac:dyDescent="0.35">
      <c r="C90" s="328" t="s">
        <v>331</v>
      </c>
      <c r="D90" s="328"/>
      <c r="E90" s="324"/>
      <c r="F90" s="329"/>
      <c r="G90" s="330" t="s">
        <v>332</v>
      </c>
      <c r="H90" s="331"/>
    </row>
    <row r="96" spans="2:11" x14ac:dyDescent="0.25">
      <c r="H96" s="129">
        <v>248792066</v>
      </c>
      <c r="I96" s="129">
        <v>83842046.390000001</v>
      </c>
      <c r="J96" s="129">
        <v>10501554.379999999</v>
      </c>
    </row>
    <row r="97" spans="8:10" x14ac:dyDescent="0.25">
      <c r="H97" s="228">
        <f>H96-H86</f>
        <v>-3298249</v>
      </c>
      <c r="I97" s="228">
        <f t="shared" ref="I97:J97" si="4">I96-I86</f>
        <v>-3058028</v>
      </c>
      <c r="J97" s="228">
        <f t="shared" si="4"/>
        <v>-1708299</v>
      </c>
    </row>
    <row r="98" spans="8:10" x14ac:dyDescent="0.25">
      <c r="H98" s="129">
        <v>1538159</v>
      </c>
      <c r="I98" s="129">
        <v>496160</v>
      </c>
    </row>
    <row r="99" spans="8:10" x14ac:dyDescent="0.25">
      <c r="H99" s="228">
        <f>H98+H97</f>
        <v>-1760090</v>
      </c>
      <c r="I99" s="228">
        <f>I98+I97</f>
        <v>-2561868</v>
      </c>
    </row>
  </sheetData>
  <autoFilter ref="B15:P86" xr:uid="{00000000-0009-0000-0000-000009000000}"/>
  <mergeCells count="7">
    <mergeCell ref="C90:D90"/>
    <mergeCell ref="E9:H9"/>
    <mergeCell ref="G1:L3"/>
    <mergeCell ref="H4:L4"/>
    <mergeCell ref="B6:K6"/>
    <mergeCell ref="B7:K7"/>
    <mergeCell ref="B8:K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6</vt:i4>
      </vt:variant>
    </vt:vector>
  </HeadingPairs>
  <TitlesOfParts>
    <vt:vector size="9" baseType="lpstr">
      <vt:lpstr>Дод 2</vt:lpstr>
      <vt:lpstr>Дод 1</vt:lpstr>
      <vt:lpstr>Дод 3</vt:lpstr>
      <vt:lpstr>'Дод 1'!Заголовки_для_друку</vt:lpstr>
      <vt:lpstr>'Дод 2'!Заголовки_для_друку</vt:lpstr>
      <vt:lpstr>'Дод 3'!Заголовки_для_друку</vt:lpstr>
      <vt:lpstr>'Дод 1'!Область_друку</vt:lpstr>
      <vt:lpstr>'Дод 2'!Область_друку</vt:lpstr>
      <vt:lpstr>'Дод 3'!Область_друку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Katya</dc:creator>
  <cp:lastModifiedBy>Пользователь Windows</cp:lastModifiedBy>
  <cp:lastPrinted>2022-12-21T13:49:26Z</cp:lastPrinted>
  <dcterms:created xsi:type="dcterms:W3CDTF">2015-06-05T18:19:34Z</dcterms:created>
  <dcterms:modified xsi:type="dcterms:W3CDTF">2022-12-21T14:27:24Z</dcterms:modified>
</cp:coreProperties>
</file>