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5"/>
  </bookViews>
  <sheets>
    <sheet name="dod 1 " sheetId="1" r:id="rId1"/>
    <sheet name="dod 2" sheetId="2" r:id="rId2"/>
    <sheet name="dod 3" sheetId="3" r:id="rId3"/>
    <sheet name="dod 4" sheetId="4" r:id="rId4"/>
    <sheet name="dod 5" sheetId="5" r:id="rId5"/>
    <sheet name="dod 6." sheetId="6" r:id="rId6"/>
    <sheet name="dod 7" sheetId="7" r:id="rId7"/>
  </sheets>
  <definedNames>
    <definedName name="_xlnm._FilterDatabase" localSheetId="5" hidden="1">'dod 6.'!$A$8:$Q$80</definedName>
    <definedName name="Z_0033AAC2_B920_4F73_9D48_CFFB5C8BCEA7_.wvu.FilterData" localSheetId="2" hidden="1">'dod 3'!$11:$21</definedName>
    <definedName name="Z_05B646A5_B346_4D1A_B993_62183E8D364E_.wvu.FilterData" localSheetId="2" hidden="1">'dod 3'!$A$11:$S$108</definedName>
    <definedName name="Z_0670114E_C4D3_4DE6_A5CD_227AEC4E94DE_.wvu.FilterData" localSheetId="2" hidden="1">'dod 3'!$A$11:$S$106</definedName>
    <definedName name="Z_0DED55E7_6230_4958_BCE1_6D418833AED3_.wvu.FilterData" localSheetId="2" hidden="1">'dod 3'!$11:$21</definedName>
    <definedName name="Z_0E9CAA04_93B7_451C_85A9_461E9213A529_.wvu.FilterData" localSheetId="2" hidden="1">'dod 3'!$11:$21</definedName>
    <definedName name="Z_11AC6440_61C3_4852_8190_8999E8F40364_.wvu.FilterData" localSheetId="2" hidden="1">'dod 3'!$11:$104</definedName>
    <definedName name="Z_11AC6440_61C3_4852_8190_8999E8F40364_.wvu.FilterData" localSheetId="5" hidden="1">'dod 6.'!$A$8:$Q$64</definedName>
    <definedName name="Z_1BDCE276_7339_44E6_B381_E5C4CEFAE7BF_.wvu.FilterData" localSheetId="5" hidden="1">'dod 6.'!$A$8:$Q$80</definedName>
    <definedName name="Z_1C9132E7_CA75_44BA_8ABD_6F2BEE887752_.wvu.FilterData" localSheetId="2" hidden="1">'dod 3'!$11:$104</definedName>
    <definedName name="Z_1DEAC8BC_B765_49FE_9A02_C3463788AC3A_.wvu.FilterData" localSheetId="2" hidden="1">'dod 3'!$11:$104</definedName>
    <definedName name="Z_26A0A775_FB53_4947_8659_62553173BB7A_.wvu.FilterData" localSheetId="2" hidden="1">'dod 3'!$A$11:$S$106</definedName>
    <definedName name="Z_28997FF8_C6EF_4EB7_AE53_CE712CBB7746_.wvu.FilterData" localSheetId="2" hidden="1">'dod 3'!$11:$104</definedName>
    <definedName name="Z_28997FF8_C6EF_4EB7_AE53_CE712CBB7746_.wvu.FilterData" localSheetId="5" hidden="1">'dod 6.'!$A$8:$Q$64</definedName>
    <definedName name="Z_2B21C675_AF65_49D3_9499_0872BF809CCE_.wvu.FilterData" localSheetId="2" hidden="1">'dod 3'!$11:$104</definedName>
    <definedName name="Z_31FC14EC_B4AA_4144_99F2_5D86B82BE01F_.wvu.FilterData" localSheetId="2" hidden="1">'dod 3'!$11:$104</definedName>
    <definedName name="Z_31FC14EC_B4AA_4144_99F2_5D86B82BE01F_.wvu.FilterData" localSheetId="5" hidden="1">'dod 6.'!$A$8:$Q$64</definedName>
    <definedName name="Z_3C6734B6_C220_41DD_9B45_03CED7F17FB3_.wvu.FilterData" localSheetId="2" hidden="1">'dod 3'!$11:$11</definedName>
    <definedName name="Z_3E478DCD_EC0A_4AA2_A897_308C06E00A62_.wvu.FilterData" localSheetId="2" hidden="1">'dod 3'!$A$11:$S$108</definedName>
    <definedName name="Z_3E478DCD_EC0A_4AA2_A897_308C06E00A62_.wvu.FilterData" localSheetId="5" hidden="1">'dod 6.'!$A$8:$Q$80</definedName>
    <definedName name="Z_4414F7FE_09B9_48B9_9B91_BDA3C39C803A_.wvu.FilterData" localSheetId="2" hidden="1">'dod 3'!$11:$104</definedName>
    <definedName name="Z_445F1775_CED9_4D0B_A7BD_41493DC3AC4E_.wvu.FilterData" localSheetId="2" hidden="1">'dod 3'!$11:$104</definedName>
    <definedName name="Z_445F1775_CED9_4D0B_A7BD_41493DC3AC4E_.wvu.FilterData" localSheetId="5" hidden="1">'dod 6.'!$A$8:$Q$64</definedName>
    <definedName name="Z_469CC04F_31BA_448C_9D50_9E71518447B8_.wvu.FilterData" localSheetId="2" hidden="1">'dod 3'!$A$11:$S$108</definedName>
    <definedName name="Z_48361BAD_8962_4A12_AC97_C282DE613703_.wvu.FilterData" localSheetId="2" hidden="1">'dod 3'!$11:$104</definedName>
    <definedName name="Z_48361BAD_8962_4A12_AC97_C282DE613703_.wvu.FilterData" localSheetId="5" hidden="1">'dod 6.'!$A$8:$Q$64</definedName>
    <definedName name="Z_4AC8619E_9C64_4F60_A259_6B327457172F_.wvu.FilterData" localSheetId="2" hidden="1">'dod 3'!$A$11:$S$106</definedName>
    <definedName name="Z_54DB8D45_4502_4737_8D52_8D5C09276933_.wvu.FilterData" localSheetId="2" hidden="1">'dod 3'!$A$11:$HK$104</definedName>
    <definedName name="Z_56A43029_7913_4B2A_9B15_4E68CF4AEF53_.wvu.FilterData" localSheetId="2" hidden="1">'dod 3'!$11:$104</definedName>
    <definedName name="Z_56D99FDE_5699_44AD_AA0B_F2B3FC854751_.wvu.FilterData" localSheetId="5" hidden="1">'dod 6.'!$A$8:$Q$80</definedName>
    <definedName name="Z_56F33BCA_2164_4C5F_8F22_3140A65129F3_.wvu.FilterData" localSheetId="2" hidden="1">'dod 3'!$A$11:$S$106</definedName>
    <definedName name="Z_56F33BCA_2164_4C5F_8F22_3140A65129F3_.wvu.FilterData" localSheetId="5" hidden="1">'dod 6.'!$A$8:$Q$80</definedName>
    <definedName name="Z_5B4EB32E_3980_46C7_87E0_B22877D3BC6D_.wvu.FilterData" localSheetId="5" hidden="1">'dod 6.'!$A$8:$Q$80</definedName>
    <definedName name="Z_674B4278_CDEA_4CE8_BA9B_D5DE9EEDF6AD_.wvu.FilterData" localSheetId="2" hidden="1">'dod 3'!$A$11:$S$106</definedName>
    <definedName name="Z_6F106A4C_0BDB_4B41_B249_ECCE803744DB_.wvu.FilterData" localSheetId="2" hidden="1">'dod 3'!$11:$104</definedName>
    <definedName name="Z_6F106A4C_0BDB_4B41_B249_ECCE803744DB_.wvu.FilterData" localSheetId="5" hidden="1">'dod 6.'!$A$8:$Q$64</definedName>
    <definedName name="Z_75026BAE_27FE_4192_92CD_0CDE39020D77_.wvu.FilterData" localSheetId="2" hidden="1">'dod 3'!$A$11:$S$106</definedName>
    <definedName name="Z_81465847_164B_466E_A54B_CCFD935BE503_.wvu.FilterData" localSheetId="2" hidden="1">'dod 3'!$A$11:$S$108</definedName>
    <definedName name="Z_830CBEA7_E964_4C8F_A18A_7382ED15079E_.wvu.FilterData" localSheetId="2" hidden="1">'dod 3'!$A$11:$S$106</definedName>
    <definedName name="Z_8ACD6896_2C32_485C_95AA_7BCA3249DD81_.wvu.FilterData" localSheetId="2" hidden="1">'dod 3'!$11:$104</definedName>
    <definedName name="Z_8ACD6896_2C32_485C_95AA_7BCA3249DD81_.wvu.FilterData" localSheetId="5" hidden="1">'dod 6.'!$A$8:$Q$64</definedName>
    <definedName name="Z_8B83762C_0289_468A_B258_CF4837FE318E_.wvu.FilterData" localSheetId="2" hidden="1">'dod 3'!$A$11:$HK$104</definedName>
    <definedName name="Z_8EAF6A76_D45E_47A7_B89D_C380A02EB2AE_.wvu.Cols" localSheetId="6" hidden="1">'dod 7'!$A:$A</definedName>
    <definedName name="Z_8EAF6A76_D45E_47A7_B89D_C380A02EB2AE_.wvu.FilterData" localSheetId="1" hidden="1">'dod 2'!$B$11:$G$30</definedName>
    <definedName name="Z_8EAF6A76_D45E_47A7_B89D_C380A02EB2AE_.wvu.FilterData" localSheetId="2" hidden="1">'dod 3'!$A$11:$S$106</definedName>
    <definedName name="Z_8EAF6A76_D45E_47A7_B89D_C380A02EB2AE_.wvu.FilterData" localSheetId="4" hidden="1">'dod 5'!$B$14:$P$35</definedName>
    <definedName name="Z_8EAF6A76_D45E_47A7_B89D_C380A02EB2AE_.wvu.FilterData" localSheetId="5" hidden="1">'dod 6.'!$A$8:$Q$80</definedName>
    <definedName name="Z_8EAF6A76_D45E_47A7_B89D_C380A02EB2AE_.wvu.PrintArea" localSheetId="0" hidden="1">'dod 1 '!$A$1:$F$115</definedName>
    <definedName name="Z_8EAF6A76_D45E_47A7_B89D_C380A02EB2AE_.wvu.PrintArea" localSheetId="3" hidden="1">'dod 4'!$A$1:$G$39</definedName>
    <definedName name="Z_8EAF6A76_D45E_47A7_B89D_C380A02EB2AE_.wvu.PrintArea" localSheetId="6" hidden="1">'dod 7'!$A$1:$G$25</definedName>
    <definedName name="Z_8EAF6A76_D45E_47A7_B89D_C380A02EB2AE_.wvu.PrintTitles" localSheetId="0" hidden="1">'dod 1 '!$8:$9</definedName>
    <definedName name="Z_8EAF6A76_D45E_47A7_B89D_C380A02EB2AE_.wvu.Rows" localSheetId="0" hidden="1">'dod 1 '!$69:$69,'dod 1 '!$81:$81,'dod 1 '!$86:$86,'dod 1 '!$93:$93,'dod 1 '!$100:$100,'dod 1 '!$102:$103,'dod 1 '!$107:$110</definedName>
    <definedName name="Z_94835217_14EB_4233_9343_64DC109B621C_.wvu.FilterData" localSheetId="2" hidden="1">'dod 3'!$A$11:$S$108</definedName>
    <definedName name="Z_9721A3CD_3755_42CC_8166_6A911540B326_.wvu.FilterData" localSheetId="2" hidden="1">'dod 3'!$11:$104</definedName>
    <definedName name="Z_9721A3CD_3755_42CC_8166_6A911540B326_.wvu.FilterData" localSheetId="5" hidden="1">'dod 6.'!$A$8:$Q$64</definedName>
    <definedName name="Z_9B78FD2B_9B01_4980_8301_268E668BE3A3_.wvu.FilterData" localSheetId="5" hidden="1">'dod 6.'!$A$8:$Q$80</definedName>
    <definedName name="Z_9E47F7FB_2299_4731_9D48_129AD813B899_.wvu.FilterData" localSheetId="2" hidden="1">'dod 3'!$11:$21</definedName>
    <definedName name="Z_B24EFFB4_7561_4B2C_A446_3A3B42B84F18_.wvu.FilterData" localSheetId="2" hidden="1">'dod 3'!$A$11:$HK$104</definedName>
    <definedName name="Z_B692C969_C520_42E4_BF76_EEC237AC3EFD_.wvu.FilterData" localSheetId="2" hidden="1">'dod 3'!$A$11:$S$106</definedName>
    <definedName name="Z_B79DC64E_FF8D_43DA_A470_9D3E3809D007_.wvu.FilterData" localSheetId="2" hidden="1">'dod 3'!$A$11:$HK$104</definedName>
    <definedName name="Z_BD578962_2FDC_45D3_B689_F3EDE1A0FE6D_.wvu.FilterData" localSheetId="5" hidden="1">'dod 6.'!$A$8:$Q$80</definedName>
    <definedName name="Z_C51CB9D0_868C_4048_B98E_075DB045FF17_.wvu.FilterData" localSheetId="2" hidden="1">'dod 3'!$A$11:$S$108</definedName>
    <definedName name="Z_C51CB9D0_868C_4048_B98E_075DB045FF17_.wvu.FilterData" localSheetId="5" hidden="1">'dod 6.'!$A$8:$Q$80</definedName>
    <definedName name="Z_C82A7848_724A_498B_92F9_90C37C3827DB_.wvu.Cols" localSheetId="6" hidden="1">'dod 7'!$A:$A</definedName>
    <definedName name="Z_C82A7848_724A_498B_92F9_90C37C3827DB_.wvu.FilterData" localSheetId="1" hidden="1">'dod 2'!$B$11:$G$30</definedName>
    <definedName name="Z_C82A7848_724A_498B_92F9_90C37C3827DB_.wvu.FilterData" localSheetId="2" hidden="1">'dod 3'!$A$11:$S$106</definedName>
    <definedName name="Z_C82A7848_724A_498B_92F9_90C37C3827DB_.wvu.FilterData" localSheetId="4" hidden="1">'dod 5'!$B$14:$P$35</definedName>
    <definedName name="Z_C82A7848_724A_498B_92F9_90C37C3827DB_.wvu.FilterData" localSheetId="5" hidden="1">'dod 6.'!$A$8:$Q$80</definedName>
    <definedName name="Z_C82A7848_724A_498B_92F9_90C37C3827DB_.wvu.PrintArea" localSheetId="6" hidden="1">'dod 7'!$A$1:$G$25</definedName>
    <definedName name="Z_D045CBB3_E236_4B88_9BC4_A2FE8FE44B31_.wvu.FilterData" localSheetId="1" hidden="1">'dod 2'!$B$11:$G$30</definedName>
    <definedName name="Z_D045CBB3_E236_4B88_9BC4_A2FE8FE44B31_.wvu.FilterData" localSheetId="2" hidden="1">'dod 3'!$A$11:$S$108</definedName>
    <definedName name="Z_D045CBB3_E236_4B88_9BC4_A2FE8FE44B31_.wvu.FilterData" localSheetId="5" hidden="1">'dod 6.'!$A$8:$Q$80</definedName>
    <definedName name="Z_D6A5DFF8_EF5E_40FF_A50E_B25B1F597FDE_.wvu.Cols" localSheetId="6" hidden="1">'dod 7'!$A:$A</definedName>
    <definedName name="Z_D6A5DFF8_EF5E_40FF_A50E_B25B1F597FDE_.wvu.FilterData" localSheetId="1" hidden="1">'dod 2'!$B$11:$G$30</definedName>
    <definedName name="Z_D6A5DFF8_EF5E_40FF_A50E_B25B1F597FDE_.wvu.FilterData" localSheetId="2" hidden="1">'dod 3'!$A$11:$S$106</definedName>
    <definedName name="Z_D6A5DFF8_EF5E_40FF_A50E_B25B1F597FDE_.wvu.FilterData" localSheetId="4" hidden="1">'dod 5'!$B$14:$P$35</definedName>
    <definedName name="Z_D6A5DFF8_EF5E_40FF_A50E_B25B1F597FDE_.wvu.FilterData" localSheetId="5" hidden="1">'dod 6.'!$A$8:$Q$80</definedName>
    <definedName name="Z_D6A5DFF8_EF5E_40FF_A50E_B25B1F597FDE_.wvu.PrintArea" localSheetId="3" hidden="1">'dod 4'!$A$1:$G$39</definedName>
    <definedName name="Z_D6A5DFF8_EF5E_40FF_A50E_B25B1F597FDE_.wvu.PrintArea" localSheetId="6" hidden="1">'dod 7'!$A$1:$G$25</definedName>
    <definedName name="Z_D6A5DFF8_EF5E_40FF_A50E_B25B1F597FDE_.wvu.Rows" localSheetId="4" hidden="1">'dod 5'!#REF!</definedName>
    <definedName name="Z_D73771AD_3E6F_402A_9FCF_E7AE9A12229F_.wvu.FilterData" localSheetId="5" hidden="1">'dod 6.'!$A$8:$Q$80</definedName>
    <definedName name="Z_DD7B35AD_B6A9_4344_9739_6E89D9AB5FDE_.wvu.FilterData" localSheetId="5" hidden="1">'dod 6.'!$A$8:$Q$80</definedName>
    <definedName name="Z_DEDEAA64_51CB_4221_8ECB_BE176A2F537D_.wvu.FilterData" localSheetId="2" hidden="1">'dod 3'!$11:$104</definedName>
    <definedName name="Z_DF5E3046_FFAF_4551_8634_989A1D0D3888_.wvu.Cols" localSheetId="6" hidden="1">'dod 7'!$A:$A</definedName>
    <definedName name="Z_DF5E3046_FFAF_4551_8634_989A1D0D3888_.wvu.FilterData" localSheetId="1" hidden="1">'dod 2'!$B$11:$G$30</definedName>
    <definedName name="Z_DF5E3046_FFAF_4551_8634_989A1D0D3888_.wvu.FilterData" localSheetId="2" hidden="1">'dod 3'!$A$11:$S$106</definedName>
    <definedName name="Z_DF5E3046_FFAF_4551_8634_989A1D0D3888_.wvu.FilterData" localSheetId="4" hidden="1">'dod 5'!$B$14:$P$35</definedName>
    <definedName name="Z_DF5E3046_FFAF_4551_8634_989A1D0D3888_.wvu.FilterData" localSheetId="5" hidden="1">'dod 6.'!$A$8:$Q$80</definedName>
    <definedName name="Z_DF5E3046_FFAF_4551_8634_989A1D0D3888_.wvu.PrintArea" localSheetId="6" hidden="1">'dod 7'!$A$1:$G$25</definedName>
    <definedName name="Z_E03E1436_B621_4C8D_8DEA_D88962720410_.wvu.FilterData" localSheetId="5" hidden="1">'dod 6.'!$A$8:$Q$80</definedName>
    <definedName name="Z_E1C403DE_F5B4_4778_BB71_C2DBA686D8F9_.wvu.FilterData" localSheetId="2" hidden="1">'dod 3'!$A$11:$HK$104</definedName>
    <definedName name="Z_E69209E9_3AD2_46BA_ADC5_0F4266D7A650_.wvu.FilterData" localSheetId="2" hidden="1">'dod 3'!$11:$21</definedName>
    <definedName name="Z_EB9C9FFE_0593_441C_AAA2_54860C1497B2_.wvu.FilterData" localSheetId="2" hidden="1">'dod 3'!$A$11:$HK$104</definedName>
    <definedName name="Z_EB9C9FFE_0593_441C_AAA2_54860C1497B2_.wvu.FilterData" localSheetId="5" hidden="1">'dod 6.'!$A$8:$Q$80</definedName>
    <definedName name="Z_EBD4F76E_B62E_4938_95BF_9D94C0C7E94B_.wvu.FilterData" localSheetId="5" hidden="1">'dod 6.'!$A$8:$Q$80</definedName>
    <definedName name="Z_F7C85F27_C133_4579_923F_B2800FCB2B15_.wvu.FilterData" localSheetId="5" hidden="1">'dod 6.'!$A$8:$Q$64</definedName>
    <definedName name="_xlnm.Print_Titles" localSheetId="2">'dod 3'!$7:$11</definedName>
    <definedName name="_xlnm.Print_Titles" localSheetId="5">'dod 6.'!$7:$9</definedName>
    <definedName name="_xlnm.Print_Area" localSheetId="0">'dod 1 '!$A$1:$F$115</definedName>
    <definedName name="_xlnm.Print_Area" localSheetId="2">'dod 3'!$A$1:$P$108</definedName>
    <definedName name="_xlnm.Print_Area" localSheetId="3">'dod 4'!$A$1:$G$39</definedName>
    <definedName name="_xlnm.Print_Area" localSheetId="4">'dod 5'!$A$1:$K$40</definedName>
    <definedName name="_xlnm.Print_Area" localSheetId="5">'dod 6.'!$A$1:$L$85</definedName>
    <definedName name="_xlnm.Print_Area" localSheetId="6">'dod 7'!$A$1:$G$25</definedName>
  </definedNames>
  <calcPr fullCalcOnLoad="1"/>
</workbook>
</file>

<file path=xl/sharedStrings.xml><?xml version="1.0" encoding="utf-8"?>
<sst xmlns="http://schemas.openxmlformats.org/spreadsheetml/2006/main" count="1070" uniqueCount="583">
  <si>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</si>
  <si>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</si>
  <si>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</si>
  <si>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</si>
  <si>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7130</t>
  </si>
  <si>
    <t>Здіснення заходів із землеустрою</t>
  </si>
  <si>
    <t>3210</t>
  </si>
  <si>
    <t>3242</t>
  </si>
  <si>
    <t>Інші заходи у сфері соціального захисту і соціального забезпечення</t>
  </si>
  <si>
    <t>7691</t>
  </si>
  <si>
    <t>Заходи із запобігання та ліквідації надзвичайних ситуацій та наслідків стихійного лиха</t>
  </si>
  <si>
    <t>4082</t>
  </si>
  <si>
    <t>Інші заходи в галузі культури і мистецтва</t>
  </si>
  <si>
    <t>Інші  програми та заходи у сфері охорони здоров’я</t>
  </si>
  <si>
    <t>2152</t>
  </si>
  <si>
    <t>1213210</t>
  </si>
  <si>
    <t>0813210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</si>
  <si>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</si>
  <si>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</si>
  <si>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0990</t>
  </si>
  <si>
    <t>Субвенції  з державного бюджету місцевим бюджетам</t>
  </si>
  <si>
    <t>Субвенції  з місцевих бюджетів іншим місцевим бюджетам</t>
  </si>
  <si>
    <t>5012</t>
  </si>
  <si>
    <t>1050</t>
  </si>
  <si>
    <t>Організація та проведення громадських робіт</t>
  </si>
  <si>
    <t>Разом</t>
  </si>
  <si>
    <t>оплата праці</t>
  </si>
  <si>
    <t>комунальні послуги та енергоносії</t>
  </si>
  <si>
    <t>Проведення навчально-тренувальних зборів і змагань з олімпійських видів спорту</t>
  </si>
  <si>
    <t>Заходи державної політики з питань дітей та їх соціального захисту</t>
  </si>
  <si>
    <t xml:space="preserve">Компенсаційні виплати на пільговий проїзд автомобільним транспортом окремим категоріям громадян </t>
  </si>
  <si>
    <t>1500000</t>
  </si>
  <si>
    <t>Секретар міської ради</t>
  </si>
  <si>
    <t>видатки споживання</t>
  </si>
  <si>
    <t>видатки розвитку</t>
  </si>
  <si>
    <t>0111</t>
  </si>
  <si>
    <t>1040</t>
  </si>
  <si>
    <t>1510000</t>
  </si>
  <si>
    <t>1070</t>
  </si>
  <si>
    <t>1010</t>
  </si>
  <si>
    <t>1090</t>
  </si>
  <si>
    <t>1020</t>
  </si>
  <si>
    <t>0133</t>
  </si>
  <si>
    <t>0824</t>
  </si>
  <si>
    <t>0828</t>
  </si>
  <si>
    <t>0960</t>
  </si>
  <si>
    <t>0829</t>
  </si>
  <si>
    <t>0620</t>
  </si>
  <si>
    <t>0490</t>
  </si>
  <si>
    <t>0731</t>
  </si>
  <si>
    <t>0763</t>
  </si>
  <si>
    <t>0180</t>
  </si>
  <si>
    <t>Реверсна дотація</t>
  </si>
  <si>
    <t>Разом видатків</t>
  </si>
  <si>
    <t>Код</t>
  </si>
  <si>
    <t>Загальний фонд</t>
  </si>
  <si>
    <t>Спеціальний фонд</t>
  </si>
  <si>
    <t>3112</t>
  </si>
  <si>
    <t>3140</t>
  </si>
  <si>
    <t>3160</t>
  </si>
  <si>
    <t>5011</t>
  </si>
  <si>
    <t>2010</t>
  </si>
  <si>
    <t>15</t>
  </si>
  <si>
    <t>3033</t>
  </si>
  <si>
    <t>4060</t>
  </si>
  <si>
    <t>6030</t>
  </si>
  <si>
    <t>Проведення навчально-тренувальних зборів і змагань з неолімпійських видів спорту</t>
  </si>
  <si>
    <t>0470</t>
  </si>
  <si>
    <t>грн.</t>
  </si>
  <si>
    <t>Внутрішнє фінансування </t>
  </si>
  <si>
    <t xml:space="preserve">Фінансування за рахунок зміни залишків коштів бюджетів </t>
  </si>
  <si>
    <t>На початок року</t>
  </si>
  <si>
    <t>Кошти, шо передаються із загального фонду бюджету до бюджету розвитку (спеціального фонду)</t>
  </si>
  <si>
    <t>Фінансування за актиними операціями</t>
  </si>
  <si>
    <t>Зміни обсягів готівкових коштів</t>
  </si>
  <si>
    <t>Секретар міської  ради</t>
  </si>
  <si>
    <t>Загальний  фонд</t>
  </si>
  <si>
    <t>Податкові надходження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</si>
  <si>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</si>
  <si>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</si>
  <si>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</si>
  <si>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</si>
  <si>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</si>
  <si>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</si>
  <si>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</si>
  <si>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 xml:space="preserve">Податок на прибуток підприємств та фінансових установ комунальної власності </t>
  </si>
  <si>
    <t>Внутрішні податки на товари та послуги</t>
  </si>
  <si>
    <t xml:space="preserve">Акцизний податок з реалізації суб'єктами господарювання роздрібної торгівлі підакцизних товарів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</si>
  <si>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</si>
  <si>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</si>
  <si>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</si>
  <si>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</si>
  <si>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</si>
  <si>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</si>
  <si>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</si>
  <si>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</si>
  <si>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</si>
  <si>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</si>
  <si>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</si>
  <si>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</si>
  <si>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</si>
  <si>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</si>
  <si>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</si>
  <si>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</si>
  <si>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</si>
  <si>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</si>
  <si>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</si>
  <si>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Неподаткові надходження</t>
  </si>
  <si>
    <t>Доходи від 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</si>
  <si>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</si>
  <si>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</si>
  <si>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</si>
  <si>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</si>
  <si>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</si>
  <si>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</si>
  <si>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</si>
  <si>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</si>
  <si>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</si>
  <si>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</si>
  <si>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</si>
  <si>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 </t>
  </si>
  <si>
    <t>Надходження від орендної плати за користування цілісним майновим комплексом та іншим державним майном  </t>
  </si>
  <si>
    <t>Державне мито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</si>
  <si>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 </t>
  </si>
  <si>
    <t xml:space="preserve">Державне мито, пов'язане з видачею та оформленням закордонних паспортів (посвідок) та паспортів громадян України  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</si>
  <si>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</si>
  <si>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</si>
  <si>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</si>
  <si>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</si>
  <si>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</si>
  <si>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 xml:space="preserve">Надходження від плати за послуги, що надаються бюджетними установами згідно із законодавством </t>
  </si>
  <si>
    <t xml:space="preserve">Плата за послуги, що надаються бюджетними установами згідно з їх основною діяльністю 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</si>
  <si>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</si>
  <si>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</si>
  <si>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</si>
  <si>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</si>
  <si>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</si>
  <si>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</si>
  <si>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</si>
  <si>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</si>
  <si>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</si>
  <si>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Разом доходів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</si>
  <si>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</si>
  <si>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</si>
  <si>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</si>
  <si>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5031</t>
  </si>
  <si>
    <t>Утримання та навчально-тренувальна робота комунальних дитячо-юнацьких спортивних  шкіл</t>
  </si>
  <si>
    <t>08</t>
  </si>
  <si>
    <t>0800000</t>
  </si>
  <si>
    <t>0810000</t>
  </si>
  <si>
    <t>0813033</t>
  </si>
  <si>
    <t>0160</t>
  </si>
  <si>
    <t>0810160</t>
  </si>
  <si>
    <t>0813160</t>
  </si>
  <si>
    <t>1510160</t>
  </si>
  <si>
    <t>3700000</t>
  </si>
  <si>
    <t>37</t>
  </si>
  <si>
    <t>3710000</t>
  </si>
  <si>
    <t>3710160</t>
  </si>
  <si>
    <t>9110</t>
  </si>
  <si>
    <t>Інша діяльність у сфері державного управління</t>
  </si>
  <si>
    <t xml:space="preserve"> 1090</t>
  </si>
  <si>
    <t>8110</t>
  </si>
  <si>
    <t>0320</t>
  </si>
  <si>
    <t>4030</t>
  </si>
  <si>
    <t>Забезпечення діяльності бібліотек</t>
  </si>
  <si>
    <t>4040</t>
  </si>
  <si>
    <t>Забезпечення діяльності музеїв і виставок</t>
  </si>
  <si>
    <t>Забезпечення діяльності палаців і будинків культури, клубів, центрів дозвілля  та інших клубних закладів</t>
  </si>
  <si>
    <t>4010</t>
  </si>
  <si>
    <t>0821</t>
  </si>
  <si>
    <t>Фінансова підтримка театрів</t>
  </si>
  <si>
    <t>0600000</t>
  </si>
  <si>
    <t>06</t>
  </si>
  <si>
    <t>0610000</t>
  </si>
  <si>
    <t>2111</t>
  </si>
  <si>
    <t>0613131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</si>
  <si>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</si>
  <si>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</si>
  <si>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Оздоровлення та відпочинк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</si>
  <si>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0615011</t>
  </si>
  <si>
    <t>0615012</t>
  </si>
  <si>
    <t>12</t>
  </si>
  <si>
    <t>1200000</t>
  </si>
  <si>
    <t>1210000</t>
  </si>
  <si>
    <t>1210160</t>
  </si>
  <si>
    <t>7350</t>
  </si>
  <si>
    <t>0443</t>
  </si>
  <si>
    <t>1216030</t>
  </si>
  <si>
    <t>Організація благоустрою населених пунктів</t>
  </si>
  <si>
    <t>1217693</t>
  </si>
  <si>
    <t>7693</t>
  </si>
  <si>
    <t>Інші заходи, пов'язані з економічною діяльністю</t>
  </si>
  <si>
    <t>8340</t>
  </si>
  <si>
    <t>1218340</t>
  </si>
  <si>
    <t>0540</t>
  </si>
  <si>
    <t>Природоохоронні заходи за рахунок цільових фондів</t>
  </si>
  <si>
    <t>1216013</t>
  </si>
  <si>
    <t>6013</t>
  </si>
  <si>
    <t>Забезпечення діяльності водопровідно-каналізаційного господарства</t>
  </si>
  <si>
    <t>0613140</t>
  </si>
  <si>
    <t>0615031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</si>
  <si>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</si>
  <si>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</si>
  <si>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</si>
  <si>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1216090</t>
  </si>
  <si>
    <t>6090</t>
  </si>
  <si>
    <t>Інша діяльність у сфері житлово-комунального господарства</t>
  </si>
  <si>
    <t>0640</t>
  </si>
  <si>
    <t>7310</t>
  </si>
  <si>
    <t>1517321</t>
  </si>
  <si>
    <t>7330</t>
  </si>
  <si>
    <t>1517330</t>
  </si>
  <si>
    <t>Будівництво освітніх установ та закладів</t>
  </si>
  <si>
    <t>7650</t>
  </si>
  <si>
    <t>Проведення експертної грошової оцінки земельної ділянки чи права на неї</t>
  </si>
  <si>
    <t>Проведення експертної  грошової  оцінки  земельної ділянки чи права на неї</t>
  </si>
  <si>
    <t>3719110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</si>
  <si>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</si>
  <si>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</si>
  <si>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</si>
  <si>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</t>
  </si>
  <si>
    <t>Надходження бюджетних установ від реалізації в установленому порядку майна (крім нерухомого майна) </t>
  </si>
  <si>
    <t>7321</t>
  </si>
  <si>
    <t>Усього</t>
  </si>
  <si>
    <t>усього</t>
  </si>
  <si>
    <t xml:space="preserve">Усього 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</si>
  <si>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</si>
  <si>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</si>
  <si>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 тому числі бюджет розвитку</t>
  </si>
  <si>
    <t xml:space="preserve"> Усього видатків на поточний рік</t>
  </si>
  <si>
    <t>Виконання заходів за рахунок цільових  фондів,  утворених Верховною радою Автономної Республіки Крим, органами місцевого самоврядування і місцевими органами виконавчої влади 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</si>
  <si>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</si>
  <si>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</si>
  <si>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</si>
  <si>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</si>
  <si>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0726</t>
  </si>
  <si>
    <t>Будівництво об'єктів житлово-комунального господарства</t>
  </si>
  <si>
    <t>0421</t>
  </si>
  <si>
    <t>0921</t>
  </si>
  <si>
    <t>0910</t>
  </si>
  <si>
    <t>Інші програми та заходи у сфері освіти</t>
  </si>
  <si>
    <t>0810</t>
  </si>
  <si>
    <t>Найменування згідно з Класифікацією доходів бюджету</t>
  </si>
  <si>
    <t>Плата за встановлення земельного сервітуту</t>
  </si>
  <si>
    <t>Усього доходів (без врахування міжбюджетних трансфертів)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</si>
  <si>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</si>
  <si>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</si>
  <si>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Виконавчий комітет Мукачівської міської ради (головний розпорядник)</t>
  </si>
  <si>
    <t>Виконавчий комітет Мукачівської міської ради  (відповідальний виконавець)</t>
  </si>
  <si>
    <t>0200000</t>
  </si>
  <si>
    <t>02</t>
  </si>
  <si>
    <t>0210160</t>
  </si>
  <si>
    <t>0210000</t>
  </si>
  <si>
    <t>0210180</t>
  </si>
  <si>
    <t>0213112</t>
  </si>
  <si>
    <t>0213210</t>
  </si>
  <si>
    <t>0213242</t>
  </si>
  <si>
    <t>0217693</t>
  </si>
  <si>
    <t>0218110</t>
  </si>
  <si>
    <t>0217691</t>
  </si>
  <si>
    <t>РОЗПОДІЛ</t>
  </si>
  <si>
    <t>(пункт 1)</t>
  </si>
  <si>
    <t>(код бюджету)</t>
  </si>
  <si>
    <t>(пункт 2)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</si>
  <si>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</si>
  <si>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Код Програмної класифікації видатків та кредитування місцевого бюджету</t>
  </si>
  <si>
    <t>(пункт 5)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</si>
  <si>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</si>
  <si>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</si>
  <si>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Управління міського господарства  Мукачівської міської ради  (головний розпорядник)</t>
  </si>
  <si>
    <t>Управління міського господарства Мукачівської міської ради  (відповідальний виконавець)</t>
  </si>
  <si>
    <t>Фінансове управління   Мукачівської міської ради  (головний розпорядник)</t>
  </si>
  <si>
    <t>Фінансове управління   Мукачівської міської ради (відповідальний виконавець)</t>
  </si>
  <si>
    <t>(пункт 6)</t>
  </si>
  <si>
    <t>Код
Програмної
класифікації
видатків та
кредитування
місцевого
бюджету</t>
  </si>
  <si>
    <t>Код Типової
програмної
класифікації
видатків та
кредиту-
вання
місцевого
бюджету</t>
  </si>
  <si>
    <t>Код Функціональ-
ної
класифікації видатків
та кредитування
бюджету</t>
  </si>
  <si>
    <t>з них</t>
  </si>
  <si>
    <t>Найменування згідно з
Класифікацією фінансування
бюджету</t>
  </si>
  <si>
    <t>у тому числі
бюджет
розвитку</t>
  </si>
  <si>
    <t xml:space="preserve">ДОХОДИ 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</si>
  <si>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</si>
  <si>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</si>
  <si>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</si>
  <si>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 </t>
  </si>
  <si>
    <t xml:space="preserve"> -придбання комп'ютерної техніки та комплектуючих до неї</t>
  </si>
  <si>
    <t>0610160</t>
  </si>
  <si>
    <t>здійснення переданих видатків у сфері освіти за рахунок коштів освітньої субвенції (oплата праці з нарахуваннями педагогічних працівників загальноосвітніх навчальних закладів приватної форми власності )</t>
  </si>
  <si>
    <t>Забезпечення діяльності інших закладів у сфері освіти</t>
  </si>
  <si>
    <t>5062</t>
  </si>
  <si>
    <t>0615062</t>
  </si>
  <si>
    <t>Підтримка спорту вищих досягнень та організацій, які здійснюють фізкультурно-спортивну діяльність в регіоні</t>
  </si>
  <si>
    <t>3032</t>
  </si>
  <si>
    <t>0813032</t>
  </si>
  <si>
    <t>Надання пільг окремим категоріям громадян з оплати послуг зв'язку</t>
  </si>
  <si>
    <t>Управління міського господарства  Мукачівської міської ради  (відповідальний виконавець)</t>
  </si>
  <si>
    <t>0813104</t>
  </si>
  <si>
    <t>3104</t>
  </si>
  <si>
    <t>Забезпечення соціальними  послугами  за  місцем проживання громадян,  які не здатні  до  самообслуговування у зв’язку з похилим віком, хворобою, інвалідністю</t>
  </si>
  <si>
    <t>0212144</t>
  </si>
  <si>
    <t>0212152</t>
  </si>
  <si>
    <t>0212010</t>
  </si>
  <si>
    <t>0212111</t>
  </si>
  <si>
    <t xml:space="preserve">Інші заходи в галузі культури і мистецтва </t>
  </si>
  <si>
    <t>1217130</t>
  </si>
  <si>
    <t>Зміцнення та оновлення матеріально-технічної бази підприємств, установ і організацій, що фінансуються з міського бюджету:</t>
  </si>
  <si>
    <t>3718600</t>
  </si>
  <si>
    <t>8600</t>
  </si>
  <si>
    <t>0170</t>
  </si>
  <si>
    <t xml:space="preserve"> Обслуговування місцевого боргу</t>
  </si>
  <si>
    <t>Програма управління місцевим боргом на 2020-2022 роки</t>
  </si>
  <si>
    <t>Фінансуванням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</si>
  <si>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</si>
  <si>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</si>
  <si>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</si>
  <si>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 xml:space="preserve">Фінансування за борговими операціями </t>
  </si>
  <si>
    <t>Запозичення</t>
  </si>
  <si>
    <t xml:space="preserve">Внутрішні запозичення </t>
  </si>
  <si>
    <t xml:space="preserve">Середньострокові зобов'язання 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</si>
  <si>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</si>
  <si>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</si>
  <si>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Внутрішні зобов’язання</t>
  </si>
  <si>
    <t>Погашення</t>
  </si>
  <si>
    <t>Будівництво центру стерилізації та адопції (прилаштування) тварин по вул.Берегівська-об’їзна у м.Мукачево</t>
  </si>
  <si>
    <t>(грн.)</t>
  </si>
  <si>
    <t>загальний фонд</t>
  </si>
  <si>
    <t>спеціальний фонд</t>
  </si>
  <si>
    <t>0813035</t>
  </si>
  <si>
    <t>3035</t>
  </si>
  <si>
    <t>Компенсаційні виплати за  пільговий проїзд  окремих категорій громадян на залізничному транспорті</t>
  </si>
  <si>
    <t>Будівництво інших об'єктів комунальної власності</t>
  </si>
  <si>
    <t>1516030</t>
  </si>
  <si>
    <t>Управління будівництва та інфраструктури Мукачівської міської ради  (головний розпорядник)</t>
  </si>
  <si>
    <t>Управління будівництва та інфраструктури Мукачівської міської ради  (відповідальний виконавець)</t>
  </si>
  <si>
    <t>1217650</t>
  </si>
  <si>
    <t>1217350</t>
  </si>
  <si>
    <t>1210180</t>
  </si>
  <si>
    <t>Обслуговування місцевого боргу</t>
  </si>
  <si>
    <t>1517310</t>
  </si>
  <si>
    <t>Будівництво інших об'єктів  комунальної власності</t>
  </si>
  <si>
    <t>Рішення  сесії ММР  № 29  від 03.12.2020 р. (із змінами)</t>
  </si>
  <si>
    <t>0611021</t>
  </si>
  <si>
    <t>1021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</si>
  <si>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</si>
  <si>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</si>
  <si>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</si>
  <si>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0611151</t>
  </si>
  <si>
    <t>1151</t>
  </si>
  <si>
    <t>0611142</t>
  </si>
  <si>
    <t>1142</t>
  </si>
  <si>
    <t>0611141</t>
  </si>
  <si>
    <t>1141</t>
  </si>
  <si>
    <t>0611070</t>
  </si>
  <si>
    <t>1031</t>
  </si>
  <si>
    <t>0611031</t>
  </si>
  <si>
    <t>Керівництво і управління у відповідній сфері у
містах (місті Києві), селищах, селах, 
територіальних громадах</t>
  </si>
  <si>
    <t>Керівництво і управління у відповідній сфері у
містах (місті Києві), селищах, селах,
територіальних громадах</t>
  </si>
  <si>
    <t>0611200</t>
  </si>
  <si>
    <t>1200</t>
  </si>
  <si>
    <t xml:space="preserve">Надання освіти за рахунок субвенції з державного бюджету місцевим бюджетам на надання  державної підтримки особам з особливими освітніми потребами </t>
  </si>
  <si>
    <t>Надання дошкільної освіти</t>
  </si>
  <si>
    <t xml:space="preserve">Надання позашкільної освіти закладами позашкільної освіти, заходи із позашкільної роботи з дітьми </t>
  </si>
  <si>
    <t>Забезпечення діяльності інклюзивно-ресурсних центрів за рахунок коштів місцевого бюджету</t>
  </si>
  <si>
    <t>1080</t>
  </si>
  <si>
    <t>Розроблення схем планування та забудови територій (містобудівної документації)</t>
  </si>
  <si>
    <t>0614082</t>
  </si>
  <si>
    <t>0611080</t>
  </si>
  <si>
    <t>0614010</t>
  </si>
  <si>
    <t>0614030</t>
  </si>
  <si>
    <t>0614040</t>
  </si>
  <si>
    <t>0614060</t>
  </si>
  <si>
    <t>Управління освіти, культури, молоді та спорту  Мукачівської міської ради  (головний розпорядник)</t>
  </si>
  <si>
    <t>Управління освіти, культури,  молоді та спорту  Мукачівської міської ради  (відповідальний виконавець)</t>
  </si>
  <si>
    <t>Програма забезпечення організаційної діяльності міської ради та виконавчого комітету  на 2022-2024 роки</t>
  </si>
  <si>
    <t>Програма висвітлення діяльності, інформаційного забезпечення Мукачівської міської ради та її виконавчих органів на 2022-2024 роки</t>
  </si>
  <si>
    <t>Програма "Захисту прав дітей" на 2022-2024 роки</t>
  </si>
  <si>
    <t>Рішення сесії ММР  № 522  від 30.09.2021 р.</t>
  </si>
  <si>
    <t xml:space="preserve">Програма організації громадських оплачувальних робіт для молоді у вільний від навчання час на 2022-2024 роки </t>
  </si>
  <si>
    <t>Рішення сесії ММР  № 486 від 26.08.2021 р.</t>
  </si>
  <si>
    <t>Програма виплати винагороди Почесним громадянам міста Мукачева на 2022-2024 роки</t>
  </si>
  <si>
    <t>0217622</t>
  </si>
  <si>
    <t>7622</t>
  </si>
  <si>
    <t>Реалізація програм і заходів в галузі туризму та курортів</t>
  </si>
  <si>
    <t>Програма розвитку туристичної галузі Мукачівської міської територіальної громади на 2022-2024 роки</t>
  </si>
  <si>
    <t>0217680</t>
  </si>
  <si>
    <t>7680</t>
  </si>
  <si>
    <t>Членські внески до асоціацій органів місцевого самоврядування</t>
  </si>
  <si>
    <t>Програма забезпечення членства Мукачівської міської ради в Асоціаціях на 2022-2024 роки</t>
  </si>
  <si>
    <t>Програма зайнятості населення Мукачівської міської  територіальної громади на 2022 -2024 роки</t>
  </si>
  <si>
    <t>Програма розвитку економічної, міжнародної та інвестиційної  діяльності Мукачівської міської  територіальної громади  на 2022 - 2024 роки</t>
  </si>
  <si>
    <t xml:space="preserve">Програма оздоровлення та відпочинку дітей Мукачівської міської територіальної громади на 2022-2024 роки
</t>
  </si>
  <si>
    <t>Програма подарунки для дітей закладів освіти Мукачівської міської територіальної громади на 2022-2024 роки</t>
  </si>
  <si>
    <t>Програма впровадження молодіжної політики Мукачівської міської територіальної громади на 2022-2024 роки</t>
  </si>
  <si>
    <t>Програма розвитку пластового руху Мукачівської міської територіальної громади та відокремленого підрозділу молодіжної організації Пласт - Національної скаутської організації в місті Мукачево в Закарпатській області "Станиця Мукачево"  на 2021-2023 роки</t>
  </si>
  <si>
    <t>0611160</t>
  </si>
  <si>
    <t>1160</t>
  </si>
  <si>
    <t>Забезпечення діяльності центрів професійного розвитку педагогічних працівників</t>
  </si>
  <si>
    <t>Керівництво і управління у відповідній сфері у містах (місті Києві), селищах, селах,територіальних громадах</t>
  </si>
  <si>
    <t>3717691</t>
  </si>
  <si>
    <t>ОБСЯГИ</t>
  </si>
  <si>
    <t>капітальних вкладень бюджету у розрізі інвестиційних проектів</t>
  </si>
  <si>
    <t>Код Типової програмної класифікації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</si>
  <si>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</si>
  <si>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</si>
  <si>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</si>
  <si>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</si>
  <si>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х</t>
  </si>
  <si>
    <t>Програма безоплатного та пільгового відпуску лікарських засобів у разі амбулаторного лікування окремих груп населення та за певними категоріями захворювань мешканцям Мукачівської міської територіальної громади на 2022-2024 роки</t>
  </si>
  <si>
    <t>Програма розвитку та підтримки комунальних закладів охорони здоров’я Мукачівської міської територіальної громади на 2022-2024 роки</t>
  </si>
  <si>
    <t>Програма організації та проведення суспільно корисних робіт для порушників, на яких судом накладено адміністративне стягнення у вигляді виконання суспільно корисних робіт на  2022-2024 роки</t>
  </si>
  <si>
    <t>Програма забезпечення діяльності Мукачівської міської  територіальної громади в сфері містобудування, архітектури, земельних відносин та комунальної власності на 2022-2024 роки</t>
  </si>
  <si>
    <t>Програма захисту тварин від жорстокого поводження, створення комфортних умов співіснування людей і тварин на території Мукачівської міської територіальної  громади  на 2022-2024 роки</t>
  </si>
  <si>
    <t>Програма покращення екологічного стану на території Мукачівської міської територіальної громади на 2022-2024 роки</t>
  </si>
  <si>
    <t>Програма розвитку житлово-комунального господарства Мукачівської міської територіальної громади на 2022-2024  роки</t>
  </si>
  <si>
    <t>Програма забезпечення прав окремих пільгових категорій громадян з числа жителів Мукачівської міської територіальної громади на пільговий проїзд та пільговий телефонний зв’язок на 2022-2024 роки</t>
  </si>
  <si>
    <t xml:space="preserve"> </t>
  </si>
  <si>
    <t>Надання спеціалізованої освіти мистецькими школами</t>
  </si>
  <si>
    <t>7670</t>
  </si>
  <si>
    <t>Внески до статутного капіталу суб'єктів господарювання</t>
  </si>
  <si>
    <t>1217670</t>
  </si>
  <si>
    <t>1217351</t>
  </si>
  <si>
    <t>7351</t>
  </si>
  <si>
    <t>Розроблення комплексних планів просторового розвитку територій територіальних громад</t>
  </si>
  <si>
    <t>3718710</t>
  </si>
  <si>
    <t>8710</t>
  </si>
  <si>
    <t>Резервний фонд місцевого бюджету</t>
  </si>
  <si>
    <t>Місцеві податки та збори, що сплачуються (перераховуються) згідно з Податковим кодексом України</t>
  </si>
  <si>
    <t>Надходження від орендної плати за користування  майновим комплексом та іншим майном, що перебуває в комунальній власності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</si>
  <si>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</si>
  <si>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1517441</t>
  </si>
  <si>
    <t>7441</t>
  </si>
  <si>
    <t>1517461</t>
  </si>
  <si>
    <t>Реконструкція привокзальної площі у м. Мукачево</t>
  </si>
  <si>
    <t>Реконструкція скверу по вул. Ілони Зріні, 111-113 та вул. Молодіжна, 25 у м. Мукачево</t>
  </si>
  <si>
    <t>Проектування, реставрація та охорона пам'яток архітектури</t>
  </si>
  <si>
    <t>Утримання та розвиток мостів/шляхопроводів</t>
  </si>
  <si>
    <t xml:space="preserve">Утримання та розвиток автомобільних доріг та дорожньої інфраструктури за рахунок коштів місцевого бюджету
</t>
  </si>
  <si>
    <t xml:space="preserve">Будівництво вул. Німецька (на ділянці від вул.Графа фон Шенборна до будинку № 33 по вул. Німецька) у м. Мукачево Закарпатської області </t>
  </si>
  <si>
    <t>Реконструкція вул. Данила Галицького, вул. Університетська (на ділянці від будинку №107 до будинку №127), вул. Перемоги (на ділянці від будинку №1 до будинку №7), вул. Садова (на ділянці від перехрестя з вул. Перемоги до моста через р.Латориця) у м.Мукачево</t>
  </si>
  <si>
    <t>1511010</t>
  </si>
  <si>
    <t>1511021</t>
  </si>
  <si>
    <t>1514060</t>
  </si>
  <si>
    <t>1517340</t>
  </si>
  <si>
    <t>7340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</si>
  <si>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</si>
  <si>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</si>
  <si>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</si>
  <si>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</si>
  <si>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І. Трансферти до загального фонду бюджету</t>
  </si>
  <si>
    <t>41033900</t>
  </si>
  <si>
    <t>Освітня субвенція з державного бюджету місцевим бюджетам </t>
  </si>
  <si>
    <t>99000000000</t>
  </si>
  <si>
    <t>Державний бюджет</t>
  </si>
  <si>
    <t>41051000</t>
  </si>
  <si>
    <t>07100000000</t>
  </si>
  <si>
    <t>Обласний бюджет Закарпатської області</t>
  </si>
  <si>
    <t>41051200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</si>
  <si>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</si>
  <si>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</si>
  <si>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</si>
  <si>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</si>
  <si>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</si>
  <si>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</si>
  <si>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</si>
  <si>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</si>
  <si>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</si>
  <si>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1511080</t>
  </si>
  <si>
    <t>1517324</t>
  </si>
  <si>
    <t>7324</t>
  </si>
  <si>
    <t>Будівництво установ та закладів культури</t>
  </si>
  <si>
    <t>(пункт 3)</t>
  </si>
  <si>
    <t>(пункт 4)</t>
  </si>
  <si>
    <t>0611010</t>
  </si>
  <si>
    <t>Багатопрофільна  стаціонарна  медична допомога населенню.</t>
  </si>
  <si>
    <t>Управління соціального захисту населення  Мукачівської міської ради  (головний розпорядник)</t>
  </si>
  <si>
    <t>Управління соціального захисту населення  Мукачівської міської ради (відповідальний виконавець)</t>
  </si>
  <si>
    <t xml:space="preserve">Утримання та розвиток автомобільних доріг та дорожньої інфраструктури за рахунок коштів місцевого бюджету
</t>
  </si>
  <si>
    <t>Рішення сесії ММР  № 608
 від 25.11.2021 р.</t>
  </si>
  <si>
    <t>Рішення сесії ММР  № 682 від 17.12.2021 р.</t>
  </si>
  <si>
    <t>Рішення сесії ММР  № 683 від 17.12.2021 р.</t>
  </si>
  <si>
    <t>Рішення сесії ММР  № 608 від 25.11.2021 р.</t>
  </si>
  <si>
    <t xml:space="preserve"> видатків  бюджету Мукачівської міської територіальної громади  на 2023 рік</t>
  </si>
  <si>
    <t>у 2023 році</t>
  </si>
  <si>
    <t>Міжбюджетні трансферти на 2023 рік</t>
  </si>
  <si>
    <t>Фінансування бюджету Мукачівської міської територіальної громади на 2023 рік</t>
  </si>
  <si>
    <t xml:space="preserve"> бюджету Мукачівської міської територіальної громади на  2023 рік </t>
  </si>
  <si>
    <t>Розподіл витрат бюджету Мукачівської міської територіальної громади на реалізацію місцевих /регіональних  програм  у 2023 році</t>
  </si>
  <si>
    <t>Управління  соціального захисту населення Мукачівської міської ради (відповідальний виконавець)</t>
  </si>
  <si>
    <t>0810180</t>
  </si>
  <si>
    <t>Програма матеріальної підтримки сімей загиблих під час безпосередньої участі у бойових діях, забезпеченні здійснення заходів з національної безпеки і оборони, відсічі і стримування військової агресії російської федерації проти України</t>
  </si>
  <si>
    <t>1218110</t>
  </si>
  <si>
    <t>Програма реформування та підтримки водопровідного та каналізаційного господарств на території Мукачівської міської територіальної громади  на 2022 - 2024 роки в новій редації</t>
  </si>
  <si>
    <t>Рішення сесії ММР   №265   від 21.06.2022 р.</t>
  </si>
  <si>
    <t>Програма благоустрою території Мукачівської міської  територіальної громади на 2022-2024 роки  в новій редакції</t>
  </si>
  <si>
    <t>Програма підтримки та стимулювання створення об’єднань співвласників багатоквартирних будинків Мукачівської міської  територіальної громади на 2022-2024 роки (нова редакція)</t>
  </si>
  <si>
    <t xml:space="preserve">Програма  експлуатаційного утримання автомобільних доріг загального користування  місцевого значення  на території  Мукачівської міської  територіальної громади на 2022-2024 роки </t>
  </si>
  <si>
    <t>Програма  проведення поточних ремонтів, в тому числі поточних ремонтів  з усунення аварій в житловому фонді на території  міста Мукачево (крім  ОСББ та ЖБК) на 2022-2024 роки.</t>
  </si>
  <si>
    <t>Програма організації безоплатного гарячого харчування дітей пільгових категорій  у закладах освіти Мукачівської міської територіальної громади на 2023-2025 роки</t>
  </si>
  <si>
    <t xml:space="preserve">Програиа розвитку освіти Мукачівської міської територіальної громади на 2023-2025 роки </t>
  </si>
  <si>
    <t>Програма розвитку фізичної культури і спорту Мукачівської міської територіальної громади на 2023-2025 роки</t>
  </si>
  <si>
    <t>Реконструкція  (проведення робіт з підготовки до опалювального сезону та здійснення заходів з енергозбереження) системи опалення НВК "Гімназія" по вул. Королеви Єлизавети, 22 в м. Мукачево. Коригування</t>
  </si>
  <si>
    <t>2017-2023</t>
  </si>
  <si>
    <t>Реконструкція (проведення робіт з підготовки до опалювального сезону та здійснення заходів з енергозбереження) системи опалення ЗОШ № 13 по вул. Росвигівська, 13 в м. Мукачево. Коригування</t>
  </si>
  <si>
    <t>2019-2023</t>
  </si>
  <si>
    <t xml:space="preserve">Реконструкція Мукачівської гімназії № 15 Мукачівської міської ради Закарпатської області в м. Мукачево, вул. Паркова, 12 та Мукачівського закладу дошкільної освіти № 14 Мукачівської міської ради Закарпатської області в м. Мукачево, вул. Паркова, 10 під ліцей  </t>
  </si>
  <si>
    <t>2021-2023</t>
  </si>
  <si>
    <t>Реставрація та пристосування для сучасного використання пам’ятки архітектури національного значення «Палац» (охоронний № 169) за адресою площа Кирила і Мефодія, 16 в м. Мукачево</t>
  </si>
  <si>
    <t>Реконструкція вул. Героїв Гостомеля у м.Мукачево, Закарпатської області. Коригування</t>
  </si>
  <si>
    <t>Реконструкція вул. Пожарського - Героїв Гостомеля у м.Мукачево, Закарпатської області. Коригування</t>
  </si>
  <si>
    <t>2022-2023</t>
  </si>
  <si>
    <t>Реконструкція вул. Робоча у м.Мукачево. Коригування</t>
  </si>
  <si>
    <t>Реконструкція вул. Солов’їна у м.Мукачево. Коригування</t>
  </si>
  <si>
    <t xml:space="preserve"> -придбання комп'ютерної та оргтехніки, іншого обладнання та комплектуючих до них </t>
  </si>
  <si>
    <t>1286000-350000</t>
  </si>
  <si>
    <t>Олександр ГОРЯЧКУН</t>
  </si>
  <si>
    <t xml:space="preserve">Програма розвитку культури і мистецтв Мукачівської міської  територіальної громади на 2023 -2025  роки 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</si>
  <si>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</si>
  <si>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</si>
  <si>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</si>
  <si>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</si>
  <si>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</si>
  <si>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</si>
  <si>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</si>
  <si>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</si>
  <si>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субвенції з місцевого бюджету</t>
  </si>
  <si>
    <t>Програма сприяння розвитку волонтерства Мукачівської міської територіальної громади на 2023-2027 роки</t>
  </si>
  <si>
    <t>Реконструкція комплексу  бази відпочинку «Мрія» за адресою: Закарпатська обл., Мукачівський р., с. Лісарня, вулиця Без назви, будинок 51»а»</t>
  </si>
  <si>
    <t>Програма  додаткового соціально-медичного захисту на 2023-2024 роки</t>
  </si>
  <si>
    <t>Обсяг капітальних вкладень місцевого бюджету у 2023 році, гривень</t>
  </si>
  <si>
    <t>Очікуваний рівень готовності проекту на кінець 2023 року, %</t>
  </si>
  <si>
    <t>1216015</t>
  </si>
  <si>
    <t>6015</t>
  </si>
  <si>
    <t>Забезпечення надійної та безперебійної експлуатації ліфтів</t>
  </si>
  <si>
    <t>Програма забезпечення надійної та безперебійної експлуатації ліфтів в житловому фонді міста Мукачево (крім ОСББ та ЖБК) на 2023 рік</t>
  </si>
  <si>
    <t>Освітня субвенція-всього</t>
  </si>
  <si>
    <t>Розподіл коштів цільового фонду, утвореного органами місцевого самоврядування за напрямками використання бюджету Мукачівської міської територіальної громади  у 2023 році</t>
  </si>
  <si>
    <t>Програма капітального ремонту об’єктів Мукачівської міської територіальної громади на 2022-2024 роки</t>
  </si>
  <si>
    <t>Програма удосконалення цивільного захисту та оборонної роботи  Мукачівської міської територіальної громади на 2022-2024 роки в новій редакції</t>
  </si>
  <si>
    <t>Рішення виконавчого комітету Мукачівської міської ради
№222 від 24.05.2022 р.</t>
  </si>
  <si>
    <r>
      <rPr>
        <sz val="12"/>
        <color indexed="8"/>
        <rFont val="Times New Roman"/>
        <family val="1"/>
      </rPr>
      <t xml:space="preserve">Рішення виконавчого комітету Мукачівської міської ради
№230  від 31.05.2022р. </t>
    </r>
    <r>
      <rPr>
        <sz val="12"/>
        <rFont val="Times New Roman"/>
        <family val="1"/>
      </rPr>
      <t xml:space="preserve"> (зі змінами)</t>
    </r>
  </si>
  <si>
    <t>Рішення сесії Мукачівської міської ради  № 481 від  26.08.2021 р.(зі змінами)</t>
  </si>
  <si>
    <t>Рішення сесії Мукачівської міської ради   № 519 від 30.09.2021 р.</t>
  </si>
  <si>
    <t>Рішення  сесії  Мукачівської міської ради  № 518 від 30.09.2021р.</t>
  </si>
  <si>
    <t>Рішення сесії Мукачівської міської ради   № 482 від  26.08.2021 р.</t>
  </si>
  <si>
    <t xml:space="preserve">Рішення  сесії Мукачівської міської ради  № 487 від 26.08.2021 р. </t>
  </si>
  <si>
    <t xml:space="preserve">Рішення  сесії Мукачівської міської ради  № 264 від 25.03.2021 р. </t>
  </si>
  <si>
    <t xml:space="preserve">Рішення  сесії Мукачівської міської ради  № 489 від 26.08.2021 р. </t>
  </si>
  <si>
    <t>Рішення сесії Мукачівської міської ради  № 777 від 24.02.2022 р.</t>
  </si>
  <si>
    <t>Рішення  сесії Мукачівської міської ради  № 498 
від 26.08.2021 р.</t>
  </si>
  <si>
    <t>Рішення  сесії Мукачівської міської ради № 493 
від 26.08.2021 р.</t>
  </si>
  <si>
    <t>Рішення позачергової сесії Мукачівської міської ради
№ 690 від 17.12.2021 р.</t>
  </si>
  <si>
    <t>Рішення  сесії Мукачівської міської ради  №495 
від  26.08.2021р.</t>
  </si>
  <si>
    <t>Програма забезпечення виконання управлінням соціального захисту населення Мукачівської міської ради рішень суду на 2022-2024 роки</t>
  </si>
  <si>
    <t>Рішення сесії Мукачівської міської ради  № 610
 від 25.11.2021р. (зі змінами)</t>
  </si>
  <si>
    <t>Рішення виконавчого комітету Мукачівської міської ради
№232  від 31.05.2022 р. (зі змінами)</t>
  </si>
  <si>
    <t>Рішення виконавчого комітету Мукачівської міської ради 
№204 від 16.05.2022 р. (зі змінами)</t>
  </si>
  <si>
    <t>Рішення позачергової сесії Мукачівської міської ради
№ 685 від 17.12.2021 р. 
(зі змінами)</t>
  </si>
  <si>
    <t>Рішення  сесії  Мукачівської міської ради  № 485 від 26.08.2021 р.(зі змінами)</t>
  </si>
  <si>
    <t>Рішення сесії Мукачівської міської ради  № 691 від 17.12.2021 р.(зі змінами)</t>
  </si>
  <si>
    <t>Рішення сесії виконавчого комітету Мукачівської міської ради  №265   від 21.06.2022 р. (зі змінами)</t>
  </si>
  <si>
    <t>Рішення сесії Мукачівської міської ради   № 680 від 17.12.2021 р. (зі змінами)</t>
  </si>
  <si>
    <t>Рішення сесії Мукачівської міської ради   № 681 від 17.12.2021 р. (зі змінами)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</si>
  <si>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</si>
  <si>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субвенції, з них:</t>
  </si>
  <si>
    <t>0750700000</t>
  </si>
  <si>
    <t>Рішення сесії Мукачівської міської ради   № 893  від 22.12.2022 р.</t>
  </si>
  <si>
    <t xml:space="preserve">Рішення  сесії Мукачівської міської ради   №894   від 22.12.2022 р. </t>
  </si>
  <si>
    <t xml:space="preserve">Рішення  сесії Мукачівської міської ради  №896  від  22.12.2022 р. </t>
  </si>
  <si>
    <t xml:space="preserve">Рішення  сесії Мукачівської міської ради   № 895
 від 22.12.2022 р. </t>
  </si>
  <si>
    <t xml:space="preserve">Рішення  сесії Мукачівської міської ради  № 892 
від 22.12.2022 р. </t>
  </si>
  <si>
    <t>Рішення виконавчого комітету Мукачівської міської ради  
№153 від 20.04.2022 р.</t>
  </si>
  <si>
    <t>Рішення виконавчого комітету Мукачівської міської ради
№347 від 09.08.2022 р. 
(зі змінами)</t>
  </si>
  <si>
    <t>Рішення  сесії Мукачівської міської ради  №905
від 22.12.2022 р.</t>
  </si>
  <si>
    <r>
      <rPr>
        <sz val="12"/>
        <color indexed="8"/>
        <rFont val="Times New Roman"/>
        <family val="1"/>
      </rPr>
      <t xml:space="preserve">Рішення виконавчого комітету Мукачівської міської ради 
 №230  від 31.05.2022р. </t>
    </r>
    <r>
      <rPr>
        <sz val="12"/>
        <rFont val="Times New Roman"/>
        <family val="1"/>
      </rPr>
      <t xml:space="preserve"> 
(зі змінами)</t>
    </r>
  </si>
  <si>
    <r>
      <t xml:space="preserve">Додаток 1
до   рішення 32 - ї  позачергової сесії Мукачівської міської ради 8-го скликання                              
"Про бюджет Мукачівської міської територіальної громади на 2023 рік"                                                                                                                                         </t>
    </r>
    <r>
      <rPr>
        <u val="single"/>
        <sz val="11"/>
        <rFont val="Times New Roman"/>
        <family val="1"/>
      </rPr>
      <t xml:space="preserve">від 22 грудня  2022  року  № </t>
    </r>
  </si>
  <si>
    <r>
      <t xml:space="preserve">Додаток 2
до  рішення 32 - ї  позачергової сесії Мукачівської міської ради 8-го скликання                              
"Про бюджет Мукачівської міської 
територіальної громади на 2023 рік"                                                                                                                                   </t>
    </r>
    <r>
      <rPr>
        <u val="single"/>
        <sz val="12"/>
        <rFont val="Times New Roman"/>
        <family val="1"/>
      </rPr>
      <t xml:space="preserve">від 22  грудня 2022 року №______ </t>
    </r>
  </si>
  <si>
    <r>
      <t xml:space="preserve">Додаток 3
до   рішення 32 - ї  позачергової сесії Мукачівської міської ради 8-го скликання                              
"Про бюджет Мукачівської міської територіальної громади на 2023 рік"                   
</t>
    </r>
    <r>
      <rPr>
        <u val="single"/>
        <sz val="12"/>
        <rFont val="Times New Roman"/>
        <family val="1"/>
      </rPr>
      <t xml:space="preserve">від  22 грудня   2022  року №____  </t>
    </r>
  </si>
  <si>
    <r>
      <t xml:space="preserve">Додаток 4
до   рішення 32 - ї  позачергової сесії  Мукачівської міської ради 8-го скликання                              
"Про бюджет Мукачівської міської територіальної громади на 2023 рік"  
</t>
    </r>
    <r>
      <rPr>
        <u val="single"/>
        <sz val="10"/>
        <color indexed="8"/>
        <rFont val="Times New Roman"/>
        <family val="1"/>
      </rPr>
      <t>від 22  грудня   2022 року №</t>
    </r>
    <r>
      <rPr>
        <sz val="10"/>
        <color indexed="8"/>
        <rFont val="Times New Roman"/>
        <family val="1"/>
      </rPr>
      <t xml:space="preserve"> _____ </t>
    </r>
  </si>
  <si>
    <r>
      <t xml:space="preserve">Додаток 5
до  рішення 32 - ї  позачергової сесії Мукачівської міської ради 8-го скликання        
"Про бюджет Мукачівської міської  територіальної громади на 2023 рік"                                                                                                                                 </t>
    </r>
    <r>
      <rPr>
        <u val="single"/>
        <sz val="12"/>
        <rFont val="Times New Roman"/>
        <family val="1"/>
      </rPr>
      <t>від 22 грудня 2022 року №</t>
    </r>
    <r>
      <rPr>
        <sz val="12"/>
        <rFont val="Times New Roman"/>
        <family val="1"/>
      </rPr>
      <t xml:space="preserve"> ______</t>
    </r>
  </si>
  <si>
    <r>
      <t xml:space="preserve">Додаток 6
до  рішення 32 - ї  позачергової сесії Мукачівської міської ради 8-го скликання                              
"Про бюджет Мукачівської міської  територіальної громади на 2023 рік"                                                                                                                                 </t>
    </r>
    <r>
      <rPr>
        <u val="single"/>
        <sz val="14"/>
        <rFont val="Times New Roman"/>
        <family val="1"/>
      </rPr>
      <t>від 22 грудня  2022 року № ____</t>
    </r>
  </si>
  <si>
    <r>
      <t xml:space="preserve">Додаток 7
до  рішення 32 - ї  позачергової сесії Мукачівської міської ради 8-го скликання                                        "Про бюджет Мукачівської міської територіальної громади на 2023 рік"                                                                                                                                           </t>
    </r>
    <r>
      <rPr>
        <u val="single"/>
        <sz val="12"/>
        <rFont val="Times New Roman"/>
        <family val="1"/>
      </rPr>
      <t xml:space="preserve">від 22 грдня  2022  року № </t>
    </r>
    <r>
      <rPr>
        <sz val="12"/>
        <rFont val="Times New Roman"/>
        <family val="1"/>
      </rPr>
      <t>____</t>
    </r>
  </si>
  <si>
    <t>Рішення сесії Мукачівської міської ради  №898 від 22.12.2022 р.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</si>
</sst>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₴_-;\-* #,##0\ _₴_-;_-* &quot;-&quot;\ _₴_-;_-@_-"/>
    <numFmt numFmtId="181" formatCode="_-* #,##0.00\ _₴_-;\-* #,##0.00\ _₴_-;_-* &quot;-&quot;??\ _₴_-;_-@_-"/>
    <numFmt numFmtId="182" formatCode="_-* #,##0\ &quot;грн.&quot;_-;\-* #,##0\ &quot;грн.&quot;_-;_-* &quot;-&quot;\ &quot;грн.&quot;_-;_-@_-"/>
    <numFmt numFmtId="183" formatCode="_-* #,##0\ _г_р_н_._-;\-* #,##0\ _г_р_н_._-;_-* &quot;-&quot;\ _г_р_н_._-;_-@_-"/>
    <numFmt numFmtId="184" formatCode="_-* #,##0.00\ &quot;грн.&quot;_-;\-* #,##0.00\ &quot;грн.&quot;_-;_-* &quot;-&quot;??\ &quot;грн.&quot;_-;_-@_-"/>
    <numFmt numFmtId="185" formatCode="_-* #,##0.00\ _г_р_н_._-;\-* #,##0.00\ _г_р_н_._-;_-* &quot;-&quot;??\ _г_р_н_._-;_-@_-"/>
    <numFmt numFmtId="186" formatCode="#,##0.0"/>
    <numFmt numFmtId="187" formatCode="0.0"/>
    <numFmt numFmtId="188" formatCode="#,##0_ ;\-#,##0\ "/>
    <numFmt numFmtId="189" formatCode="_-* #,##0.0_₴_-;\-* #,##0.0_₴_-;_-* &quot;-&quot;??_₴_-;_-@_-"/>
    <numFmt numFmtId="190" formatCode="#,##0.00;\-#,##0.00;#,&quot;-&quot;"/>
    <numFmt numFmtId="191" formatCode="_-* #,##0.000_₴_-;\-* #,##0.000_₴_-;_-* &quot;-&quot;??_₴_-;_-@_-"/>
    <numFmt numFmtId="192" formatCode="* #,##0.00;* \-#,##0.00;* &quot;-&quot;??;@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#,##0\ &quot;z?&quot;;[Red]\-#,##0\ &quot;z?&quot;"/>
    <numFmt numFmtId="196" formatCode="#,##0.00\ &quot;z?&quot;;[Red]\-#,##0.00\ &quot;z?&quot;"/>
    <numFmt numFmtId="197" formatCode="_-* #,##0\ _р_._-;\-* #,##0\ _р_._-;_-* &quot;-&quot;\ _р_._-;_-@_-"/>
    <numFmt numFmtId="198" formatCode="_-* #,##0.00\ _р_._-;\-* #,##0.00\ _р_._-;_-* &quot;-&quot;??\ _р_._-;_-@_-"/>
    <numFmt numFmtId="199" formatCode="_-* #,##0\ &quot;р.&quot;_-;\-* #,##0\ &quot;р.&quot;_-;_-* &quot;-&quot;\ &quot;р.&quot;_-;_-@_-"/>
    <numFmt numFmtId="200" formatCode="_-* #,##0.00\ &quot;р.&quot;_-;\-* #,##0.00\ &quot;р.&quot;_-;_-* &quot;-&quot;??\ &quot;р.&quot;_-;_-@_-"/>
    <numFmt numFmtId="201" formatCode="_-* #,##0\ _z_?_-;\-* #,##0\ _z_?_-;_-* &quot;-&quot;\ _z_?_-;_-@_-"/>
    <numFmt numFmtId="202" formatCode="_-* #,##0.00\ _z_?_-;\-* #,##0.00\ _z_?_-;_-* &quot;-&quot;??\ _z_?_-;_-@_-"/>
    <numFmt numFmtId="203" formatCode="#,##0.\-"/>
    <numFmt numFmtId="204" formatCode="_-* #,##0.000\ _₴_-;\-* #,##0.000\ _₴_-;_-* &quot;-&quot;???\ _₴_-;_-@_-"/>
  </numFmts>
  <fonts count="133"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 Cyr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0"/>
      <name val="Times New Roman CYR"/>
      <family val="0"/>
    </font>
    <font>
      <sz val="16"/>
      <name val="Times New Roman"/>
      <family val="1"/>
    </font>
    <font>
      <sz val="12"/>
      <color indexed="60"/>
      <name val="Times New Roman"/>
      <family val="1"/>
    </font>
    <font>
      <sz val="14"/>
      <name val="Times New Roman"/>
      <family val="1"/>
    </font>
    <font>
      <u val="single"/>
      <sz val="6.8"/>
      <color indexed="12"/>
      <name val="Arial Cyr"/>
      <family val="0"/>
    </font>
    <font>
      <u val="single"/>
      <sz val="6.8"/>
      <color indexed="20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b/>
      <u val="single"/>
      <sz val="14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u val="single"/>
      <sz val="12"/>
      <name val="Times New Roman"/>
      <family val="1"/>
    </font>
    <font>
      <sz val="12"/>
      <name val="Times New Roman CYR"/>
      <family val="0"/>
    </font>
    <font>
      <sz val="10"/>
      <name val="Times New Roman"/>
      <family val="1"/>
    </font>
    <font>
      <i/>
      <sz val="12"/>
      <name val="Times New Roman Cyr"/>
      <family val="0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b/>
      <sz val="11"/>
      <color indexed="10"/>
      <name val="Calibri"/>
      <family val="2"/>
    </font>
    <font>
      <sz val="10"/>
      <name val="Helv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0"/>
      <name val="Arial CE"/>
      <family val="0"/>
    </font>
    <font>
      <sz val="9"/>
      <name val="PL Arial"/>
      <family val="0"/>
    </font>
    <font>
      <sz val="10"/>
      <name val="PL Arial"/>
      <family val="0"/>
    </font>
    <font>
      <u val="single"/>
      <sz val="10"/>
      <color indexed="36"/>
      <name val="Arial Cyr"/>
      <family val="2"/>
    </font>
    <font>
      <b/>
      <sz val="18"/>
      <name val="Times New Roman"/>
      <family val="1"/>
    </font>
    <font>
      <u val="single"/>
      <sz val="10"/>
      <color indexed="12"/>
      <name val="Arial Cyr"/>
      <family val="2"/>
    </font>
    <font>
      <b/>
      <sz val="14"/>
      <name val="PL Arial"/>
      <family val="0"/>
    </font>
    <font>
      <sz val="14"/>
      <color indexed="62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8"/>
      <name val="Arial Cyr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b/>
      <sz val="14"/>
      <color indexed="52"/>
      <name val="Times New Roman"/>
      <family val="2"/>
    </font>
    <font>
      <sz val="14"/>
      <color indexed="20"/>
      <name val="Times New Roman"/>
      <family val="2"/>
    </font>
    <font>
      <b/>
      <sz val="14"/>
      <color indexed="63"/>
      <name val="Times New Roman"/>
      <family val="2"/>
    </font>
    <font>
      <sz val="14"/>
      <color indexed="60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sz val="12"/>
      <name val="UkrainianPragmatica"/>
      <family val="0"/>
    </font>
    <font>
      <b/>
      <sz val="18"/>
      <color indexed="62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10"/>
      <name val="Times New Roman"/>
      <family val="1"/>
    </font>
    <font>
      <i/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9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color rgb="FFFF0000"/>
      <name val="Times New Roman"/>
      <family val="1"/>
    </font>
    <font>
      <i/>
      <sz val="12"/>
      <color rgb="FFFF0000"/>
      <name val="Times New Roman"/>
      <family val="1"/>
    </font>
    <font>
      <sz val="10"/>
      <color rgb="FFFF0000"/>
      <name val="Arial Cyr"/>
      <family val="0"/>
    </font>
    <font>
      <sz val="12"/>
      <color theme="0"/>
      <name val="Times New Roman"/>
      <family val="1"/>
    </font>
    <font>
      <b/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b/>
      <u val="single"/>
      <sz val="10"/>
      <color theme="1"/>
      <name val="Times New Roman"/>
      <family val="1"/>
    </font>
    <font>
      <b/>
      <sz val="12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0" borderId="0">
      <alignment/>
      <protection locked="0"/>
    </xf>
    <xf numFmtId="0" fontId="55" fillId="0" borderId="0">
      <alignment/>
      <protection locked="0"/>
    </xf>
    <xf numFmtId="0" fontId="55" fillId="0" borderId="0">
      <alignment/>
      <protection locked="0"/>
    </xf>
    <xf numFmtId="0" fontId="56" fillId="0" borderId="0">
      <alignment/>
      <protection locked="0"/>
    </xf>
    <xf numFmtId="0" fontId="56" fillId="0" borderId="0">
      <alignment/>
      <protection locked="0"/>
    </xf>
    <xf numFmtId="0" fontId="55" fillId="0" borderId="1">
      <alignment/>
      <protection locked="0"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99" fillId="2" borderId="0" applyNumberFormat="0" applyBorder="0" applyAlignment="0" applyProtection="0"/>
    <xf numFmtId="0" fontId="99" fillId="4" borderId="0" applyNumberFormat="0" applyBorder="0" applyAlignment="0" applyProtection="0"/>
    <xf numFmtId="0" fontId="99" fillId="6" borderId="0" applyNumberFormat="0" applyBorder="0" applyAlignment="0" applyProtection="0"/>
    <xf numFmtId="0" fontId="99" fillId="8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99" fillId="3" borderId="0" applyNumberFormat="0" applyBorder="0" applyAlignment="0" applyProtection="0"/>
    <xf numFmtId="0" fontId="99" fillId="16" borderId="0" applyNumberFormat="0" applyBorder="0" applyAlignment="0" applyProtection="0"/>
    <xf numFmtId="0" fontId="99" fillId="13" borderId="0" applyNumberFormat="0" applyBorder="0" applyAlignment="0" applyProtection="0"/>
    <xf numFmtId="0" fontId="99" fillId="8" borderId="0" applyNumberFormat="0" applyBorder="0" applyAlignment="0" applyProtection="0"/>
    <xf numFmtId="0" fontId="99" fillId="17" borderId="0" applyNumberFormat="0" applyBorder="0" applyAlignment="0" applyProtection="0"/>
    <xf numFmtId="0" fontId="99" fillId="15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0" borderId="0" applyNumberFormat="0" applyBorder="0" applyAlignment="0" applyProtection="0"/>
    <xf numFmtId="0" fontId="17" fillId="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4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0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100" fillId="19" borderId="0" applyNumberFormat="0" applyBorder="0" applyAlignment="0" applyProtection="0"/>
    <xf numFmtId="0" fontId="100" fillId="24" borderId="0" applyNumberFormat="0" applyBorder="0" applyAlignment="0" applyProtection="0"/>
    <xf numFmtId="0" fontId="100" fillId="13" borderId="0" applyNumberFormat="0" applyBorder="0" applyAlignment="0" applyProtection="0"/>
    <xf numFmtId="0" fontId="100" fillId="21" borderId="0" applyNumberFormat="0" applyBorder="0" applyAlignment="0" applyProtection="0"/>
    <xf numFmtId="0" fontId="100" fillId="25" borderId="0" applyNumberFormat="0" applyBorder="0" applyAlignment="0" applyProtection="0"/>
    <xf numFmtId="0" fontId="100" fillId="23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18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9" fontId="60" fillId="0" borderId="0">
      <alignment/>
      <protection/>
    </xf>
    <xf numFmtId="4" fontId="61" fillId="0" borderId="0" applyFill="0" applyBorder="0" applyProtection="0">
      <alignment horizontal="right"/>
    </xf>
    <xf numFmtId="3" fontId="61" fillId="0" borderId="0" applyFill="0" applyBorder="0" applyProtection="0">
      <alignment/>
    </xf>
    <xf numFmtId="4" fontId="61" fillId="0" borderId="0">
      <alignment/>
      <protection/>
    </xf>
    <xf numFmtId="3" fontId="61" fillId="0" borderId="0">
      <alignment/>
      <protection/>
    </xf>
    <xf numFmtId="197" fontId="38" fillId="0" borderId="0" applyFont="0" applyFill="0" applyBorder="0" applyAlignment="0" applyProtection="0"/>
    <xf numFmtId="198" fontId="38" fillId="0" borderId="0" applyFont="0" applyFill="0" applyBorder="0" applyAlignment="0" applyProtection="0"/>
    <xf numFmtId="199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16" fontId="60" fillId="0" borderId="0">
      <alignment/>
      <protection/>
    </xf>
    <xf numFmtId="201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203" fontId="63" fillId="26" borderId="0">
      <alignment/>
      <protection/>
    </xf>
    <xf numFmtId="0" fontId="2" fillId="27" borderId="0">
      <alignment/>
      <protection/>
    </xf>
    <xf numFmtId="203" fontId="34" fillId="0" borderId="0">
      <alignment/>
      <protection/>
    </xf>
    <xf numFmtId="0" fontId="64" fillId="0" borderId="0" applyNumberFormat="0" applyFill="0" applyBorder="0" applyAlignment="0" applyProtection="0"/>
    <xf numFmtId="0" fontId="59" fillId="0" borderId="0">
      <alignment/>
      <protection/>
    </xf>
    <xf numFmtId="10" fontId="61" fillId="18" borderId="0" applyFill="0" applyBorder="0" applyProtection="0">
      <alignment horizontal="center"/>
    </xf>
    <xf numFmtId="10" fontId="61" fillId="0" borderId="0">
      <alignment/>
      <protection/>
    </xf>
    <xf numFmtId="0" fontId="61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59" fillId="0" borderId="0">
      <alignment/>
      <protection/>
    </xf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10" fontId="60" fillId="0" borderId="0">
      <alignment horizontal="center"/>
      <protection/>
    </xf>
    <xf numFmtId="0" fontId="65" fillId="18" borderId="0">
      <alignment/>
      <protection/>
    </xf>
    <xf numFmtId="193" fontId="59" fillId="0" borderId="0" applyFont="0" applyFill="0" applyBorder="0" applyAlignment="0" applyProtection="0"/>
    <xf numFmtId="194" fontId="59" fillId="0" borderId="0" applyFont="0" applyFill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101" fillId="31" borderId="2" applyNumberFormat="0" applyAlignment="0" applyProtection="0"/>
    <xf numFmtId="0" fontId="66" fillId="9" borderId="3" applyNumberFormat="0" applyAlignment="0" applyProtection="0"/>
    <xf numFmtId="0" fontId="66" fillId="9" borderId="3" applyNumberFormat="0" applyAlignment="0" applyProtection="0"/>
    <xf numFmtId="0" fontId="66" fillId="9" borderId="3" applyNumberFormat="0" applyAlignment="0" applyProtection="0"/>
    <xf numFmtId="0" fontId="66" fillId="9" borderId="3" applyNumberFormat="0" applyAlignment="0" applyProtection="0"/>
    <xf numFmtId="0" fontId="66" fillId="9" borderId="3" applyNumberFormat="0" applyAlignment="0" applyProtection="0"/>
    <xf numFmtId="0" fontId="66" fillId="9" borderId="3" applyNumberFormat="0" applyAlignment="0" applyProtection="0"/>
    <xf numFmtId="0" fontId="66" fillId="9" borderId="3" applyNumberFormat="0" applyAlignment="0" applyProtection="0"/>
    <xf numFmtId="0" fontId="66" fillId="9" borderId="3" applyNumberFormat="0" applyAlignment="0" applyProtection="0"/>
    <xf numFmtId="0" fontId="66" fillId="9" borderId="3" applyNumberFormat="0" applyAlignment="0" applyProtection="0"/>
    <xf numFmtId="0" fontId="66" fillId="9" borderId="3" applyNumberFormat="0" applyAlignment="0" applyProtection="0"/>
    <xf numFmtId="0" fontId="66" fillId="9" borderId="3" applyNumberFormat="0" applyAlignment="0" applyProtection="0"/>
    <xf numFmtId="0" fontId="66" fillId="9" borderId="3" applyNumberFormat="0" applyAlignment="0" applyProtection="0"/>
    <xf numFmtId="0" fontId="66" fillId="9" borderId="3" applyNumberFormat="0" applyAlignment="0" applyProtection="0"/>
    <xf numFmtId="0" fontId="66" fillId="9" borderId="3" applyNumberFormat="0" applyAlignment="0" applyProtection="0"/>
    <xf numFmtId="0" fontId="66" fillId="9" borderId="3" applyNumberFormat="0" applyAlignment="0" applyProtection="0"/>
    <xf numFmtId="0" fontId="66" fillId="9" borderId="3" applyNumberFormat="0" applyAlignment="0" applyProtection="0"/>
    <xf numFmtId="0" fontId="66" fillId="9" borderId="3" applyNumberFormat="0" applyAlignment="0" applyProtection="0"/>
    <xf numFmtId="0" fontId="66" fillId="9" borderId="3" applyNumberFormat="0" applyAlignment="0" applyProtection="0"/>
    <xf numFmtId="0" fontId="66" fillId="9" borderId="3" applyNumberFormat="0" applyAlignment="0" applyProtection="0"/>
    <xf numFmtId="0" fontId="66" fillId="9" borderId="3" applyNumberFormat="0" applyAlignment="0" applyProtection="0"/>
    <xf numFmtId="0" fontId="66" fillId="9" borderId="3" applyNumberFormat="0" applyAlignment="0" applyProtection="0"/>
    <xf numFmtId="0" fontId="66" fillId="9" borderId="3" applyNumberFormat="0" applyAlignment="0" applyProtection="0"/>
    <xf numFmtId="0" fontId="66" fillId="9" borderId="3" applyNumberFormat="0" applyAlignment="0" applyProtection="0"/>
    <xf numFmtId="0" fontId="66" fillId="9" borderId="3" applyNumberFormat="0" applyAlignment="0" applyProtection="0"/>
    <xf numFmtId="0" fontId="66" fillId="9" borderId="3" applyNumberFormat="0" applyAlignment="0" applyProtection="0"/>
    <xf numFmtId="0" fontId="66" fillId="9" borderId="3" applyNumberFormat="0" applyAlignment="0" applyProtection="0"/>
    <xf numFmtId="0" fontId="66" fillId="9" borderId="3" applyNumberFormat="0" applyAlignment="0" applyProtection="0"/>
    <xf numFmtId="0" fontId="66" fillId="9" borderId="3" applyNumberFormat="0" applyAlignment="0" applyProtection="0"/>
    <xf numFmtId="0" fontId="66" fillId="9" borderId="3" applyNumberFormat="0" applyAlignment="0" applyProtection="0"/>
    <xf numFmtId="0" fontId="66" fillId="9" borderId="3" applyNumberFormat="0" applyAlignment="0" applyProtection="0"/>
    <xf numFmtId="0" fontId="66" fillId="9" borderId="3" applyNumberFormat="0" applyAlignment="0" applyProtection="0"/>
    <xf numFmtId="0" fontId="66" fillId="9" borderId="3" applyNumberFormat="0" applyAlignment="0" applyProtection="0"/>
    <xf numFmtId="0" fontId="66" fillId="9" borderId="3" applyNumberFormat="0" applyAlignment="0" applyProtection="0"/>
    <xf numFmtId="0" fontId="66" fillId="9" borderId="3" applyNumberFormat="0" applyAlignment="0" applyProtection="0"/>
    <xf numFmtId="0" fontId="66" fillId="9" borderId="3" applyNumberFormat="0" applyAlignment="0" applyProtection="0"/>
    <xf numFmtId="0" fontId="66" fillId="9" borderId="3" applyNumberFormat="0" applyAlignment="0" applyProtection="0"/>
    <xf numFmtId="0" fontId="66" fillId="9" borderId="3" applyNumberFormat="0" applyAlignment="0" applyProtection="0"/>
    <xf numFmtId="0" fontId="66" fillId="9" borderId="3" applyNumberFormat="0" applyAlignment="0" applyProtection="0"/>
    <xf numFmtId="0" fontId="66" fillId="9" borderId="3" applyNumberFormat="0" applyAlignment="0" applyProtection="0"/>
    <xf numFmtId="0" fontId="66" fillId="9" borderId="3" applyNumberFormat="0" applyAlignment="0" applyProtection="0"/>
    <xf numFmtId="0" fontId="66" fillId="9" borderId="3" applyNumberFormat="0" applyAlignment="0" applyProtection="0"/>
    <xf numFmtId="0" fontId="66" fillId="9" borderId="3" applyNumberFormat="0" applyAlignment="0" applyProtection="0"/>
    <xf numFmtId="0" fontId="66" fillId="9" borderId="3" applyNumberFormat="0" applyAlignment="0" applyProtection="0"/>
    <xf numFmtId="0" fontId="66" fillId="9" borderId="3" applyNumberFormat="0" applyAlignment="0" applyProtection="0"/>
    <xf numFmtId="0" fontId="18" fillId="6" borderId="3" applyNumberFormat="0" applyAlignment="0" applyProtection="0"/>
    <xf numFmtId="0" fontId="18" fillId="9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18" borderId="4" applyNumberFormat="0" applyAlignment="0" applyProtection="0"/>
    <xf numFmtId="0" fontId="20" fillId="18" borderId="3" applyNumberFormat="0" applyAlignment="0" applyProtection="0"/>
    <xf numFmtId="0" fontId="102" fillId="32" borderId="0" applyNumberFormat="0" applyBorder="0" applyAlignment="0" applyProtection="0"/>
    <xf numFmtId="0" fontId="29" fillId="6" borderId="0" applyNumberFormat="0" applyBorder="0" applyAlignment="0" applyProtection="0"/>
    <xf numFmtId="0" fontId="3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48" fillId="0" borderId="0" applyFont="0" applyFill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81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49" fillId="0" borderId="6" applyNumberFormat="0" applyFill="0" applyAlignment="0" applyProtection="0"/>
    <xf numFmtId="0" fontId="10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21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21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50" fillId="0" borderId="9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11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51" fillId="0" borderId="11" applyNumberFormat="0" applyFill="0" applyAlignment="0" applyProtection="0"/>
    <xf numFmtId="0" fontId="11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top"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5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 vertical="top"/>
      <protection/>
    </xf>
    <xf numFmtId="0" fontId="104" fillId="0" borderId="12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15" applyNumberFormat="0" applyFill="0" applyAlignment="0" applyProtection="0"/>
    <xf numFmtId="0" fontId="100" fillId="28" borderId="0" applyNumberFormat="0" applyBorder="0" applyAlignment="0" applyProtection="0"/>
    <xf numFmtId="0" fontId="100" fillId="33" borderId="0" applyNumberFormat="0" applyBorder="0" applyAlignment="0" applyProtection="0"/>
    <xf numFmtId="0" fontId="100" fillId="34" borderId="0" applyNumberFormat="0" applyBorder="0" applyAlignment="0" applyProtection="0"/>
    <xf numFmtId="0" fontId="100" fillId="21" borderId="0" applyNumberFormat="0" applyBorder="0" applyAlignment="0" applyProtection="0"/>
    <xf numFmtId="0" fontId="100" fillId="35" borderId="0" applyNumberFormat="0" applyBorder="0" applyAlignment="0" applyProtection="0"/>
    <xf numFmtId="0" fontId="100" fillId="36" borderId="0" applyNumberFormat="0" applyBorder="0" applyAlignment="0" applyProtection="0"/>
    <xf numFmtId="0" fontId="105" fillId="37" borderId="16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23" fillId="38" borderId="1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6" fillId="3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07" fillId="18" borderId="2" applyNumberFormat="0" applyAlignment="0" applyProtection="0"/>
    <xf numFmtId="0" fontId="74" fillId="18" borderId="3" applyNumberFormat="0" applyAlignment="0" applyProtection="0"/>
    <xf numFmtId="0" fontId="74" fillId="18" borderId="3" applyNumberFormat="0" applyAlignment="0" applyProtection="0"/>
    <xf numFmtId="0" fontId="74" fillId="18" borderId="3" applyNumberFormat="0" applyAlignment="0" applyProtection="0"/>
    <xf numFmtId="0" fontId="74" fillId="18" borderId="3" applyNumberFormat="0" applyAlignment="0" applyProtection="0"/>
    <xf numFmtId="0" fontId="74" fillId="18" borderId="3" applyNumberFormat="0" applyAlignment="0" applyProtection="0"/>
    <xf numFmtId="0" fontId="74" fillId="18" borderId="3" applyNumberFormat="0" applyAlignment="0" applyProtection="0"/>
    <xf numFmtId="0" fontId="74" fillId="18" borderId="3" applyNumberFormat="0" applyAlignment="0" applyProtection="0"/>
    <xf numFmtId="0" fontId="74" fillId="18" borderId="3" applyNumberFormat="0" applyAlignment="0" applyProtection="0"/>
    <xf numFmtId="0" fontId="74" fillId="18" borderId="3" applyNumberFormat="0" applyAlignment="0" applyProtection="0"/>
    <xf numFmtId="0" fontId="74" fillId="18" borderId="3" applyNumberFormat="0" applyAlignment="0" applyProtection="0"/>
    <xf numFmtId="0" fontId="74" fillId="18" borderId="3" applyNumberFormat="0" applyAlignment="0" applyProtection="0"/>
    <xf numFmtId="0" fontId="74" fillId="18" borderId="3" applyNumberFormat="0" applyAlignment="0" applyProtection="0"/>
    <xf numFmtId="0" fontId="74" fillId="18" borderId="3" applyNumberFormat="0" applyAlignment="0" applyProtection="0"/>
    <xf numFmtId="0" fontId="74" fillId="18" borderId="3" applyNumberFormat="0" applyAlignment="0" applyProtection="0"/>
    <xf numFmtId="0" fontId="74" fillId="18" borderId="3" applyNumberFormat="0" applyAlignment="0" applyProtection="0"/>
    <xf numFmtId="0" fontId="74" fillId="18" borderId="3" applyNumberFormat="0" applyAlignment="0" applyProtection="0"/>
    <xf numFmtId="0" fontId="74" fillId="18" borderId="3" applyNumberFormat="0" applyAlignment="0" applyProtection="0"/>
    <xf numFmtId="0" fontId="74" fillId="18" borderId="3" applyNumberFormat="0" applyAlignment="0" applyProtection="0"/>
    <xf numFmtId="0" fontId="74" fillId="18" borderId="3" applyNumberFormat="0" applyAlignment="0" applyProtection="0"/>
    <xf numFmtId="0" fontId="74" fillId="18" borderId="3" applyNumberFormat="0" applyAlignment="0" applyProtection="0"/>
    <xf numFmtId="0" fontId="74" fillId="18" borderId="3" applyNumberFormat="0" applyAlignment="0" applyProtection="0"/>
    <xf numFmtId="0" fontId="74" fillId="18" borderId="3" applyNumberFormat="0" applyAlignment="0" applyProtection="0"/>
    <xf numFmtId="0" fontId="74" fillId="18" borderId="3" applyNumberFormat="0" applyAlignment="0" applyProtection="0"/>
    <xf numFmtId="0" fontId="74" fillId="18" borderId="3" applyNumberFormat="0" applyAlignment="0" applyProtection="0"/>
    <xf numFmtId="0" fontId="74" fillId="18" borderId="3" applyNumberFormat="0" applyAlignment="0" applyProtection="0"/>
    <xf numFmtId="0" fontId="74" fillId="18" borderId="3" applyNumberFormat="0" applyAlignment="0" applyProtection="0"/>
    <xf numFmtId="0" fontId="74" fillId="18" borderId="3" applyNumberFormat="0" applyAlignment="0" applyProtection="0"/>
    <xf numFmtId="0" fontId="74" fillId="18" borderId="3" applyNumberFormat="0" applyAlignment="0" applyProtection="0"/>
    <xf numFmtId="0" fontId="74" fillId="18" borderId="3" applyNumberFormat="0" applyAlignment="0" applyProtection="0"/>
    <xf numFmtId="0" fontId="74" fillId="18" borderId="3" applyNumberFormat="0" applyAlignment="0" applyProtection="0"/>
    <xf numFmtId="0" fontId="74" fillId="18" borderId="3" applyNumberFormat="0" applyAlignment="0" applyProtection="0"/>
    <xf numFmtId="0" fontId="53" fillId="40" borderId="3" applyNumberFormat="0" applyAlignment="0" applyProtection="0"/>
    <xf numFmtId="0" fontId="74" fillId="18" borderId="3" applyNumberFormat="0" applyAlignment="0" applyProtection="0"/>
    <xf numFmtId="0" fontId="74" fillId="18" borderId="3" applyNumberFormat="0" applyAlignment="0" applyProtection="0"/>
    <xf numFmtId="0" fontId="74" fillId="18" borderId="3" applyNumberFormat="0" applyAlignment="0" applyProtection="0"/>
    <xf numFmtId="0" fontId="74" fillId="18" borderId="3" applyNumberFormat="0" applyAlignment="0" applyProtection="0"/>
    <xf numFmtId="0" fontId="74" fillId="18" borderId="3" applyNumberFormat="0" applyAlignment="0" applyProtection="0"/>
    <xf numFmtId="0" fontId="74" fillId="18" borderId="3" applyNumberFormat="0" applyAlignment="0" applyProtection="0"/>
    <xf numFmtId="0" fontId="74" fillId="18" borderId="3" applyNumberFormat="0" applyAlignment="0" applyProtection="0"/>
    <xf numFmtId="0" fontId="74" fillId="18" borderId="3" applyNumberFormat="0" applyAlignment="0" applyProtection="0"/>
    <xf numFmtId="0" fontId="74" fillId="18" borderId="3" applyNumberFormat="0" applyAlignment="0" applyProtection="0"/>
    <xf numFmtId="0" fontId="74" fillId="18" borderId="3" applyNumberFormat="0" applyAlignment="0" applyProtection="0"/>
    <xf numFmtId="0" fontId="74" fillId="18" borderId="3" applyNumberFormat="0" applyAlignment="0" applyProtection="0"/>
    <xf numFmtId="0" fontId="74" fillId="18" borderId="3" applyNumberFormat="0" applyAlignment="0" applyProtection="0"/>
    <xf numFmtId="0" fontId="74" fillId="18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9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47" fillId="0" borderId="0">
      <alignment/>
      <protection/>
    </xf>
    <xf numFmtId="0" fontId="99" fillId="0" borderId="0">
      <alignment/>
      <protection/>
    </xf>
    <xf numFmtId="0" fontId="47" fillId="0" borderId="0">
      <alignment/>
      <protection/>
    </xf>
    <xf numFmtId="0" fontId="103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6" fillId="0" borderId="0" applyNumberFormat="0" applyFill="0" applyBorder="0" applyAlignment="0" applyProtection="0"/>
    <xf numFmtId="0" fontId="108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22" fillId="0" borderId="18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25" fillId="4" borderId="0" applyNumberFormat="0" applyBorder="0" applyAlignment="0" applyProtection="0"/>
    <xf numFmtId="0" fontId="109" fillId="41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25" fillId="8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19" applyNumberFormat="0" applyFont="0" applyAlignment="0" applyProtection="0"/>
    <xf numFmtId="0" fontId="16" fillId="7" borderId="19" applyNumberFormat="0" applyFont="0" applyAlignment="0" applyProtection="0"/>
    <xf numFmtId="0" fontId="16" fillId="7" borderId="19" applyNumberFormat="0" applyFont="0" applyAlignment="0" applyProtection="0"/>
    <xf numFmtId="0" fontId="0" fillId="42" borderId="20" applyNumberFormat="0" applyFont="0" applyAlignment="0" applyProtection="0"/>
    <xf numFmtId="0" fontId="31" fillId="7" borderId="19" applyNumberFormat="0" applyFont="0" applyAlignment="0" applyProtection="0"/>
    <xf numFmtId="0" fontId="31" fillId="7" borderId="19" applyNumberFormat="0" applyFont="0" applyAlignment="0" applyProtection="0"/>
    <xf numFmtId="0" fontId="0" fillId="7" borderId="19" applyNumberFormat="0" applyFont="0" applyAlignment="0" applyProtection="0"/>
    <xf numFmtId="0" fontId="0" fillId="7" borderId="19" applyNumberFormat="0" applyFont="0" applyAlignment="0" applyProtection="0"/>
    <xf numFmtId="0" fontId="31" fillId="7" borderId="19" applyNumberFormat="0" applyFont="0" applyAlignment="0" applyProtection="0"/>
    <xf numFmtId="0" fontId="31" fillId="7" borderId="19" applyNumberFormat="0" applyFont="0" applyAlignment="0" applyProtection="0"/>
    <xf numFmtId="0" fontId="31" fillId="7" borderId="19" applyNumberFormat="0" applyFont="0" applyAlignment="0" applyProtection="0"/>
    <xf numFmtId="0" fontId="0" fillId="7" borderId="19" applyNumberFormat="0" applyFont="0" applyAlignment="0" applyProtection="0"/>
    <xf numFmtId="0" fontId="0" fillId="7" borderId="19" applyNumberFormat="0" applyFont="0" applyAlignment="0" applyProtection="0"/>
    <xf numFmtId="0" fontId="31" fillId="7" borderId="19" applyNumberFormat="0" applyFont="0" applyAlignment="0" applyProtection="0"/>
    <xf numFmtId="0" fontId="31" fillId="7" borderId="19" applyNumberFormat="0" applyFont="0" applyAlignment="0" applyProtection="0"/>
    <xf numFmtId="0" fontId="0" fillId="7" borderId="19" applyNumberFormat="0" applyFont="0" applyAlignment="0" applyProtection="0"/>
    <xf numFmtId="0" fontId="31" fillId="7" borderId="19" applyNumberFormat="0" applyFont="0" applyAlignment="0" applyProtection="0"/>
    <xf numFmtId="0" fontId="31" fillId="7" borderId="19" applyNumberFormat="0" applyFont="0" applyAlignment="0" applyProtection="0"/>
    <xf numFmtId="0" fontId="0" fillId="7" borderId="19" applyNumberFormat="0" applyFont="0" applyAlignment="0" applyProtection="0"/>
    <xf numFmtId="0" fontId="0" fillId="7" borderId="19" applyNumberFormat="0" applyFont="0" applyAlignment="0" applyProtection="0"/>
    <xf numFmtId="0" fontId="0" fillId="7" borderId="19" applyNumberFormat="0" applyFont="0" applyAlignment="0" applyProtection="0"/>
    <xf numFmtId="0" fontId="0" fillId="7" borderId="19" applyNumberFormat="0" applyFont="0" applyAlignment="0" applyProtection="0"/>
    <xf numFmtId="0" fontId="0" fillId="7" borderId="19" applyNumberFormat="0" applyFont="0" applyAlignment="0" applyProtection="0"/>
    <xf numFmtId="0" fontId="0" fillId="7" borderId="19" applyNumberFormat="0" applyFont="0" applyAlignment="0" applyProtection="0"/>
    <xf numFmtId="0" fontId="0" fillId="7" borderId="19" applyNumberFormat="0" applyFont="0" applyAlignment="0" applyProtection="0"/>
    <xf numFmtId="0" fontId="0" fillId="7" borderId="19" applyNumberFormat="0" applyFont="0" applyAlignment="0" applyProtection="0"/>
    <xf numFmtId="0" fontId="0" fillId="7" borderId="19" applyNumberFormat="0" applyFont="0" applyAlignment="0" applyProtection="0"/>
    <xf numFmtId="0" fontId="0" fillId="7" borderId="19" applyNumberFormat="0" applyFont="0" applyAlignment="0" applyProtection="0"/>
    <xf numFmtId="0" fontId="0" fillId="7" borderId="19" applyNumberFormat="0" applyFont="0" applyAlignment="0" applyProtection="0"/>
    <xf numFmtId="0" fontId="0" fillId="7" borderId="19" applyNumberFormat="0" applyFont="0" applyAlignment="0" applyProtection="0"/>
    <xf numFmtId="0" fontId="0" fillId="7" borderId="19" applyNumberFormat="0" applyFont="0" applyAlignment="0" applyProtection="0"/>
    <xf numFmtId="0" fontId="0" fillId="7" borderId="19" applyNumberFormat="0" applyFont="0" applyAlignment="0" applyProtection="0"/>
    <xf numFmtId="0" fontId="0" fillId="7" borderId="19" applyNumberFormat="0" applyFont="0" applyAlignment="0" applyProtection="0"/>
    <xf numFmtId="0" fontId="0" fillId="7" borderId="19" applyNumberFormat="0" applyFont="0" applyAlignment="0" applyProtection="0"/>
    <xf numFmtId="0" fontId="0" fillId="7" borderId="19" applyNumberFormat="0" applyFont="0" applyAlignment="0" applyProtection="0"/>
    <xf numFmtId="0" fontId="45" fillId="7" borderId="19" applyNumberFormat="0" applyFont="0" applyAlignment="0" applyProtection="0"/>
    <xf numFmtId="0" fontId="45" fillId="7" borderId="19" applyNumberFormat="0" applyFont="0" applyAlignment="0" applyProtection="0"/>
    <xf numFmtId="0" fontId="0" fillId="7" borderId="19" applyNumberFormat="0" applyFont="0" applyAlignment="0" applyProtection="0"/>
    <xf numFmtId="0" fontId="0" fillId="7" borderId="19" applyNumberFormat="0" applyFont="0" applyAlignment="0" applyProtection="0"/>
    <xf numFmtId="0" fontId="31" fillId="7" borderId="19" applyNumberFormat="0" applyFont="0" applyAlignment="0" applyProtection="0"/>
    <xf numFmtId="0" fontId="31" fillId="7" borderId="19" applyNumberFormat="0" applyFont="0" applyAlignment="0" applyProtection="0"/>
    <xf numFmtId="0" fontId="31" fillId="7" borderId="19" applyNumberFormat="0" applyFont="0" applyAlignment="0" applyProtection="0"/>
    <xf numFmtId="0" fontId="31" fillId="7" borderId="19" applyNumberFormat="0" applyFont="0" applyAlignment="0" applyProtection="0"/>
    <xf numFmtId="0" fontId="31" fillId="7" borderId="19" applyNumberFormat="0" applyFont="0" applyAlignment="0" applyProtection="0"/>
    <xf numFmtId="0" fontId="0" fillId="7" borderId="19" applyNumberFormat="0" applyFont="0" applyAlignment="0" applyProtection="0"/>
    <xf numFmtId="0" fontId="31" fillId="7" borderId="19" applyNumberFormat="0" applyFont="0" applyAlignment="0" applyProtection="0"/>
    <xf numFmtId="0" fontId="0" fillId="7" borderId="19" applyNumberFormat="0" applyFont="0" applyAlignment="0" applyProtection="0"/>
    <xf numFmtId="0" fontId="0" fillId="7" borderId="19" applyNumberFormat="0" applyFont="0" applyAlignment="0" applyProtection="0"/>
    <xf numFmtId="0" fontId="31" fillId="7" borderId="19" applyNumberFormat="0" applyFont="0" applyAlignment="0" applyProtection="0"/>
    <xf numFmtId="0" fontId="0" fillId="7" borderId="19" applyNumberFormat="0" applyFont="0" applyAlignment="0" applyProtection="0"/>
    <xf numFmtId="0" fontId="0" fillId="7" borderId="19" applyNumberFormat="0" applyFont="0" applyAlignment="0" applyProtection="0"/>
    <xf numFmtId="0" fontId="31" fillId="7" borderId="19" applyNumberFormat="0" applyFont="0" applyAlignment="0" applyProtection="0"/>
    <xf numFmtId="0" fontId="31" fillId="7" borderId="19" applyNumberFormat="0" applyFont="0" applyAlignment="0" applyProtection="0"/>
    <xf numFmtId="0" fontId="31" fillId="7" borderId="19" applyNumberFormat="0" applyFont="0" applyAlignment="0" applyProtection="0"/>
    <xf numFmtId="0" fontId="0" fillId="7" borderId="19" applyNumberFormat="0" applyFont="0" applyAlignment="0" applyProtection="0"/>
    <xf numFmtId="0" fontId="0" fillId="7" borderId="19" applyNumberFormat="0" applyFont="0" applyAlignment="0" applyProtection="0"/>
    <xf numFmtId="0" fontId="23" fillId="38" borderId="17" applyNumberFormat="0" applyAlignment="0" applyProtection="0"/>
    <xf numFmtId="0" fontId="110" fillId="18" borderId="21" applyNumberFormat="0" applyAlignment="0" applyProtection="0"/>
    <xf numFmtId="0" fontId="76" fillId="18" borderId="4" applyNumberFormat="0" applyAlignment="0" applyProtection="0"/>
    <xf numFmtId="0" fontId="76" fillId="18" borderId="4" applyNumberFormat="0" applyAlignment="0" applyProtection="0"/>
    <xf numFmtId="0" fontId="76" fillId="18" borderId="4" applyNumberFormat="0" applyAlignment="0" applyProtection="0"/>
    <xf numFmtId="0" fontId="76" fillId="18" borderId="4" applyNumberFormat="0" applyAlignment="0" applyProtection="0"/>
    <xf numFmtId="0" fontId="76" fillId="18" borderId="4" applyNumberFormat="0" applyAlignment="0" applyProtection="0"/>
    <xf numFmtId="0" fontId="76" fillId="18" borderId="4" applyNumberFormat="0" applyAlignment="0" applyProtection="0"/>
    <xf numFmtId="0" fontId="76" fillId="18" borderId="4" applyNumberFormat="0" applyAlignment="0" applyProtection="0"/>
    <xf numFmtId="0" fontId="76" fillId="18" borderId="4" applyNumberFormat="0" applyAlignment="0" applyProtection="0"/>
    <xf numFmtId="0" fontId="76" fillId="18" borderId="4" applyNumberFormat="0" applyAlignment="0" applyProtection="0"/>
    <xf numFmtId="0" fontId="76" fillId="18" borderId="4" applyNumberFormat="0" applyAlignment="0" applyProtection="0"/>
    <xf numFmtId="0" fontId="76" fillId="18" borderId="4" applyNumberFormat="0" applyAlignment="0" applyProtection="0"/>
    <xf numFmtId="0" fontId="76" fillId="18" borderId="4" applyNumberFormat="0" applyAlignment="0" applyProtection="0"/>
    <xf numFmtId="0" fontId="76" fillId="18" borderId="4" applyNumberFormat="0" applyAlignment="0" applyProtection="0"/>
    <xf numFmtId="0" fontId="76" fillId="18" borderId="4" applyNumberFormat="0" applyAlignment="0" applyProtection="0"/>
    <xf numFmtId="0" fontId="76" fillId="18" borderId="4" applyNumberFormat="0" applyAlignment="0" applyProtection="0"/>
    <xf numFmtId="0" fontId="76" fillId="18" borderId="4" applyNumberFormat="0" applyAlignment="0" applyProtection="0"/>
    <xf numFmtId="0" fontId="76" fillId="18" borderId="4" applyNumberFormat="0" applyAlignment="0" applyProtection="0"/>
    <xf numFmtId="0" fontId="76" fillId="18" borderId="4" applyNumberFormat="0" applyAlignment="0" applyProtection="0"/>
    <xf numFmtId="0" fontId="76" fillId="18" borderId="4" applyNumberFormat="0" applyAlignment="0" applyProtection="0"/>
    <xf numFmtId="0" fontId="76" fillId="18" borderId="4" applyNumberFormat="0" applyAlignment="0" applyProtection="0"/>
    <xf numFmtId="0" fontId="76" fillId="18" borderId="4" applyNumberFormat="0" applyAlignment="0" applyProtection="0"/>
    <xf numFmtId="0" fontId="76" fillId="18" borderId="4" applyNumberFormat="0" applyAlignment="0" applyProtection="0"/>
    <xf numFmtId="0" fontId="76" fillId="18" borderId="4" applyNumberFormat="0" applyAlignment="0" applyProtection="0"/>
    <xf numFmtId="0" fontId="76" fillId="18" borderId="4" applyNumberFormat="0" applyAlignment="0" applyProtection="0"/>
    <xf numFmtId="0" fontId="76" fillId="18" borderId="4" applyNumberFormat="0" applyAlignment="0" applyProtection="0"/>
    <xf numFmtId="0" fontId="76" fillId="18" borderId="4" applyNumberFormat="0" applyAlignment="0" applyProtection="0"/>
    <xf numFmtId="0" fontId="76" fillId="18" borderId="4" applyNumberFormat="0" applyAlignment="0" applyProtection="0"/>
    <xf numFmtId="0" fontId="76" fillId="18" borderId="4" applyNumberFormat="0" applyAlignment="0" applyProtection="0"/>
    <xf numFmtId="0" fontId="76" fillId="18" borderId="4" applyNumberFormat="0" applyAlignment="0" applyProtection="0"/>
    <xf numFmtId="0" fontId="76" fillId="18" borderId="4" applyNumberFormat="0" applyAlignment="0" applyProtection="0"/>
    <xf numFmtId="0" fontId="76" fillId="18" borderId="4" applyNumberFormat="0" applyAlignment="0" applyProtection="0"/>
    <xf numFmtId="0" fontId="19" fillId="40" borderId="4" applyNumberFormat="0" applyAlignment="0" applyProtection="0"/>
    <xf numFmtId="0" fontId="76" fillId="18" borderId="4" applyNumberFormat="0" applyAlignment="0" applyProtection="0"/>
    <xf numFmtId="0" fontId="76" fillId="18" borderId="4" applyNumberFormat="0" applyAlignment="0" applyProtection="0"/>
    <xf numFmtId="0" fontId="76" fillId="18" borderId="4" applyNumberFormat="0" applyAlignment="0" applyProtection="0"/>
    <xf numFmtId="0" fontId="76" fillId="18" borderId="4" applyNumberFormat="0" applyAlignment="0" applyProtection="0"/>
    <xf numFmtId="0" fontId="76" fillId="18" borderId="4" applyNumberFormat="0" applyAlignment="0" applyProtection="0"/>
    <xf numFmtId="0" fontId="76" fillId="18" borderId="4" applyNumberFormat="0" applyAlignment="0" applyProtection="0"/>
    <xf numFmtId="0" fontId="76" fillId="18" borderId="4" applyNumberFormat="0" applyAlignment="0" applyProtection="0"/>
    <xf numFmtId="0" fontId="76" fillId="18" borderId="4" applyNumberFormat="0" applyAlignment="0" applyProtection="0"/>
    <xf numFmtId="0" fontId="76" fillId="18" borderId="4" applyNumberFormat="0" applyAlignment="0" applyProtection="0"/>
    <xf numFmtId="0" fontId="76" fillId="18" borderId="4" applyNumberFormat="0" applyAlignment="0" applyProtection="0"/>
    <xf numFmtId="0" fontId="76" fillId="18" borderId="4" applyNumberFormat="0" applyAlignment="0" applyProtection="0"/>
    <xf numFmtId="0" fontId="76" fillId="18" borderId="4" applyNumberFormat="0" applyAlignment="0" applyProtection="0"/>
    <xf numFmtId="0" fontId="76" fillId="18" borderId="4" applyNumberFormat="0" applyAlignment="0" applyProtection="0"/>
    <xf numFmtId="0" fontId="27" fillId="0" borderId="13" applyNumberFormat="0" applyFill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54" fillId="0" borderId="0">
      <alignment/>
      <protection/>
    </xf>
    <xf numFmtId="0" fontId="11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98" fontId="8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55" fillId="0" borderId="0">
      <alignment/>
      <protection locked="0"/>
    </xf>
  </cellStyleXfs>
  <cellXfs count="56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40" borderId="0" xfId="0" applyNumberFormat="1" applyFont="1" applyFill="1" applyAlignment="1" applyProtection="1">
      <alignment/>
      <protection/>
    </xf>
    <xf numFmtId="0" fontId="6" fillId="40" borderId="0" xfId="0" applyFont="1" applyFill="1" applyAlignment="1">
      <alignment horizontal="center" vertical="center"/>
    </xf>
    <xf numFmtId="0" fontId="6" fillId="40" borderId="0" xfId="0" applyFont="1" applyFill="1" applyAlignment="1">
      <alignment/>
    </xf>
    <xf numFmtId="0" fontId="8" fillId="40" borderId="0" xfId="0" applyNumberFormat="1" applyFont="1" applyFill="1" applyAlignment="1" applyProtection="1">
      <alignment/>
      <protection/>
    </xf>
    <xf numFmtId="0" fontId="8" fillId="40" borderId="0" xfId="0" applyFont="1" applyFill="1" applyAlignment="1">
      <alignment/>
    </xf>
    <xf numFmtId="0" fontId="4" fillId="40" borderId="0" xfId="0" applyFont="1" applyFill="1" applyAlignment="1">
      <alignment horizontal="center" vertical="center"/>
    </xf>
    <xf numFmtId="0" fontId="4" fillId="40" borderId="0" xfId="0" applyFont="1" applyFill="1" applyAlignment="1">
      <alignment/>
    </xf>
    <xf numFmtId="0" fontId="6" fillId="0" borderId="0" xfId="0" applyNumberFormat="1" applyFont="1" applyFill="1" applyAlignment="1" applyProtection="1">
      <alignment vertical="center" wrapText="1"/>
      <protection/>
    </xf>
    <xf numFmtId="0" fontId="6" fillId="40" borderId="0" xfId="0" applyFont="1" applyFill="1" applyAlignment="1">
      <alignment vertical="center"/>
    </xf>
    <xf numFmtId="3" fontId="6" fillId="40" borderId="0" xfId="0" applyNumberFormat="1" applyFont="1" applyFill="1" applyAlignment="1">
      <alignment/>
    </xf>
    <xf numFmtId="1" fontId="6" fillId="40" borderId="0" xfId="0" applyNumberFormat="1" applyFont="1" applyFill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4" fillId="40" borderId="0" xfId="0" applyNumberFormat="1" applyFont="1" applyFill="1" applyAlignment="1" applyProtection="1">
      <alignment/>
      <protection/>
    </xf>
    <xf numFmtId="0" fontId="6" fillId="4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0" fontId="6" fillId="40" borderId="0" xfId="0" applyNumberFormat="1" applyFont="1" applyFill="1" applyBorder="1" applyAlignment="1" applyProtection="1">
      <alignment/>
      <protection/>
    </xf>
    <xf numFmtId="1" fontId="6" fillId="40" borderId="0" xfId="0" applyNumberFormat="1" applyFont="1" applyFill="1" applyBorder="1" applyAlignment="1" applyProtection="1">
      <alignment/>
      <protection/>
    </xf>
    <xf numFmtId="1" fontId="6" fillId="40" borderId="0" xfId="0" applyNumberFormat="1" applyFont="1" applyFill="1" applyAlignment="1">
      <alignment/>
    </xf>
    <xf numFmtId="0" fontId="6" fillId="40" borderId="0" xfId="0" applyNumberFormat="1" applyFont="1" applyFill="1" applyAlignment="1" applyProtection="1">
      <alignment vertical="center"/>
      <protection/>
    </xf>
    <xf numFmtId="0" fontId="6" fillId="40" borderId="0" xfId="0" applyNumberFormat="1" applyFont="1" applyFill="1" applyBorder="1" applyAlignment="1" applyProtection="1">
      <alignment vertical="center" wrapText="1"/>
      <protection/>
    </xf>
    <xf numFmtId="0" fontId="6" fillId="40" borderId="0" xfId="0" applyNumberFormat="1" applyFont="1" applyFill="1" applyBorder="1" applyAlignment="1" applyProtection="1">
      <alignment horizontal="center" vertical="center" wrapText="1"/>
      <protection/>
    </xf>
    <xf numFmtId="0" fontId="6" fillId="40" borderId="0" xfId="2144" applyFont="1" applyFill="1" applyBorder="1" applyAlignment="1">
      <alignment horizontal="left"/>
      <protection/>
    </xf>
    <xf numFmtId="4" fontId="4" fillId="40" borderId="0" xfId="0" applyNumberFormat="1" applyFont="1" applyFill="1" applyAlignment="1">
      <alignment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1" fillId="40" borderId="0" xfId="0" applyNumberFormat="1" applyFont="1" applyFill="1" applyAlignment="1" applyProtection="1">
      <alignment horizontal="center" vertical="center" wrapText="1"/>
      <protection/>
    </xf>
    <xf numFmtId="0" fontId="1" fillId="40" borderId="0" xfId="0" applyNumberFormat="1" applyFont="1" applyFill="1" applyAlignment="1" applyProtection="1">
      <alignment vertical="center" wrapText="1"/>
      <protection/>
    </xf>
    <xf numFmtId="0" fontId="32" fillId="4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34" fillId="40" borderId="0" xfId="0" applyFont="1" applyFill="1" applyAlignment="1">
      <alignment/>
    </xf>
    <xf numFmtId="0" fontId="32" fillId="40" borderId="0" xfId="0" applyNumberFormat="1" applyFont="1" applyFill="1" applyBorder="1" applyAlignment="1" applyProtection="1">
      <alignment vertical="center" wrapText="1"/>
      <protection/>
    </xf>
    <xf numFmtId="0" fontId="32" fillId="40" borderId="0" xfId="0" applyNumberFormat="1" applyFont="1" applyFill="1" applyBorder="1" applyAlignment="1" applyProtection="1">
      <alignment horizontal="left" vertical="center" wrapText="1"/>
      <protection/>
    </xf>
    <xf numFmtId="0" fontId="4" fillId="43" borderId="0" xfId="0" applyNumberFormat="1" applyFont="1" applyFill="1" applyAlignment="1" applyProtection="1">
      <alignment/>
      <protection/>
    </xf>
    <xf numFmtId="49" fontId="4" fillId="43" borderId="22" xfId="0" applyNumberFormat="1" applyFont="1" applyFill="1" applyBorder="1" applyAlignment="1">
      <alignment horizontal="center" vertical="center" wrapText="1"/>
    </xf>
    <xf numFmtId="49" fontId="4" fillId="43" borderId="22" xfId="0" applyNumberFormat="1" applyFont="1" applyFill="1" applyBorder="1" applyAlignment="1">
      <alignment horizontal="center" vertical="center"/>
    </xf>
    <xf numFmtId="49" fontId="4" fillId="43" borderId="22" xfId="0" applyNumberFormat="1" applyFont="1" applyFill="1" applyBorder="1" applyAlignment="1">
      <alignment horizontal="center" vertical="distributed" wrapText="1"/>
    </xf>
    <xf numFmtId="186" fontId="4" fillId="43" borderId="22" xfId="0" applyNumberFormat="1" applyFont="1" applyFill="1" applyBorder="1" applyAlignment="1">
      <alignment horizontal="left" vertical="center" wrapText="1"/>
    </xf>
    <xf numFmtId="0" fontId="6" fillId="43" borderId="0" xfId="0" applyFont="1" applyFill="1" applyAlignment="1">
      <alignment vertical="distributed"/>
    </xf>
    <xf numFmtId="0" fontId="6" fillId="43" borderId="0" xfId="0" applyFont="1" applyFill="1" applyBorder="1" applyAlignment="1">
      <alignment vertical="distributed"/>
    </xf>
    <xf numFmtId="0" fontId="4" fillId="43" borderId="0" xfId="0" applyFont="1" applyFill="1" applyAlignment="1">
      <alignment vertical="distributed"/>
    </xf>
    <xf numFmtId="0" fontId="7" fillId="43" borderId="0" xfId="0" applyFont="1" applyFill="1" applyAlignment="1">
      <alignment/>
    </xf>
    <xf numFmtId="3" fontId="4" fillId="43" borderId="22" xfId="0" applyNumberFormat="1" applyFont="1" applyFill="1" applyBorder="1" applyAlignment="1">
      <alignment horizontal="right" vertical="center" wrapText="1"/>
    </xf>
    <xf numFmtId="0" fontId="8" fillId="43" borderId="0" xfId="0" applyFont="1" applyFill="1" applyAlignment="1">
      <alignment/>
    </xf>
    <xf numFmtId="0" fontId="4" fillId="43" borderId="0" xfId="0" applyFont="1" applyFill="1" applyBorder="1" applyAlignment="1">
      <alignment/>
    </xf>
    <xf numFmtId="0" fontId="6" fillId="43" borderId="0" xfId="0" applyFont="1" applyFill="1" applyBorder="1" applyAlignment="1">
      <alignment/>
    </xf>
    <xf numFmtId="0" fontId="4" fillId="43" borderId="0" xfId="0" applyFont="1" applyFill="1" applyAlignment="1">
      <alignment vertical="center"/>
    </xf>
    <xf numFmtId="0" fontId="4" fillId="43" borderId="22" xfId="0" applyFont="1" applyFill="1" applyBorder="1" applyAlignment="1">
      <alignment horizontal="center" vertical="center" wrapText="1"/>
    </xf>
    <xf numFmtId="3" fontId="15" fillId="43" borderId="22" xfId="0" applyNumberFormat="1" applyFont="1" applyFill="1" applyBorder="1" applyAlignment="1">
      <alignment horizontal="right" vertical="center"/>
    </xf>
    <xf numFmtId="0" fontId="4" fillId="40" borderId="0" xfId="0" applyNumberFormat="1" applyFont="1" applyFill="1" applyBorder="1" applyAlignment="1" applyProtection="1">
      <alignment horizontal="center" vertical="center"/>
      <protection/>
    </xf>
    <xf numFmtId="0" fontId="6" fillId="40" borderId="0" xfId="0" applyFont="1" applyFill="1" applyBorder="1" applyAlignment="1">
      <alignment horizontal="center" vertical="center"/>
    </xf>
    <xf numFmtId="0" fontId="6" fillId="4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2144" applyFont="1" applyBorder="1" applyAlignment="1">
      <alignment/>
      <protection/>
    </xf>
    <xf numFmtId="0" fontId="6" fillId="43" borderId="0" xfId="0" applyFont="1" applyFill="1" applyAlignment="1">
      <alignment vertical="center" wrapText="1"/>
    </xf>
    <xf numFmtId="0" fontId="6" fillId="43" borderId="0" xfId="0" applyNumberFormat="1" applyFont="1" applyFill="1" applyBorder="1" applyAlignment="1" applyProtection="1">
      <alignment vertical="center" wrapText="1"/>
      <protection/>
    </xf>
    <xf numFmtId="0" fontId="32" fillId="43" borderId="0" xfId="0" applyNumberFormat="1" applyFont="1" applyFill="1" applyBorder="1" applyAlignment="1" applyProtection="1">
      <alignment vertical="center" wrapText="1"/>
      <protection/>
    </xf>
    <xf numFmtId="0" fontId="2" fillId="40" borderId="0" xfId="0" applyNumberFormat="1" applyFont="1" applyFill="1" applyBorder="1" applyAlignment="1" applyProtection="1">
      <alignment horizontal="center" vertical="center" wrapText="1"/>
      <protection/>
    </xf>
    <xf numFmtId="0" fontId="13" fillId="4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113" fillId="0" borderId="0" xfId="0" applyFont="1" applyAlignment="1">
      <alignment vertical="center"/>
    </xf>
    <xf numFmtId="0" fontId="6" fillId="0" borderId="0" xfId="0" applyFont="1" applyAlignment="1">
      <alignment/>
    </xf>
    <xf numFmtId="0" fontId="114" fillId="43" borderId="0" xfId="0" applyNumberFormat="1" applyFont="1" applyFill="1" applyAlignment="1" applyProtection="1">
      <alignment horizontal="left" vertical="center" wrapText="1"/>
      <protection/>
    </xf>
    <xf numFmtId="0" fontId="37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Font="1" applyBorder="1" applyAlignment="1">
      <alignment horizontal="left" vertical="center" wrapText="1"/>
    </xf>
    <xf numFmtId="0" fontId="2" fillId="40" borderId="0" xfId="0" applyNumberFormat="1" applyFont="1" applyFill="1" applyBorder="1" applyAlignment="1" applyProtection="1">
      <alignment horizontal="left" vertical="center" wrapText="1"/>
      <protection/>
    </xf>
    <xf numFmtId="0" fontId="34" fillId="40" borderId="0" xfId="0" applyNumberFormat="1" applyFont="1" applyFill="1" applyBorder="1" applyAlignment="1" applyProtection="1">
      <alignment horizontal="left" vertical="center" wrapText="1"/>
      <protection/>
    </xf>
    <xf numFmtId="0" fontId="2" fillId="40" borderId="0" xfId="0" applyNumberFormat="1" applyFont="1" applyFill="1" applyBorder="1" applyAlignment="1" applyProtection="1">
      <alignment vertical="center" wrapText="1"/>
      <protection/>
    </xf>
    <xf numFmtId="0" fontId="8" fillId="40" borderId="0" xfId="0" applyFont="1" applyFill="1" applyAlignment="1">
      <alignment horizontal="center" vertical="center"/>
    </xf>
    <xf numFmtId="0" fontId="6" fillId="43" borderId="22" xfId="0" applyFont="1" applyFill="1" applyBorder="1" applyAlignment="1">
      <alignment horizontal="center" vertical="center" wrapText="1"/>
    </xf>
    <xf numFmtId="0" fontId="6" fillId="43" borderId="22" xfId="0" applyFont="1" applyFill="1" applyBorder="1" applyAlignment="1">
      <alignment vertical="center" wrapText="1"/>
    </xf>
    <xf numFmtId="3" fontId="4" fillId="43" borderId="22" xfId="2143" applyNumberFormat="1" applyFont="1" applyFill="1" applyBorder="1" applyAlignment="1">
      <alignment horizontal="right" vertical="center"/>
      <protection/>
    </xf>
    <xf numFmtId="186" fontId="4" fillId="43" borderId="22" xfId="0" applyNumberFormat="1" applyFont="1" applyFill="1" applyBorder="1" applyAlignment="1" applyProtection="1">
      <alignment vertical="center" wrapText="1"/>
      <protection/>
    </xf>
    <xf numFmtId="186" fontId="6" fillId="43" borderId="22" xfId="0" applyNumberFormat="1" applyFont="1" applyFill="1" applyBorder="1" applyAlignment="1">
      <alignment vertical="center" wrapText="1"/>
    </xf>
    <xf numFmtId="3" fontId="7" fillId="43" borderId="22" xfId="0" applyNumberFormat="1" applyFont="1" applyFill="1" applyBorder="1" applyAlignment="1">
      <alignment horizontal="right" vertical="center" wrapText="1"/>
    </xf>
    <xf numFmtId="3" fontId="7" fillId="43" borderId="22" xfId="0" applyNumberFormat="1" applyFont="1" applyFill="1" applyBorder="1" applyAlignment="1" applyProtection="1">
      <alignment horizontal="right" vertical="center" wrapText="1"/>
      <protection/>
    </xf>
    <xf numFmtId="3" fontId="7" fillId="43" borderId="22" xfId="0" applyNumberFormat="1" applyFont="1" applyFill="1" applyBorder="1" applyAlignment="1">
      <alignment vertical="center" wrapText="1"/>
    </xf>
    <xf numFmtId="0" fontId="7" fillId="43" borderId="22" xfId="0" applyFont="1" applyFill="1" applyBorder="1" applyAlignment="1">
      <alignment horizontal="left" vertical="center" wrapText="1"/>
    </xf>
    <xf numFmtId="49" fontId="7" fillId="43" borderId="22" xfId="0" applyNumberFormat="1" applyFont="1" applyFill="1" applyBorder="1" applyAlignment="1" applyProtection="1">
      <alignment horizontal="center" vertical="center" wrapText="1"/>
      <protection/>
    </xf>
    <xf numFmtId="49" fontId="7" fillId="43" borderId="22" xfId="0" applyNumberFormat="1" applyFont="1" applyFill="1" applyBorder="1" applyAlignment="1">
      <alignment horizontal="center" vertical="center"/>
    </xf>
    <xf numFmtId="3" fontId="4" fillId="43" borderId="22" xfId="0" applyNumberFormat="1" applyFont="1" applyFill="1" applyBorder="1" applyAlignment="1" applyProtection="1">
      <alignment horizontal="right" vertical="center" wrapText="1"/>
      <protection/>
    </xf>
    <xf numFmtId="3" fontId="4" fillId="43" borderId="22" xfId="0" applyNumberFormat="1" applyFont="1" applyFill="1" applyBorder="1" applyAlignment="1">
      <alignment vertical="center" wrapText="1"/>
    </xf>
    <xf numFmtId="186" fontId="4" fillId="43" borderId="22" xfId="0" applyNumberFormat="1" applyFont="1" applyFill="1" applyBorder="1" applyAlignment="1" applyProtection="1">
      <alignment horizontal="left" vertical="center" wrapText="1"/>
      <protection/>
    </xf>
    <xf numFmtId="49" fontId="4" fillId="43" borderId="22" xfId="0" applyNumberFormat="1" applyFont="1" applyFill="1" applyBorder="1" applyAlignment="1" applyProtection="1">
      <alignment horizontal="center" vertical="center" wrapText="1"/>
      <protection/>
    </xf>
    <xf numFmtId="3" fontId="6" fillId="43" borderId="22" xfId="0" applyNumberFormat="1" applyFont="1" applyFill="1" applyBorder="1" applyAlignment="1">
      <alignment horizontal="right" vertical="center" wrapText="1"/>
    </xf>
    <xf numFmtId="0" fontId="4" fillId="43" borderId="22" xfId="0" applyFont="1" applyFill="1" applyBorder="1" applyAlignment="1">
      <alignment horizontal="left" vertical="center" wrapText="1"/>
    </xf>
    <xf numFmtId="49" fontId="4" fillId="43" borderId="22" xfId="0" applyNumberFormat="1" applyFont="1" applyFill="1" applyBorder="1" applyAlignment="1">
      <alignment horizontal="center" vertical="center"/>
    </xf>
    <xf numFmtId="49" fontId="4" fillId="43" borderId="22" xfId="0" applyNumberFormat="1" applyFont="1" applyFill="1" applyBorder="1" applyAlignment="1">
      <alignment horizontal="center" vertical="distributed" wrapText="1"/>
    </xf>
    <xf numFmtId="186" fontId="4" fillId="43" borderId="22" xfId="0" applyNumberFormat="1" applyFont="1" applyFill="1" applyBorder="1" applyAlignment="1">
      <alignment horizontal="left" vertical="center" wrapText="1"/>
    </xf>
    <xf numFmtId="3" fontId="4" fillId="43" borderId="22" xfId="0" applyNumberFormat="1" applyFont="1" applyFill="1" applyBorder="1" applyAlignment="1">
      <alignment horizontal="right" vertical="center" wrapText="1"/>
    </xf>
    <xf numFmtId="0" fontId="114" fillId="0" borderId="0" xfId="0" applyFont="1" applyFill="1" applyAlignment="1">
      <alignment vertical="center"/>
    </xf>
    <xf numFmtId="0" fontId="114" fillId="0" borderId="0" xfId="0" applyFont="1" applyFill="1" applyAlignment="1">
      <alignment/>
    </xf>
    <xf numFmtId="49" fontId="4" fillId="43" borderId="22" xfId="0" applyNumberFormat="1" applyFont="1" applyFill="1" applyBorder="1" applyAlignment="1" applyProtection="1">
      <alignment horizontal="center" vertical="distributed" wrapText="1"/>
      <protection/>
    </xf>
    <xf numFmtId="0" fontId="4" fillId="43" borderId="22" xfId="2145" applyFont="1" applyFill="1" applyBorder="1" applyAlignment="1">
      <alignment/>
      <protection/>
    </xf>
    <xf numFmtId="3" fontId="4" fillId="43" borderId="22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5" fillId="40" borderId="0" xfId="0" applyFont="1" applyFill="1" applyAlignment="1">
      <alignment horizontal="center"/>
    </xf>
    <xf numFmtId="0" fontId="4" fillId="40" borderId="22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6" fillId="43" borderId="22" xfId="0" applyFont="1" applyFill="1" applyBorder="1" applyAlignment="1">
      <alignment horizontal="left" wrapText="1"/>
    </xf>
    <xf numFmtId="0" fontId="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43" borderId="0" xfId="0" applyFont="1" applyFill="1" applyAlignment="1">
      <alignment/>
    </xf>
    <xf numFmtId="0" fontId="6" fillId="43" borderId="0" xfId="0" applyFont="1" applyFill="1" applyAlignment="1">
      <alignment/>
    </xf>
    <xf numFmtId="0" fontId="5" fillId="40" borderId="0" xfId="0" applyFont="1" applyFill="1" applyAlignment="1">
      <alignment/>
    </xf>
    <xf numFmtId="49" fontId="6" fillId="40" borderId="0" xfId="0" applyNumberFormat="1" applyFont="1" applyFill="1" applyAlignment="1">
      <alignment/>
    </xf>
    <xf numFmtId="0" fontId="6" fillId="40" borderId="0" xfId="0" applyFont="1" applyFill="1" applyAlignment="1">
      <alignment horizontal="center"/>
    </xf>
    <xf numFmtId="0" fontId="6" fillId="43" borderId="22" xfId="0" applyFont="1" applyFill="1" applyBorder="1" applyAlignment="1">
      <alignment wrapText="1"/>
    </xf>
    <xf numFmtId="0" fontId="15" fillId="0" borderId="2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3" fontId="6" fillId="0" borderId="22" xfId="0" applyNumberFormat="1" applyFont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/>
    </xf>
    <xf numFmtId="3" fontId="6" fillId="0" borderId="22" xfId="0" applyNumberFormat="1" applyFont="1" applyBorder="1" applyAlignment="1">
      <alignment horizontal="right" vertical="center" wrapText="1"/>
    </xf>
    <xf numFmtId="0" fontId="15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3" fontId="4" fillId="0" borderId="22" xfId="0" applyNumberFormat="1" applyFont="1" applyBorder="1" applyAlignment="1">
      <alignment horizontal="right" vertical="center" wrapText="1"/>
    </xf>
    <xf numFmtId="3" fontId="4" fillId="0" borderId="24" xfId="0" applyNumberFormat="1" applyFont="1" applyBorder="1" applyAlignment="1">
      <alignment horizontal="right" vertical="center"/>
    </xf>
    <xf numFmtId="3" fontId="6" fillId="0" borderId="23" xfId="0" applyNumberFormat="1" applyFont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/>
    </xf>
    <xf numFmtId="3" fontId="6" fillId="0" borderId="23" xfId="0" applyNumberFormat="1" applyFont="1" applyBorder="1" applyAlignment="1">
      <alignment horizontal="right" vertical="center" wrapText="1"/>
    </xf>
    <xf numFmtId="0" fontId="6" fillId="40" borderId="0" xfId="0" applyFont="1" applyFill="1" applyAlignment="1">
      <alignment horizontal="right"/>
    </xf>
    <xf numFmtId="0" fontId="6" fillId="43" borderId="0" xfId="0" applyFont="1" applyFill="1" applyAlignment="1">
      <alignment horizontal="center" vertical="center"/>
    </xf>
    <xf numFmtId="0" fontId="6" fillId="43" borderId="0" xfId="0" applyFont="1" applyFill="1" applyAlignment="1">
      <alignment horizontal="right"/>
    </xf>
    <xf numFmtId="186" fontId="4" fillId="43" borderId="22" xfId="1934" applyNumberFormat="1" applyFont="1" applyFill="1" applyBorder="1" applyAlignment="1">
      <alignment horizontal="left" vertical="center"/>
      <protection/>
    </xf>
    <xf numFmtId="3" fontId="4" fillId="43" borderId="22" xfId="1934" applyNumberFormat="1" applyFont="1" applyFill="1" applyBorder="1" applyAlignment="1">
      <alignment horizontal="left" vertical="center"/>
      <protection/>
    </xf>
    <xf numFmtId="186" fontId="7" fillId="43" borderId="22" xfId="1934" applyNumberFormat="1" applyFont="1" applyFill="1" applyBorder="1" applyAlignment="1">
      <alignment horizontal="left" vertical="center"/>
      <protection/>
    </xf>
    <xf numFmtId="3" fontId="7" fillId="43" borderId="22" xfId="1934" applyNumberFormat="1" applyFont="1" applyFill="1" applyBorder="1" applyAlignment="1">
      <alignment horizontal="left" vertical="center"/>
      <protection/>
    </xf>
    <xf numFmtId="0" fontId="6" fillId="43" borderId="0" xfId="0" applyFont="1" applyFill="1" applyAlignment="1">
      <alignment vertical="center"/>
    </xf>
    <xf numFmtId="0" fontId="6" fillId="43" borderId="0" xfId="0" applyNumberFormat="1" applyFont="1" applyFill="1" applyAlignment="1" applyProtection="1">
      <alignment/>
      <protection/>
    </xf>
    <xf numFmtId="3" fontId="6" fillId="43" borderId="0" xfId="0" applyNumberFormat="1" applyFont="1" applyFill="1" applyAlignment="1">
      <alignment/>
    </xf>
    <xf numFmtId="3" fontId="32" fillId="43" borderId="0" xfId="0" applyNumberFormat="1" applyFont="1" applyFill="1" applyAlignment="1">
      <alignment/>
    </xf>
    <xf numFmtId="3" fontId="4" fillId="43" borderId="0" xfId="0" applyNumberFormat="1" applyFont="1" applyFill="1" applyAlignment="1">
      <alignment/>
    </xf>
    <xf numFmtId="0" fontId="4" fillId="43" borderId="22" xfId="2145" applyFont="1" applyFill="1" applyBorder="1" applyAlignment="1">
      <alignment horizontal="left"/>
      <protection/>
    </xf>
    <xf numFmtId="3" fontId="4" fillId="43" borderId="0" xfId="0" applyNumberFormat="1" applyFont="1" applyFill="1" applyAlignment="1">
      <alignment vertical="distributed"/>
    </xf>
    <xf numFmtId="0" fontId="8" fillId="43" borderId="0" xfId="0" applyNumberFormat="1" applyFont="1" applyFill="1" applyAlignment="1" applyProtection="1">
      <alignment/>
      <protection/>
    </xf>
    <xf numFmtId="3" fontId="115" fillId="43" borderId="22" xfId="0" applyNumberFormat="1" applyFont="1" applyFill="1" applyBorder="1" applyAlignment="1">
      <alignment horizontal="right" vertical="center" wrapText="1"/>
    </xf>
    <xf numFmtId="49" fontId="6" fillId="43" borderId="22" xfId="0" applyNumberFormat="1" applyFont="1" applyFill="1" applyBorder="1" applyAlignment="1" applyProtection="1">
      <alignment horizontal="center" vertical="distributed" wrapText="1"/>
      <protection/>
    </xf>
    <xf numFmtId="0" fontId="6" fillId="43" borderId="22" xfId="2143" applyFont="1" applyFill="1" applyBorder="1" applyAlignment="1">
      <alignment horizontal="center" vertical="center"/>
      <protection/>
    </xf>
    <xf numFmtId="0" fontId="6" fillId="43" borderId="22" xfId="0" applyNumberFormat="1" applyFont="1" applyFill="1" applyBorder="1" applyAlignment="1" applyProtection="1">
      <alignment horizontal="left" vertical="center" wrapText="1"/>
      <protection/>
    </xf>
    <xf numFmtId="186" fontId="6" fillId="43" borderId="22" xfId="0" applyNumberFormat="1" applyFont="1" applyFill="1" applyBorder="1" applyAlignment="1" applyProtection="1">
      <alignment vertical="center" wrapText="1"/>
      <protection/>
    </xf>
    <xf numFmtId="4" fontId="6" fillId="43" borderId="22" xfId="1934" applyNumberFormat="1" applyFont="1" applyFill="1" applyBorder="1" applyAlignment="1">
      <alignment horizontal="center" vertical="center"/>
      <protection/>
    </xf>
    <xf numFmtId="49" fontId="6" fillId="43" borderId="22" xfId="2128" applyNumberFormat="1" applyFont="1" applyFill="1" applyBorder="1" applyAlignment="1">
      <alignment horizontal="center" vertical="center"/>
      <protection/>
    </xf>
    <xf numFmtId="49" fontId="6" fillId="43" borderId="22" xfId="2128" applyNumberFormat="1" applyFont="1" applyFill="1" applyBorder="1" applyAlignment="1" applyProtection="1">
      <alignment horizontal="center" vertical="center" wrapText="1"/>
      <protection/>
    </xf>
    <xf numFmtId="49" fontId="6" fillId="43" borderId="22" xfId="0" applyNumberFormat="1" applyFont="1" applyFill="1" applyBorder="1" applyAlignment="1" applyProtection="1">
      <alignment horizontal="center" vertical="center" wrapText="1"/>
      <protection/>
    </xf>
    <xf numFmtId="3" fontId="115" fillId="43" borderId="22" xfId="2143" applyNumberFormat="1" applyFont="1" applyFill="1" applyBorder="1" applyAlignment="1">
      <alignment horizontal="right" vertical="center"/>
      <protection/>
    </xf>
    <xf numFmtId="0" fontId="44" fillId="43" borderId="22" xfId="0" applyNumberFormat="1" applyFont="1" applyFill="1" applyBorder="1" applyAlignment="1" applyProtection="1">
      <alignment horizontal="left" vertical="center" wrapText="1"/>
      <protection/>
    </xf>
    <xf numFmtId="3" fontId="8" fillId="43" borderId="22" xfId="0" applyNumberFormat="1" applyFont="1" applyFill="1" applyBorder="1" applyAlignment="1">
      <alignment horizontal="right" vertical="center" wrapText="1"/>
    </xf>
    <xf numFmtId="49" fontId="6" fillId="43" borderId="22" xfId="2143" applyNumberFormat="1" applyFont="1" applyFill="1" applyBorder="1" applyAlignment="1">
      <alignment horizontal="center" vertical="center"/>
      <protection/>
    </xf>
    <xf numFmtId="49" fontId="6" fillId="43" borderId="22" xfId="0" applyNumberFormat="1" applyFont="1" applyFill="1" applyBorder="1" applyAlignment="1">
      <alignment horizontal="center" vertical="distributed" wrapText="1"/>
    </xf>
    <xf numFmtId="0" fontId="6" fillId="43" borderId="22" xfId="0" applyFont="1" applyFill="1" applyBorder="1" applyAlignment="1">
      <alignment horizontal="justify" vertical="center" wrapText="1"/>
    </xf>
    <xf numFmtId="0" fontId="6" fillId="43" borderId="22" xfId="0" applyFont="1" applyFill="1" applyBorder="1" applyAlignment="1">
      <alignment vertical="center"/>
    </xf>
    <xf numFmtId="0" fontId="5" fillId="43" borderId="0" xfId="0" applyFont="1" applyFill="1" applyBorder="1" applyAlignment="1">
      <alignment vertical="distributed"/>
    </xf>
    <xf numFmtId="0" fontId="4" fillId="43" borderId="22" xfId="0" applyFont="1" applyFill="1" applyBorder="1" applyAlignment="1">
      <alignment horizontal="center" vertical="center" wrapText="1"/>
    </xf>
    <xf numFmtId="0" fontId="6" fillId="43" borderId="22" xfId="2128" applyFont="1" applyFill="1" applyBorder="1" applyAlignment="1">
      <alignment horizontal="left" vertical="center" wrapText="1"/>
      <protection/>
    </xf>
    <xf numFmtId="0" fontId="30" fillId="40" borderId="0" xfId="0" applyFont="1" applyFill="1" applyAlignment="1">
      <alignment wrapText="1"/>
    </xf>
    <xf numFmtId="3" fontId="1" fillId="40" borderId="0" xfId="0" applyNumberFormat="1" applyFont="1" applyFill="1" applyAlignment="1">
      <alignment horizontal="center" vertical="center" wrapText="1"/>
    </xf>
    <xf numFmtId="0" fontId="1" fillId="40" borderId="0" xfId="0" applyFont="1" applyFill="1" applyAlignment="1">
      <alignment horizontal="center" vertical="center" wrapText="1"/>
    </xf>
    <xf numFmtId="0" fontId="1" fillId="40" borderId="0" xfId="0" applyFont="1" applyFill="1" applyAlignment="1">
      <alignment vertical="center" wrapText="1"/>
    </xf>
    <xf numFmtId="0" fontId="1" fillId="43" borderId="0" xfId="0" applyFont="1" applyFill="1" applyAlignment="1">
      <alignment horizontal="center" vertical="center" wrapText="1"/>
    </xf>
    <xf numFmtId="0" fontId="6" fillId="40" borderId="0" xfId="0" applyFont="1" applyFill="1" applyAlignment="1">
      <alignment wrapText="1"/>
    </xf>
    <xf numFmtId="3" fontId="4" fillId="40" borderId="0" xfId="0" applyNumberFormat="1" applyFont="1" applyFill="1" applyAlignment="1">
      <alignment horizontal="center" vertical="center"/>
    </xf>
    <xf numFmtId="4" fontId="6" fillId="40" borderId="0" xfId="0" applyNumberFormat="1" applyFont="1" applyFill="1" applyAlignment="1">
      <alignment/>
    </xf>
    <xf numFmtId="4" fontId="4" fillId="43" borderId="0" xfId="0" applyNumberFormat="1" applyFont="1" applyFill="1" applyAlignment="1">
      <alignment/>
    </xf>
    <xf numFmtId="3" fontId="116" fillId="4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49" fontId="6" fillId="43" borderId="22" xfId="0" applyNumberFormat="1" applyFont="1" applyFill="1" applyBorder="1" applyAlignment="1">
      <alignment horizontal="center" vertical="center"/>
    </xf>
    <xf numFmtId="49" fontId="6" fillId="43" borderId="22" xfId="0" applyNumberFormat="1" applyFont="1" applyFill="1" applyBorder="1" applyAlignment="1">
      <alignment horizontal="center" vertical="center" wrapText="1"/>
    </xf>
    <xf numFmtId="3" fontId="6" fillId="43" borderId="22" xfId="1934" applyNumberFormat="1" applyFont="1" applyFill="1" applyBorder="1" applyAlignment="1">
      <alignment horizontal="right" vertical="center"/>
      <protection/>
    </xf>
    <xf numFmtId="49" fontId="8" fillId="43" borderId="22" xfId="0" applyNumberFormat="1" applyFont="1" applyFill="1" applyBorder="1" applyAlignment="1">
      <alignment horizontal="center" vertical="center"/>
    </xf>
    <xf numFmtId="49" fontId="8" fillId="43" borderId="22" xfId="0" applyNumberFormat="1" applyFont="1" applyFill="1" applyBorder="1" applyAlignment="1">
      <alignment horizontal="center" vertical="center" wrapText="1"/>
    </xf>
    <xf numFmtId="0" fontId="46" fillId="43" borderId="22" xfId="0" applyNumberFormat="1" applyFont="1" applyFill="1" applyBorder="1" applyAlignment="1" applyProtection="1">
      <alignment horizontal="left" vertical="center" wrapText="1"/>
      <protection/>
    </xf>
    <xf numFmtId="0" fontId="117" fillId="0" borderId="0" xfId="2137" applyFont="1" applyFill="1" applyAlignment="1">
      <alignment/>
      <protection/>
    </xf>
    <xf numFmtId="0" fontId="117" fillId="0" borderId="0" xfId="2137" applyFont="1" applyFill="1">
      <alignment/>
      <protection/>
    </xf>
    <xf numFmtId="0" fontId="117" fillId="0" borderId="0" xfId="2137" applyFont="1" applyFill="1" applyAlignment="1">
      <alignment horizontal="right"/>
      <protection/>
    </xf>
    <xf numFmtId="0" fontId="118" fillId="0" borderId="0" xfId="2137" applyFont="1" applyFill="1">
      <alignment/>
      <protection/>
    </xf>
    <xf numFmtId="0" fontId="119" fillId="0" borderId="0" xfId="2137" applyFont="1" applyFill="1" applyAlignment="1">
      <alignment horizontal="left"/>
      <protection/>
    </xf>
    <xf numFmtId="0" fontId="119" fillId="0" borderId="0" xfId="2137" applyFont="1" applyFill="1">
      <alignment/>
      <protection/>
    </xf>
    <xf numFmtId="0" fontId="120" fillId="0" borderId="25" xfId="2137" applyFont="1" applyFill="1" applyBorder="1" applyAlignment="1">
      <alignment horizontal="center" vertical="top" wrapText="1"/>
      <protection/>
    </xf>
    <xf numFmtId="0" fontId="120" fillId="0" borderId="26" xfId="2137" applyFont="1" applyFill="1" applyBorder="1" applyAlignment="1">
      <alignment horizontal="center" vertical="top" wrapText="1"/>
      <protection/>
    </xf>
    <xf numFmtId="0" fontId="120" fillId="0" borderId="0" xfId="2137" applyFont="1" applyFill="1">
      <alignment/>
      <protection/>
    </xf>
    <xf numFmtId="0" fontId="117" fillId="0" borderId="27" xfId="2137" applyFont="1" applyFill="1" applyBorder="1" applyAlignment="1">
      <alignment horizontal="center" vertical="top" wrapText="1"/>
      <protection/>
    </xf>
    <xf numFmtId="0" fontId="117" fillId="0" borderId="28" xfId="2137" applyFont="1" applyFill="1" applyBorder="1" applyAlignment="1">
      <alignment horizontal="center" vertical="top" wrapText="1"/>
      <protection/>
    </xf>
    <xf numFmtId="0" fontId="114" fillId="0" borderId="0" xfId="2137" applyFont="1" applyFill="1">
      <alignment/>
      <protection/>
    </xf>
    <xf numFmtId="0" fontId="120" fillId="0" borderId="25" xfId="2137" applyFont="1" applyFill="1" applyBorder="1" applyAlignment="1">
      <alignment horizontal="center" vertical="center"/>
      <protection/>
    </xf>
    <xf numFmtId="0" fontId="120" fillId="0" borderId="25" xfId="2137" applyFont="1" applyFill="1" applyBorder="1" applyAlignment="1">
      <alignment horizontal="centerContinuous" vertical="center" wrapText="1"/>
      <protection/>
    </xf>
    <xf numFmtId="0" fontId="120" fillId="0" borderId="26" xfId="2137" applyFont="1" applyFill="1" applyBorder="1" applyAlignment="1">
      <alignment horizontal="centerContinuous" vertical="center"/>
      <protection/>
    </xf>
    <xf numFmtId="188" fontId="120" fillId="0" borderId="26" xfId="2137" applyNumberFormat="1" applyFont="1" applyFill="1" applyBorder="1" applyAlignment="1">
      <alignment horizontal="right" vertical="center"/>
      <protection/>
    </xf>
    <xf numFmtId="0" fontId="117" fillId="0" borderId="25" xfId="2137" applyFont="1" applyFill="1" applyBorder="1" applyAlignment="1">
      <alignment horizontal="center" vertical="center"/>
      <protection/>
    </xf>
    <xf numFmtId="0" fontId="117" fillId="0" borderId="25" xfId="2137" applyFont="1" applyFill="1" applyBorder="1" applyAlignment="1">
      <alignment horizontal="centerContinuous" vertical="center" wrapText="1"/>
      <protection/>
    </xf>
    <xf numFmtId="0" fontId="117" fillId="0" borderId="26" xfId="2137" applyFont="1" applyFill="1" applyBorder="1" applyAlignment="1">
      <alignment horizontal="centerContinuous" vertical="center"/>
      <protection/>
    </xf>
    <xf numFmtId="188" fontId="117" fillId="0" borderId="26" xfId="2137" applyNumberFormat="1" applyFont="1" applyFill="1" applyBorder="1" applyAlignment="1">
      <alignment horizontal="right" vertical="center"/>
      <protection/>
    </xf>
    <xf numFmtId="0" fontId="119" fillId="0" borderId="25" xfId="2137" applyFont="1" applyFill="1" applyBorder="1" applyAlignment="1">
      <alignment horizontal="center"/>
      <protection/>
    </xf>
    <xf numFmtId="0" fontId="119" fillId="0" borderId="25" xfId="2137" applyFont="1" applyFill="1" applyBorder="1" applyAlignment="1">
      <alignment horizontal="left" vertical="center"/>
      <protection/>
    </xf>
    <xf numFmtId="0" fontId="119" fillId="0" borderId="26" xfId="2137" applyFont="1" applyFill="1" applyBorder="1" applyAlignment="1">
      <alignment horizontal="centerContinuous" vertical="center"/>
      <protection/>
    </xf>
    <xf numFmtId="3" fontId="119" fillId="0" borderId="26" xfId="2137" applyNumberFormat="1" applyFont="1" applyFill="1" applyBorder="1" applyAlignment="1">
      <alignment horizontal="right"/>
      <protection/>
    </xf>
    <xf numFmtId="0" fontId="117" fillId="0" borderId="22" xfId="2137" applyFont="1" applyFill="1" applyBorder="1" applyAlignment="1">
      <alignment horizontal="center" vertical="top" wrapText="1"/>
      <protection/>
    </xf>
    <xf numFmtId="0" fontId="117" fillId="0" borderId="29" xfId="2137" applyFont="1" applyFill="1" applyBorder="1" applyAlignment="1">
      <alignment horizontal="center" vertical="top" wrapText="1"/>
      <protection/>
    </xf>
    <xf numFmtId="0" fontId="120" fillId="0" borderId="22" xfId="2137" applyFont="1" applyFill="1" applyBorder="1" applyAlignment="1">
      <alignment horizontal="center"/>
      <protection/>
    </xf>
    <xf numFmtId="3" fontId="117" fillId="0" borderId="22" xfId="2137" applyNumberFormat="1" applyFont="1" applyFill="1" applyBorder="1" applyAlignment="1">
      <alignment horizontal="right"/>
      <protection/>
    </xf>
    <xf numFmtId="0" fontId="117" fillId="0" borderId="25" xfId="2137" applyFont="1" applyFill="1" applyBorder="1" applyAlignment="1">
      <alignment horizontal="center"/>
      <protection/>
    </xf>
    <xf numFmtId="0" fontId="117" fillId="0" borderId="30" xfId="2137" applyFont="1" applyFill="1" applyBorder="1" applyAlignment="1">
      <alignment horizontal="center"/>
      <protection/>
    </xf>
    <xf numFmtId="0" fontId="117" fillId="0" borderId="26" xfId="2137" applyFont="1" applyFill="1" applyBorder="1" applyAlignment="1">
      <alignment horizontal="center"/>
      <protection/>
    </xf>
    <xf numFmtId="0" fontId="119" fillId="0" borderId="22" xfId="2137" applyFont="1" applyFill="1" applyBorder="1" applyAlignment="1">
      <alignment horizontal="centerContinuous" vertical="center"/>
      <protection/>
    </xf>
    <xf numFmtId="0" fontId="119" fillId="0" borderId="22" xfId="2137" applyFont="1" applyFill="1" applyBorder="1" applyAlignment="1">
      <alignment horizontal="left" vertical="center"/>
      <protection/>
    </xf>
    <xf numFmtId="190" fontId="119" fillId="0" borderId="22" xfId="2137" applyNumberFormat="1" applyFont="1" applyFill="1" applyBorder="1" applyAlignment="1">
      <alignment horizontal="center"/>
      <protection/>
    </xf>
    <xf numFmtId="0" fontId="119" fillId="0" borderId="29" xfId="2137" applyFont="1" applyFill="1" applyBorder="1" applyAlignment="1">
      <alignment horizontal="centerContinuous" vertical="center"/>
      <protection/>
    </xf>
    <xf numFmtId="0" fontId="119" fillId="0" borderId="29" xfId="2137" applyFont="1" applyFill="1" applyBorder="1" applyAlignment="1">
      <alignment horizontal="left" vertical="center"/>
      <protection/>
    </xf>
    <xf numFmtId="3" fontId="119" fillId="0" borderId="29" xfId="2137" applyNumberFormat="1" applyFont="1" applyFill="1" applyBorder="1" applyAlignment="1">
      <alignment horizontal="right"/>
      <protection/>
    </xf>
    <xf numFmtId="190" fontId="119" fillId="0" borderId="22" xfId="2137" applyNumberFormat="1" applyFont="1" applyFill="1" applyBorder="1" applyAlignment="1">
      <alignment horizontal="center" vertical="center"/>
      <protection/>
    </xf>
    <xf numFmtId="190" fontId="119" fillId="0" borderId="22" xfId="2137" applyNumberFormat="1" applyFont="1" applyFill="1" applyBorder="1" applyAlignment="1">
      <alignment horizontal="left" vertical="center"/>
      <protection/>
    </xf>
    <xf numFmtId="3" fontId="119" fillId="0" borderId="22" xfId="2137" applyNumberFormat="1" applyFont="1" applyFill="1" applyBorder="1" applyAlignment="1">
      <alignment horizontal="right"/>
      <protection/>
    </xf>
    <xf numFmtId="190" fontId="117" fillId="0" borderId="22" xfId="2137" applyNumberFormat="1" applyFont="1" applyFill="1" applyBorder="1" applyAlignment="1">
      <alignment horizontal="center" vertical="center"/>
      <protection/>
    </xf>
    <xf numFmtId="190" fontId="117" fillId="0" borderId="22" xfId="2137" applyNumberFormat="1" applyFont="1" applyFill="1" applyBorder="1" applyAlignment="1">
      <alignment horizontal="center"/>
      <protection/>
    </xf>
    <xf numFmtId="0" fontId="119" fillId="0" borderId="22" xfId="2137" applyFont="1" applyFill="1" applyBorder="1" applyAlignment="1">
      <alignment horizontal="center"/>
      <protection/>
    </xf>
    <xf numFmtId="4" fontId="4" fillId="43" borderId="22" xfId="1934" applyNumberFormat="1" applyFont="1" applyFill="1" applyBorder="1" applyAlignment="1">
      <alignment horizontal="center" vertical="center"/>
      <protection/>
    </xf>
    <xf numFmtId="4" fontId="6" fillId="43" borderId="22" xfId="0" applyNumberFormat="1" applyFont="1" applyFill="1" applyBorder="1" applyAlignment="1">
      <alignment horizontal="center" vertical="center"/>
    </xf>
    <xf numFmtId="4" fontId="6" fillId="43" borderId="22" xfId="0" applyNumberFormat="1" applyFont="1" applyFill="1" applyBorder="1" applyAlignment="1">
      <alignment horizontal="center" vertical="center" wrapText="1"/>
    </xf>
    <xf numFmtId="4" fontId="4" fillId="43" borderId="22" xfId="0" applyNumberFormat="1" applyFont="1" applyFill="1" applyBorder="1" applyAlignment="1">
      <alignment horizontal="center" vertical="center"/>
    </xf>
    <xf numFmtId="4" fontId="6" fillId="43" borderId="22" xfId="2143" applyNumberFormat="1" applyFont="1" applyFill="1" applyBorder="1" applyAlignment="1">
      <alignment horizontal="center" vertical="center"/>
      <protection/>
    </xf>
    <xf numFmtId="4" fontId="6" fillId="43" borderId="22" xfId="1934" applyNumberFormat="1" applyFont="1" applyFill="1" applyBorder="1" applyAlignment="1">
      <alignment horizontal="center" vertical="center" wrapText="1"/>
      <protection/>
    </xf>
    <xf numFmtId="4" fontId="8" fillId="43" borderId="22" xfId="1934" applyNumberFormat="1" applyFont="1" applyFill="1" applyBorder="1" applyAlignment="1">
      <alignment horizontal="center" vertical="center"/>
      <protection/>
    </xf>
    <xf numFmtId="4" fontId="4" fillId="43" borderId="22" xfId="1934" applyNumberFormat="1" applyFont="1" applyFill="1" applyBorder="1" applyAlignment="1">
      <alignment horizontal="center" vertical="center" wrapText="1"/>
      <protection/>
    </xf>
    <xf numFmtId="49" fontId="114" fillId="43" borderId="0" xfId="0" applyNumberFormat="1" applyFont="1" applyFill="1" applyAlignment="1">
      <alignment horizontal="center" vertical="center"/>
    </xf>
    <xf numFmtId="0" fontId="114" fillId="43" borderId="0" xfId="0" applyFont="1" applyFill="1" applyAlignment="1">
      <alignment/>
    </xf>
    <xf numFmtId="0" fontId="114" fillId="43" borderId="0" xfId="0" applyFont="1" applyFill="1" applyAlignment="1">
      <alignment vertical="center"/>
    </xf>
    <xf numFmtId="0" fontId="119" fillId="43" borderId="0" xfId="0" applyFont="1" applyFill="1" applyAlignment="1">
      <alignment/>
    </xf>
    <xf numFmtId="0" fontId="114" fillId="43" borderId="0" xfId="0" applyFont="1" applyFill="1" applyBorder="1" applyAlignment="1">
      <alignment/>
    </xf>
    <xf numFmtId="0" fontId="121" fillId="43" borderId="22" xfId="1555" applyFont="1" applyFill="1" applyBorder="1" applyAlignment="1">
      <alignment horizontal="center" vertical="center" wrapText="1"/>
      <protection/>
    </xf>
    <xf numFmtId="0" fontId="122" fillId="43" borderId="22" xfId="1555" applyFont="1" applyFill="1" applyBorder="1" applyAlignment="1">
      <alignment horizontal="center" vertical="center" wrapText="1"/>
      <protection/>
    </xf>
    <xf numFmtId="0" fontId="122" fillId="43" borderId="22" xfId="1555" applyFont="1" applyFill="1" applyBorder="1" applyAlignment="1" quotePrefix="1">
      <alignment horizontal="center" vertical="center" wrapText="1"/>
      <protection/>
    </xf>
    <xf numFmtId="0" fontId="122" fillId="43" borderId="22" xfId="1555" applyFont="1" applyFill="1" applyBorder="1" applyAlignment="1">
      <alignment horizontal="left" vertical="center" wrapText="1"/>
      <protection/>
    </xf>
    <xf numFmtId="0" fontId="0" fillId="43" borderId="0" xfId="1555" applyFill="1">
      <alignment/>
      <protection/>
    </xf>
    <xf numFmtId="0" fontId="113" fillId="43" borderId="0" xfId="1555" applyFont="1" applyFill="1" applyAlignment="1">
      <alignment horizontal="left" vertical="center" wrapText="1"/>
      <protection/>
    </xf>
    <xf numFmtId="0" fontId="0" fillId="43" borderId="0" xfId="1555" applyFill="1" applyAlignment="1">
      <alignment horizontal="left"/>
      <protection/>
    </xf>
    <xf numFmtId="0" fontId="113" fillId="43" borderId="0" xfId="1555" applyFont="1" applyFill="1" applyAlignment="1">
      <alignment horizontal="left" vertical="center"/>
      <protection/>
    </xf>
    <xf numFmtId="0" fontId="113" fillId="43" borderId="31" xfId="1555" applyFont="1" applyFill="1" applyBorder="1" applyAlignment="1">
      <alignment horizontal="center" vertical="center"/>
      <protection/>
    </xf>
    <xf numFmtId="0" fontId="121" fillId="43" borderId="0" xfId="1555" applyFont="1" applyFill="1" applyAlignment="1">
      <alignment vertical="center"/>
      <protection/>
    </xf>
    <xf numFmtId="0" fontId="6" fillId="43" borderId="0" xfId="1555" applyFont="1" applyFill="1" applyAlignment="1">
      <alignment horizontal="left" vertical="center"/>
      <protection/>
    </xf>
    <xf numFmtId="179" fontId="0" fillId="43" borderId="0" xfId="1555" applyNumberFormat="1" applyFill="1">
      <alignment/>
      <protection/>
    </xf>
    <xf numFmtId="0" fontId="123" fillId="43" borderId="22" xfId="1555" applyFont="1" applyFill="1" applyBorder="1" applyAlignment="1">
      <alignment horizontal="center" vertical="center" wrapText="1"/>
      <protection/>
    </xf>
    <xf numFmtId="0" fontId="124" fillId="43" borderId="22" xfId="1555" applyFont="1" applyFill="1" applyBorder="1" applyAlignment="1">
      <alignment horizontal="center" vertical="center" wrapText="1"/>
      <protection/>
    </xf>
    <xf numFmtId="0" fontId="124" fillId="43" borderId="22" xfId="1555" applyFont="1" applyFill="1" applyBorder="1" applyAlignment="1">
      <alignment horizontal="left" vertical="center" wrapText="1"/>
      <protection/>
    </xf>
    <xf numFmtId="0" fontId="124" fillId="43" borderId="22" xfId="1555" applyFont="1" applyFill="1" applyBorder="1" applyAlignment="1" quotePrefix="1">
      <alignment horizontal="center" vertical="center" wrapText="1"/>
      <protection/>
    </xf>
    <xf numFmtId="0" fontId="6" fillId="43" borderId="0" xfId="0" applyFont="1" applyFill="1" applyAlignment="1">
      <alignment/>
    </xf>
    <xf numFmtId="186" fontId="122" fillId="43" borderId="22" xfId="1270" applyNumberFormat="1" applyFont="1" applyFill="1" applyBorder="1" applyAlignment="1">
      <alignment horizontal="center" vertical="center" wrapText="1"/>
    </xf>
    <xf numFmtId="179" fontId="123" fillId="43" borderId="22" xfId="1555" applyNumberFormat="1" applyFont="1" applyFill="1" applyBorder="1" applyAlignment="1">
      <alignment vertical="center" wrapText="1"/>
      <protection/>
    </xf>
    <xf numFmtId="179" fontId="124" fillId="43" borderId="22" xfId="1555" applyNumberFormat="1" applyFont="1" applyFill="1" applyBorder="1" applyAlignment="1">
      <alignment vertical="center" wrapText="1"/>
      <protection/>
    </xf>
    <xf numFmtId="185" fontId="122" fillId="43" borderId="22" xfId="2487" applyFont="1" applyFill="1" applyBorder="1" applyAlignment="1">
      <alignment vertical="center" wrapText="1"/>
    </xf>
    <xf numFmtId="0" fontId="6" fillId="43" borderId="0" xfId="0" applyNumberFormat="1" applyFont="1" applyFill="1" applyBorder="1" applyAlignment="1" applyProtection="1">
      <alignment/>
      <protection/>
    </xf>
    <xf numFmtId="1" fontId="6" fillId="43" borderId="0" xfId="0" applyNumberFormat="1" applyFont="1" applyFill="1" applyBorder="1" applyAlignment="1" applyProtection="1">
      <alignment/>
      <protection/>
    </xf>
    <xf numFmtId="1" fontId="6" fillId="43" borderId="0" xfId="0" applyNumberFormat="1" applyFont="1" applyFill="1" applyAlignment="1">
      <alignment/>
    </xf>
    <xf numFmtId="0" fontId="4" fillId="43" borderId="0" xfId="0" applyNumberFormat="1" applyFont="1" applyFill="1" applyAlignment="1" applyProtection="1">
      <alignment vertical="center"/>
      <protection/>
    </xf>
    <xf numFmtId="0" fontId="6" fillId="43" borderId="0" xfId="0" applyNumberFormat="1" applyFont="1" applyFill="1" applyAlignment="1" applyProtection="1">
      <alignment horizontal="left"/>
      <protection/>
    </xf>
    <xf numFmtId="0" fontId="6" fillId="43" borderId="0" xfId="0" applyFont="1" applyFill="1" applyAlignment="1">
      <alignment horizontal="left"/>
    </xf>
    <xf numFmtId="186" fontId="6" fillId="43" borderId="0" xfId="0" applyNumberFormat="1" applyFont="1" applyFill="1" applyAlignment="1" applyProtection="1">
      <alignment horizontal="center" vertical="center"/>
      <protection/>
    </xf>
    <xf numFmtId="186" fontId="6" fillId="43" borderId="0" xfId="0" applyNumberFormat="1" applyFont="1" applyFill="1" applyAlignment="1">
      <alignment horizontal="center" vertical="center"/>
    </xf>
    <xf numFmtId="186" fontId="6" fillId="43" borderId="0" xfId="0" applyNumberFormat="1" applyFont="1" applyFill="1" applyAlignment="1">
      <alignment/>
    </xf>
    <xf numFmtId="3" fontId="6" fillId="43" borderId="0" xfId="0" applyNumberFormat="1" applyFont="1" applyFill="1" applyAlignment="1">
      <alignment vertical="center" wrapText="1"/>
    </xf>
    <xf numFmtId="3" fontId="6" fillId="43" borderId="0" xfId="0" applyNumberFormat="1" applyFont="1" applyFill="1" applyBorder="1" applyAlignment="1" applyProtection="1">
      <alignment vertical="center" wrapText="1"/>
      <protection/>
    </xf>
    <xf numFmtId="0" fontId="32" fillId="43" borderId="0" xfId="0" applyNumberFormat="1" applyFont="1" applyFill="1" applyAlignment="1" applyProtection="1">
      <alignment/>
      <protection/>
    </xf>
    <xf numFmtId="0" fontId="32" fillId="43" borderId="0" xfId="0" applyNumberFormat="1" applyFont="1" applyFill="1" applyBorder="1" applyAlignment="1" applyProtection="1">
      <alignment horizontal="left" vertical="center" wrapText="1"/>
      <protection/>
    </xf>
    <xf numFmtId="3" fontId="32" fillId="43" borderId="0" xfId="0" applyNumberFormat="1" applyFont="1" applyFill="1" applyBorder="1" applyAlignment="1" applyProtection="1">
      <alignment vertical="center" wrapText="1"/>
      <protection/>
    </xf>
    <xf numFmtId="0" fontId="32" fillId="43" borderId="0" xfId="0" applyFont="1" applyFill="1" applyAlignment="1">
      <alignment/>
    </xf>
    <xf numFmtId="3" fontId="6" fillId="43" borderId="0" xfId="0" applyNumberFormat="1" applyFont="1" applyFill="1" applyBorder="1" applyAlignment="1" applyProtection="1">
      <alignment horizontal="center" vertical="center" wrapText="1"/>
      <protection/>
    </xf>
    <xf numFmtId="3" fontId="6" fillId="43" borderId="0" xfId="0" applyNumberFormat="1" applyFont="1" applyFill="1" applyAlignment="1">
      <alignment horizontal="center" vertical="center"/>
    </xf>
    <xf numFmtId="49" fontId="6" fillId="43" borderId="0" xfId="0" applyNumberFormat="1" applyFont="1" applyFill="1" applyBorder="1" applyAlignment="1">
      <alignment horizontal="center" vertical="distributed" wrapText="1"/>
    </xf>
    <xf numFmtId="0" fontId="115" fillId="43" borderId="22" xfId="0" applyFont="1" applyFill="1" applyBorder="1" applyAlignment="1">
      <alignment horizontal="left" vertical="center" wrapText="1"/>
    </xf>
    <xf numFmtId="186" fontId="116" fillId="43" borderId="22" xfId="1934" applyNumberFormat="1" applyFont="1" applyFill="1" applyBorder="1" applyAlignment="1">
      <alignment horizontal="left" vertical="center"/>
      <protection/>
    </xf>
    <xf numFmtId="3" fontId="116" fillId="43" borderId="22" xfId="1934" applyNumberFormat="1" applyFont="1" applyFill="1" applyBorder="1" applyAlignment="1">
      <alignment horizontal="left" vertical="center"/>
      <protection/>
    </xf>
    <xf numFmtId="186" fontId="116" fillId="43" borderId="22" xfId="0" applyNumberFormat="1" applyFont="1" applyFill="1" applyBorder="1" applyAlignment="1">
      <alignment horizontal="left" vertical="center" wrapText="1"/>
    </xf>
    <xf numFmtId="3" fontId="116" fillId="43" borderId="22" xfId="0" applyNumberFormat="1" applyFont="1" applyFill="1" applyBorder="1" applyAlignment="1">
      <alignment horizontal="left" vertical="center" wrapText="1"/>
    </xf>
    <xf numFmtId="186" fontId="115" fillId="43" borderId="22" xfId="0" applyNumberFormat="1" applyFont="1" applyFill="1" applyBorder="1" applyAlignment="1">
      <alignment horizontal="left" vertical="center" wrapText="1"/>
    </xf>
    <xf numFmtId="3" fontId="115" fillId="43" borderId="22" xfId="0" applyNumberFormat="1" applyFont="1" applyFill="1" applyBorder="1" applyAlignment="1">
      <alignment horizontal="left" vertical="center" wrapText="1"/>
    </xf>
    <xf numFmtId="186" fontId="116" fillId="43" borderId="22" xfId="0" applyNumberFormat="1" applyFont="1" applyFill="1" applyBorder="1" applyAlignment="1">
      <alignment horizontal="left" vertical="center"/>
    </xf>
    <xf numFmtId="3" fontId="125" fillId="43" borderId="22" xfId="0" applyNumberFormat="1" applyFont="1" applyFill="1" applyBorder="1" applyAlignment="1">
      <alignment horizontal="left" vertical="center"/>
    </xf>
    <xf numFmtId="186" fontId="114" fillId="43" borderId="22" xfId="1934" applyNumberFormat="1" applyFont="1" applyFill="1" applyBorder="1" applyAlignment="1">
      <alignment horizontal="left" vertical="center" wrapText="1"/>
      <protection/>
    </xf>
    <xf numFmtId="3" fontId="114" fillId="43" borderId="22" xfId="1934" applyNumberFormat="1" applyFont="1" applyFill="1" applyBorder="1" applyAlignment="1">
      <alignment horizontal="left" vertical="center" wrapText="1"/>
      <protection/>
    </xf>
    <xf numFmtId="0" fontId="114" fillId="43" borderId="22" xfId="0" applyFont="1" applyFill="1" applyBorder="1" applyAlignment="1">
      <alignment horizontal="left" vertical="center" wrapText="1"/>
    </xf>
    <xf numFmtId="49" fontId="115" fillId="43" borderId="22" xfId="0" applyNumberFormat="1" applyFont="1" applyFill="1" applyBorder="1" applyAlignment="1">
      <alignment horizontal="center" vertical="center"/>
    </xf>
    <xf numFmtId="49" fontId="115" fillId="43" borderId="22" xfId="0" applyNumberFormat="1" applyFont="1" applyFill="1" applyBorder="1" applyAlignment="1">
      <alignment horizontal="center" vertical="distributed" wrapText="1"/>
    </xf>
    <xf numFmtId="49" fontId="115" fillId="43" borderId="22" xfId="0" applyNumberFormat="1" applyFont="1" applyFill="1" applyBorder="1" applyAlignment="1">
      <alignment horizontal="center" vertical="center" wrapText="1"/>
    </xf>
    <xf numFmtId="0" fontId="115" fillId="43" borderId="22" xfId="0" applyNumberFormat="1" applyFont="1" applyFill="1" applyBorder="1" applyAlignment="1" applyProtection="1">
      <alignment horizontal="left" vertical="center" wrapText="1"/>
      <protection/>
    </xf>
    <xf numFmtId="3" fontId="115" fillId="43" borderId="22" xfId="0" applyNumberFormat="1" applyFont="1" applyFill="1" applyBorder="1" applyAlignment="1" applyProtection="1">
      <alignment horizontal="right" vertical="center" wrapText="1"/>
      <protection/>
    </xf>
    <xf numFmtId="3" fontId="126" fillId="43" borderId="22" xfId="2143" applyNumberFormat="1" applyFont="1" applyFill="1" applyBorder="1" applyAlignment="1">
      <alignment horizontal="right" vertical="center"/>
      <protection/>
    </xf>
    <xf numFmtId="3" fontId="126" fillId="43" borderId="22" xfId="0" applyNumberFormat="1" applyFont="1" applyFill="1" applyBorder="1" applyAlignment="1">
      <alignment horizontal="right" vertical="center" wrapText="1"/>
    </xf>
    <xf numFmtId="0" fontId="115" fillId="43" borderId="22" xfId="0" applyFont="1" applyFill="1" applyBorder="1" applyAlignment="1">
      <alignment vertical="center"/>
    </xf>
    <xf numFmtId="3" fontId="115" fillId="43" borderId="22" xfId="0" applyNumberFormat="1" applyFont="1" applyFill="1" applyBorder="1" applyAlignment="1">
      <alignment horizontal="right" vertical="center"/>
    </xf>
    <xf numFmtId="3" fontId="6" fillId="43" borderId="22" xfId="2143" applyNumberFormat="1" applyFont="1" applyFill="1" applyBorder="1" applyAlignment="1">
      <alignment horizontal="right" vertical="center"/>
      <protection/>
    </xf>
    <xf numFmtId="186" fontId="6" fillId="43" borderId="22" xfId="1934" applyNumberFormat="1" applyFont="1" applyFill="1" applyBorder="1" applyAlignment="1" applyProtection="1">
      <alignment horizontal="left" vertical="center" wrapText="1"/>
      <protection locked="0"/>
    </xf>
    <xf numFmtId="3" fontId="114" fillId="43" borderId="22" xfId="2143" applyNumberFormat="1" applyFont="1" applyFill="1" applyBorder="1" applyAlignment="1">
      <alignment horizontal="right" vertical="center"/>
      <protection/>
    </xf>
    <xf numFmtId="3" fontId="114" fillId="43" borderId="22" xfId="0" applyNumberFormat="1" applyFont="1" applyFill="1" applyBorder="1" applyAlignment="1">
      <alignment horizontal="right" vertical="center" wrapText="1"/>
    </xf>
    <xf numFmtId="0" fontId="6" fillId="43" borderId="22" xfId="0" applyNumberFormat="1" applyFont="1" applyFill="1" applyBorder="1" applyAlignment="1" applyProtection="1">
      <alignment horizontal="justify" vertical="center" wrapText="1"/>
      <protection/>
    </xf>
    <xf numFmtId="3" fontId="6" fillId="43" borderId="22" xfId="0" applyNumberFormat="1" applyFont="1" applyFill="1" applyBorder="1" applyAlignment="1" applyProtection="1">
      <alignment horizontal="right" vertical="center" wrapText="1"/>
      <protection/>
    </xf>
    <xf numFmtId="3" fontId="115" fillId="43" borderId="22" xfId="1934" applyNumberFormat="1" applyFont="1" applyFill="1" applyBorder="1" applyAlignment="1">
      <alignment horizontal="left" vertical="center" wrapText="1"/>
      <protection/>
    </xf>
    <xf numFmtId="49" fontId="114" fillId="43" borderId="22" xfId="0" applyNumberFormat="1" applyFont="1" applyFill="1" applyBorder="1" applyAlignment="1">
      <alignment horizontal="left" vertical="center" wrapText="1"/>
    </xf>
    <xf numFmtId="4" fontId="6" fillId="43" borderId="0" xfId="0" applyNumberFormat="1" applyFont="1" applyFill="1" applyAlignment="1">
      <alignment/>
    </xf>
    <xf numFmtId="49" fontId="6" fillId="43" borderId="22" xfId="2143" applyNumberFormat="1" applyFont="1" applyFill="1" applyBorder="1" applyAlignment="1">
      <alignment horizontal="center" vertical="center" wrapText="1"/>
      <protection/>
    </xf>
    <xf numFmtId="0" fontId="6" fillId="43" borderId="22" xfId="1555" applyFont="1" applyFill="1" applyBorder="1" applyAlignment="1">
      <alignment horizontal="center" vertical="center" wrapText="1"/>
      <protection/>
    </xf>
    <xf numFmtId="0" fontId="6" fillId="43" borderId="22" xfId="1555" applyFont="1" applyFill="1" applyBorder="1" applyAlignment="1">
      <alignment horizontal="left" vertical="center" wrapText="1"/>
      <protection/>
    </xf>
    <xf numFmtId="0" fontId="6" fillId="43" borderId="22" xfId="2142" applyFont="1" applyFill="1" applyBorder="1" applyAlignment="1" applyProtection="1">
      <alignment horizontal="left" vertical="center" wrapText="1"/>
      <protection/>
    </xf>
    <xf numFmtId="0" fontId="45" fillId="43" borderId="22" xfId="1555" applyFont="1" applyFill="1" applyBorder="1" applyAlignment="1">
      <alignment horizontal="left" vertical="center" wrapText="1"/>
      <protection/>
    </xf>
    <xf numFmtId="49" fontId="114" fillId="43" borderId="29" xfId="0" applyNumberFormat="1" applyFont="1" applyFill="1" applyBorder="1" applyAlignment="1">
      <alignment horizontal="center" vertical="center"/>
    </xf>
    <xf numFmtId="49" fontId="114" fillId="43" borderId="29" xfId="0" applyNumberFormat="1" applyFont="1" applyFill="1" applyBorder="1" applyAlignment="1">
      <alignment horizontal="center" vertical="distributed" wrapText="1"/>
    </xf>
    <xf numFmtId="0" fontId="114" fillId="43" borderId="22" xfId="0" applyFont="1" applyFill="1" applyBorder="1" applyAlignment="1">
      <alignment wrapText="1"/>
    </xf>
    <xf numFmtId="3" fontId="119" fillId="43" borderId="22" xfId="0" applyNumberFormat="1" applyFont="1" applyFill="1" applyBorder="1" applyAlignment="1">
      <alignment horizontal="right" vertical="center" wrapText="1"/>
    </xf>
    <xf numFmtId="3" fontId="119" fillId="43" borderId="0" xfId="0" applyNumberFormat="1" applyFont="1" applyFill="1" applyAlignment="1">
      <alignment/>
    </xf>
    <xf numFmtId="3" fontId="119" fillId="43" borderId="0" xfId="0" applyNumberFormat="1" applyFont="1" applyFill="1" applyAlignment="1">
      <alignment vertical="distributed"/>
    </xf>
    <xf numFmtId="3" fontId="114" fillId="43" borderId="0" xfId="0" applyNumberFormat="1" applyFont="1" applyFill="1" applyAlignment="1">
      <alignment/>
    </xf>
    <xf numFmtId="49" fontId="114" fillId="43" borderId="22" xfId="0" applyNumberFormat="1" applyFont="1" applyFill="1" applyBorder="1" applyAlignment="1">
      <alignment horizontal="center" vertical="center"/>
    </xf>
    <xf numFmtId="49" fontId="114" fillId="43" borderId="22" xfId="0" applyNumberFormat="1" applyFont="1" applyFill="1" applyBorder="1" applyAlignment="1">
      <alignment horizontal="center" vertical="distributed" wrapText="1"/>
    </xf>
    <xf numFmtId="0" fontId="114" fillId="43" borderId="22" xfId="0" applyFont="1" applyFill="1" applyBorder="1" applyAlignment="1">
      <alignment vertical="center" wrapText="1"/>
    </xf>
    <xf numFmtId="49" fontId="114" fillId="43" borderId="22" xfId="0" applyNumberFormat="1" applyFont="1" applyFill="1" applyBorder="1" applyAlignment="1" applyProtection="1">
      <alignment horizontal="center" vertical="distributed" wrapText="1"/>
      <protection/>
    </xf>
    <xf numFmtId="186" fontId="114" fillId="43" borderId="22" xfId="0" applyNumberFormat="1" applyFont="1" applyFill="1" applyBorder="1" applyAlignment="1" applyProtection="1">
      <alignment vertical="center" wrapText="1"/>
      <protection/>
    </xf>
    <xf numFmtId="0" fontId="114" fillId="43" borderId="22" xfId="0" applyNumberFormat="1" applyFont="1" applyFill="1" applyBorder="1" applyAlignment="1">
      <alignment horizontal="justify" vertical="center" wrapText="1"/>
    </xf>
    <xf numFmtId="0" fontId="122" fillId="0" borderId="22" xfId="1555" applyFont="1" applyBorder="1" applyAlignment="1">
      <alignment horizontal="left" vertical="top" wrapText="1"/>
      <protection/>
    </xf>
    <xf numFmtId="0" fontId="127" fillId="43" borderId="0" xfId="1555" applyFont="1" applyFill="1">
      <alignment/>
      <protection/>
    </xf>
    <xf numFmtId="0" fontId="115" fillId="43" borderId="0" xfId="1555" applyFont="1" applyFill="1" applyAlignment="1">
      <alignment vertical="center"/>
      <protection/>
    </xf>
    <xf numFmtId="0" fontId="45" fillId="43" borderId="22" xfId="1555" applyFont="1" applyFill="1" applyBorder="1" applyAlignment="1">
      <alignment horizontal="center" vertical="center" wrapText="1"/>
      <protection/>
    </xf>
    <xf numFmtId="0" fontId="1" fillId="43" borderId="22" xfId="1555" applyFont="1" applyFill="1" applyBorder="1" applyAlignment="1">
      <alignment horizontal="center" vertical="center" wrapText="1"/>
      <protection/>
    </xf>
    <xf numFmtId="0" fontId="1" fillId="43" borderId="22" xfId="1555" applyFont="1" applyFill="1" applyBorder="1" applyAlignment="1" quotePrefix="1">
      <alignment horizontal="center" vertical="center" wrapText="1"/>
      <protection/>
    </xf>
    <xf numFmtId="0" fontId="1" fillId="43" borderId="22" xfId="1555" applyFont="1" applyFill="1" applyBorder="1" applyAlignment="1">
      <alignment horizontal="left" vertical="center" wrapText="1"/>
      <protection/>
    </xf>
    <xf numFmtId="0" fontId="1" fillId="0" borderId="22" xfId="1555" applyFont="1" applyBorder="1" applyAlignment="1">
      <alignment horizontal="left" vertical="top" wrapText="1"/>
      <protection/>
    </xf>
    <xf numFmtId="185" fontId="1" fillId="43" borderId="22" xfId="2487" applyFont="1" applyFill="1" applyBorder="1" applyAlignment="1">
      <alignment vertical="center" wrapText="1"/>
    </xf>
    <xf numFmtId="179" fontId="45" fillId="43" borderId="22" xfId="1555" applyNumberFormat="1" applyFont="1" applyFill="1" applyBorder="1" applyAlignment="1">
      <alignment vertical="center" wrapText="1"/>
      <protection/>
    </xf>
    <xf numFmtId="186" fontId="1" fillId="43" borderId="22" xfId="1270" applyNumberFormat="1" applyFont="1" applyFill="1" applyBorder="1" applyAlignment="1">
      <alignment horizontal="center" vertical="center" wrapText="1"/>
    </xf>
    <xf numFmtId="0" fontId="1" fillId="43" borderId="22" xfId="1555" applyFont="1" applyFill="1" applyBorder="1" applyAlignment="1">
      <alignment horizontal="left" vertical="top" wrapText="1"/>
      <protection/>
    </xf>
    <xf numFmtId="0" fontId="122" fillId="0" borderId="22" xfId="1555" applyFont="1" applyBorder="1" applyAlignment="1">
      <alignment horizontal="left" vertical="center" wrapText="1"/>
      <protection/>
    </xf>
    <xf numFmtId="0" fontId="1" fillId="43" borderId="22" xfId="1555" applyFont="1" applyFill="1" applyBorder="1" applyAlignment="1">
      <alignment horizontal="left" wrapText="1"/>
      <protection/>
    </xf>
    <xf numFmtId="0" fontId="1" fillId="0" borderId="22" xfId="1555" applyFont="1" applyBorder="1" applyAlignment="1">
      <alignment horizontal="left" vertical="center" wrapText="1"/>
      <protection/>
    </xf>
    <xf numFmtId="0" fontId="37" fillId="43" borderId="22" xfId="1555" applyFont="1" applyFill="1" applyBorder="1" applyAlignment="1">
      <alignment horizontal="center" vertical="center" wrapText="1"/>
      <protection/>
    </xf>
    <xf numFmtId="0" fontId="82" fillId="43" borderId="22" xfId="1555" applyFont="1" applyFill="1" applyBorder="1" applyAlignment="1">
      <alignment horizontal="center" vertical="center" wrapText="1"/>
      <protection/>
    </xf>
    <xf numFmtId="0" fontId="82" fillId="43" borderId="22" xfId="1555" applyFont="1" applyFill="1" applyBorder="1" applyAlignment="1">
      <alignment horizontal="left" vertical="center" wrapText="1"/>
      <protection/>
    </xf>
    <xf numFmtId="0" fontId="83" fillId="43" borderId="22" xfId="1555" applyFont="1" applyFill="1" applyBorder="1" applyAlignment="1">
      <alignment horizontal="center" vertical="center" wrapText="1"/>
      <protection/>
    </xf>
    <xf numFmtId="185" fontId="82" fillId="43" borderId="22" xfId="2487" applyFont="1" applyFill="1" applyBorder="1" applyAlignment="1">
      <alignment vertical="center" wrapText="1"/>
    </xf>
    <xf numFmtId="179" fontId="82" fillId="43" borderId="22" xfId="1555" applyNumberFormat="1" applyFont="1" applyFill="1" applyBorder="1" applyAlignment="1">
      <alignment vertical="center" wrapText="1"/>
      <protection/>
    </xf>
    <xf numFmtId="0" fontId="82" fillId="43" borderId="22" xfId="1555" applyFont="1" applyFill="1" applyBorder="1" applyAlignment="1">
      <alignment horizontal="left" wrapText="1"/>
      <protection/>
    </xf>
    <xf numFmtId="185" fontId="37" fillId="43" borderId="22" xfId="2487" applyFont="1" applyFill="1" applyBorder="1" applyAlignment="1">
      <alignment vertical="center" wrapText="1"/>
    </xf>
    <xf numFmtId="4" fontId="115" fillId="43" borderId="22" xfId="1934" applyNumberFormat="1" applyFont="1" applyFill="1" applyBorder="1" applyAlignment="1">
      <alignment horizontal="center" vertical="center" wrapText="1"/>
      <protection/>
    </xf>
    <xf numFmtId="4" fontId="126" fillId="43" borderId="22" xfId="1934" applyNumberFormat="1" applyFont="1" applyFill="1" applyBorder="1" applyAlignment="1">
      <alignment horizontal="center" vertical="center"/>
      <protection/>
    </xf>
    <xf numFmtId="4" fontId="115" fillId="43" borderId="22" xfId="0" applyNumberFormat="1" applyFont="1" applyFill="1" applyBorder="1" applyAlignment="1">
      <alignment horizontal="center" vertical="center"/>
    </xf>
    <xf numFmtId="3" fontId="128" fillId="43" borderId="22" xfId="0" applyNumberFormat="1" applyFont="1" applyFill="1" applyBorder="1" applyAlignment="1">
      <alignment horizontal="right" vertical="center" wrapText="1"/>
    </xf>
    <xf numFmtId="0" fontId="6" fillId="43" borderId="22" xfId="0" applyNumberFormat="1" applyFont="1" applyFill="1" applyBorder="1" applyAlignment="1" applyProtection="1">
      <alignment wrapText="1"/>
      <protection/>
    </xf>
    <xf numFmtId="3" fontId="6" fillId="43" borderId="22" xfId="0" applyNumberFormat="1" applyFont="1" applyFill="1" applyBorder="1" applyAlignment="1">
      <alignment vertical="center" wrapText="1"/>
    </xf>
    <xf numFmtId="49" fontId="8" fillId="43" borderId="22" xfId="0" applyNumberFormat="1" applyFont="1" applyFill="1" applyBorder="1" applyAlignment="1" applyProtection="1">
      <alignment horizontal="center" vertical="distributed" wrapText="1"/>
      <protection/>
    </xf>
    <xf numFmtId="0" fontId="8" fillId="43" borderId="22" xfId="0" applyFont="1" applyFill="1" applyBorder="1" applyAlignment="1">
      <alignment vertical="center" wrapText="1"/>
    </xf>
    <xf numFmtId="0" fontId="6" fillId="43" borderId="22" xfId="0" applyFont="1" applyFill="1" applyBorder="1" applyAlignment="1">
      <alignment/>
    </xf>
    <xf numFmtId="2" fontId="6" fillId="43" borderId="22" xfId="0" applyNumberFormat="1" applyFont="1" applyFill="1" applyBorder="1" applyAlignment="1">
      <alignment vertical="center" wrapText="1"/>
    </xf>
    <xf numFmtId="0" fontId="6" fillId="43" borderId="22" xfId="0" applyNumberFormat="1" applyFont="1" applyFill="1" applyBorder="1" applyAlignment="1">
      <alignment horizontal="left" vertical="center" wrapText="1"/>
    </xf>
    <xf numFmtId="3" fontId="37" fillId="0" borderId="22" xfId="2137" applyNumberFormat="1" applyFont="1" applyFill="1" applyBorder="1" applyAlignment="1">
      <alignment horizontal="right"/>
      <protection/>
    </xf>
    <xf numFmtId="0" fontId="4" fillId="43" borderId="22" xfId="0" applyFont="1" applyFill="1" applyBorder="1" applyAlignment="1">
      <alignment horizontal="center" vertical="center" wrapText="1"/>
    </xf>
    <xf numFmtId="0" fontId="6" fillId="43" borderId="0" xfId="0" applyNumberFormat="1" applyFont="1" applyFill="1" applyAlignment="1" applyProtection="1">
      <alignment horizontal="left" vertical="center" wrapText="1"/>
      <protection/>
    </xf>
    <xf numFmtId="186" fontId="6" fillId="43" borderId="22" xfId="1934" applyNumberFormat="1" applyFont="1" applyFill="1" applyBorder="1" applyAlignment="1">
      <alignment horizontal="left" vertical="center" wrapText="1"/>
      <protection/>
    </xf>
    <xf numFmtId="186" fontId="6" fillId="43" borderId="22" xfId="0" applyNumberFormat="1" applyFont="1" applyFill="1" applyBorder="1" applyAlignment="1">
      <alignment horizontal="left" vertical="center" wrapText="1"/>
    </xf>
    <xf numFmtId="0" fontId="6" fillId="43" borderId="22" xfId="1934" applyNumberFormat="1" applyFont="1" applyFill="1" applyBorder="1" applyAlignment="1">
      <alignment horizontal="left" vertical="center" wrapText="1"/>
      <protection/>
    </xf>
    <xf numFmtId="0" fontId="6" fillId="43" borderId="22" xfId="0" applyFont="1" applyFill="1" applyBorder="1" applyAlignment="1">
      <alignment horizontal="left" vertical="center" wrapText="1"/>
    </xf>
    <xf numFmtId="0" fontId="6" fillId="43" borderId="0" xfId="0" applyNumberFormat="1" applyFont="1" applyFill="1" applyAlignment="1" applyProtection="1">
      <alignment horizontal="center" vertical="center"/>
      <protection/>
    </xf>
    <xf numFmtId="0" fontId="2" fillId="43" borderId="0" xfId="0" applyNumberFormat="1" applyFont="1" applyFill="1" applyBorder="1" applyAlignment="1" applyProtection="1">
      <alignment horizontal="center" vertical="center" wrapText="1"/>
      <protection/>
    </xf>
    <xf numFmtId="49" fontId="6" fillId="43" borderId="22" xfId="0" applyNumberFormat="1" applyFont="1" applyFill="1" applyBorder="1" applyAlignment="1">
      <alignment horizontal="center" vertical="center" wrapText="1"/>
    </xf>
    <xf numFmtId="49" fontId="6" fillId="43" borderId="22" xfId="0" applyNumberFormat="1" applyFont="1" applyFill="1" applyBorder="1" applyAlignment="1">
      <alignment horizontal="center" vertical="center"/>
    </xf>
    <xf numFmtId="49" fontId="6" fillId="43" borderId="29" xfId="0" applyNumberFormat="1" applyFont="1" applyFill="1" applyBorder="1" applyAlignment="1">
      <alignment horizontal="center" vertical="center" wrapText="1"/>
    </xf>
    <xf numFmtId="49" fontId="6" fillId="43" borderId="29" xfId="0" applyNumberFormat="1" applyFont="1" applyFill="1" applyBorder="1" applyAlignment="1">
      <alignment horizontal="center" vertical="center"/>
    </xf>
    <xf numFmtId="186" fontId="6" fillId="43" borderId="22" xfId="0" applyNumberFormat="1" applyFont="1" applyFill="1" applyBorder="1" applyAlignment="1" applyProtection="1">
      <alignment horizontal="left" vertical="center" wrapText="1"/>
      <protection/>
    </xf>
    <xf numFmtId="0" fontId="6" fillId="43" borderId="0" xfId="0" applyNumberFormat="1" applyFont="1" applyFill="1" applyBorder="1" applyAlignment="1" applyProtection="1">
      <alignment horizontal="center" vertical="center" wrapText="1"/>
      <protection/>
    </xf>
    <xf numFmtId="0" fontId="4" fillId="40" borderId="22" xfId="1555" applyFont="1" applyFill="1" applyBorder="1" applyAlignment="1">
      <alignment horizontal="center" vertical="center"/>
      <protection/>
    </xf>
    <xf numFmtId="0" fontId="4" fillId="43" borderId="22" xfId="1555" applyFont="1" applyFill="1" applyBorder="1" applyAlignment="1">
      <alignment horizontal="center" vertical="center" wrapText="1"/>
      <protection/>
    </xf>
    <xf numFmtId="3" fontId="4" fillId="43" borderId="22" xfId="1555" applyNumberFormat="1" applyFont="1" applyFill="1" applyBorder="1" applyAlignment="1">
      <alignment horizontal="center" vertical="center"/>
      <protection/>
    </xf>
    <xf numFmtId="0" fontId="4" fillId="40" borderId="22" xfId="1555" applyFont="1" applyFill="1" applyBorder="1" applyAlignment="1">
      <alignment horizontal="center" wrapText="1"/>
      <protection/>
    </xf>
    <xf numFmtId="0" fontId="4" fillId="40" borderId="22" xfId="1555" applyFont="1" applyFill="1" applyBorder="1" applyAlignment="1">
      <alignment horizontal="left" wrapText="1"/>
      <protection/>
    </xf>
    <xf numFmtId="3" fontId="4" fillId="40" borderId="22" xfId="1555" applyNumberFormat="1" applyFont="1" applyFill="1" applyBorder="1">
      <alignment/>
      <protection/>
    </xf>
    <xf numFmtId="3" fontId="4" fillId="40" borderId="22" xfId="1555" applyNumberFormat="1" applyFont="1" applyFill="1" applyBorder="1" applyAlignment="1">
      <alignment wrapText="1"/>
      <protection/>
    </xf>
    <xf numFmtId="0" fontId="4" fillId="40" borderId="22" xfId="1555" applyFont="1" applyFill="1" applyBorder="1" applyAlignment="1">
      <alignment wrapText="1"/>
      <protection/>
    </xf>
    <xf numFmtId="0" fontId="6" fillId="40" borderId="22" xfId="1555" applyFont="1" applyFill="1" applyBorder="1" applyAlignment="1">
      <alignment horizontal="center" wrapText="1"/>
      <protection/>
    </xf>
    <xf numFmtId="0" fontId="6" fillId="43" borderId="22" xfId="1555" applyFont="1" applyFill="1" applyBorder="1" applyAlignment="1">
      <alignment wrapText="1"/>
      <protection/>
    </xf>
    <xf numFmtId="3" fontId="6" fillId="40" borderId="22" xfId="1555" applyNumberFormat="1" applyFont="1" applyFill="1" applyBorder="1">
      <alignment/>
      <protection/>
    </xf>
    <xf numFmtId="3" fontId="6" fillId="43" borderId="22" xfId="2146" applyNumberFormat="1" applyFont="1" applyFill="1" applyBorder="1">
      <alignment/>
      <protection/>
    </xf>
    <xf numFmtId="3" fontId="6" fillId="43" borderId="22" xfId="1555" applyNumberFormat="1" applyFont="1" applyFill="1" applyBorder="1">
      <alignment/>
      <protection/>
    </xf>
    <xf numFmtId="0" fontId="5" fillId="40" borderId="22" xfId="1555" applyFont="1" applyFill="1" applyBorder="1" applyAlignment="1">
      <alignment wrapText="1"/>
      <protection/>
    </xf>
    <xf numFmtId="3" fontId="6" fillId="40" borderId="22" xfId="1555" applyNumberFormat="1" applyFont="1" applyFill="1" applyBorder="1" applyAlignment="1">
      <alignment wrapText="1"/>
      <protection/>
    </xf>
    <xf numFmtId="0" fontId="4" fillId="0" borderId="32" xfId="1555" applyFont="1" applyBorder="1" applyAlignment="1">
      <alignment horizontal="center" vertical="center" wrapText="1"/>
      <protection/>
    </xf>
    <xf numFmtId="0" fontId="4" fillId="0" borderId="32" xfId="1555" applyFont="1" applyBorder="1" applyAlignment="1">
      <alignment vertical="center" wrapText="1"/>
      <protection/>
    </xf>
    <xf numFmtId="0" fontId="6" fillId="0" borderId="32" xfId="1555" applyFont="1" applyBorder="1" applyAlignment="1">
      <alignment horizontal="center" vertical="center" wrapText="1"/>
      <protection/>
    </xf>
    <xf numFmtId="0" fontId="6" fillId="0" borderId="32" xfId="1555" applyFont="1" applyBorder="1" applyAlignment="1">
      <alignment vertical="center" wrapText="1"/>
      <protection/>
    </xf>
    <xf numFmtId="0" fontId="15" fillId="40" borderId="22" xfId="1555" applyFont="1" applyFill="1" applyBorder="1" applyAlignment="1">
      <alignment wrapText="1"/>
      <protection/>
    </xf>
    <xf numFmtId="0" fontId="4" fillId="43" borderId="22" xfId="1555" applyFont="1" applyFill="1" applyBorder="1" applyAlignment="1">
      <alignment horizontal="center"/>
      <protection/>
    </xf>
    <xf numFmtId="0" fontId="6" fillId="43" borderId="22" xfId="1555" applyFont="1" applyFill="1" applyBorder="1" applyAlignment="1">
      <alignment horizontal="center"/>
      <protection/>
    </xf>
    <xf numFmtId="0" fontId="1" fillId="0" borderId="22" xfId="1555" applyFont="1" applyBorder="1" applyAlignment="1">
      <alignment horizontal="center" vertical="center"/>
      <protection/>
    </xf>
    <xf numFmtId="0" fontId="6" fillId="0" borderId="0" xfId="1555" applyFont="1" applyAlignment="1">
      <alignment wrapText="1"/>
      <protection/>
    </xf>
    <xf numFmtId="0" fontId="6" fillId="0" borderId="22" xfId="2131" applyFont="1" applyBorder="1" applyAlignment="1">
      <alignment vertical="center" wrapText="1"/>
      <protection/>
    </xf>
    <xf numFmtId="0" fontId="4" fillId="43" borderId="22" xfId="1555" applyFont="1" applyFill="1" applyBorder="1" applyAlignment="1">
      <alignment horizontal="center" wrapText="1"/>
      <protection/>
    </xf>
    <xf numFmtId="0" fontId="4" fillId="43" borderId="22" xfId="1555" applyFont="1" applyFill="1" applyBorder="1" applyAlignment="1">
      <alignment wrapText="1"/>
      <protection/>
    </xf>
    <xf numFmtId="0" fontId="6" fillId="43" borderId="22" xfId="1555" applyFont="1" applyFill="1" applyBorder="1" applyAlignment="1">
      <alignment horizontal="center" wrapText="1"/>
      <protection/>
    </xf>
    <xf numFmtId="3" fontId="6" fillId="43" borderId="22" xfId="1555" applyNumberFormat="1" applyFont="1" applyFill="1" applyBorder="1" applyAlignment="1">
      <alignment wrapText="1"/>
      <protection/>
    </xf>
    <xf numFmtId="3" fontId="4" fillId="43" borderId="22" xfId="1555" applyNumberFormat="1" applyFont="1" applyFill="1" applyBorder="1">
      <alignment/>
      <protection/>
    </xf>
    <xf numFmtId="3" fontId="4" fillId="43" borderId="22" xfId="1555" applyNumberFormat="1" applyFont="1" applyFill="1" applyBorder="1" applyAlignment="1">
      <alignment wrapText="1"/>
      <protection/>
    </xf>
    <xf numFmtId="0" fontId="6" fillId="43" borderId="22" xfId="1555" applyFont="1" applyFill="1" applyBorder="1" applyAlignment="1">
      <alignment horizontal="left" wrapText="1"/>
      <protection/>
    </xf>
    <xf numFmtId="0" fontId="4" fillId="43" borderId="0" xfId="1555" applyFont="1" applyFill="1" applyAlignment="1">
      <alignment wrapText="1"/>
      <protection/>
    </xf>
    <xf numFmtId="0" fontId="6" fillId="43" borderId="22" xfId="1555" applyFont="1" applyFill="1" applyBorder="1" applyAlignment="1">
      <alignment vertical="center" wrapText="1"/>
      <protection/>
    </xf>
    <xf numFmtId="0" fontId="4" fillId="40" borderId="22" xfId="1555" applyFont="1" applyFill="1" applyBorder="1" applyAlignment="1">
      <alignment vertical="center" wrapText="1"/>
      <protection/>
    </xf>
    <xf numFmtId="0" fontId="4" fillId="43" borderId="0" xfId="1555" applyFont="1" applyFill="1" applyAlignment="1">
      <alignment vertical="center" wrapText="1"/>
      <protection/>
    </xf>
    <xf numFmtId="49" fontId="6" fillId="40" borderId="22" xfId="1555" applyNumberFormat="1" applyFont="1" applyFill="1" applyBorder="1" applyAlignment="1">
      <alignment vertical="center" wrapText="1"/>
      <protection/>
    </xf>
    <xf numFmtId="3" fontId="6" fillId="40" borderId="29" xfId="1555" applyNumberFormat="1" applyFont="1" applyFill="1" applyBorder="1">
      <alignment/>
      <protection/>
    </xf>
    <xf numFmtId="3" fontId="6" fillId="40" borderId="29" xfId="1555" applyNumberFormat="1" applyFont="1" applyFill="1" applyBorder="1" applyAlignment="1">
      <alignment wrapText="1"/>
      <protection/>
    </xf>
    <xf numFmtId="3" fontId="6" fillId="0" borderId="22" xfId="1555" applyNumberFormat="1" applyFont="1" applyBorder="1">
      <alignment/>
      <protection/>
    </xf>
    <xf numFmtId="0" fontId="13" fillId="40" borderId="22" xfId="1555" applyFont="1" applyFill="1" applyBorder="1" applyAlignment="1">
      <alignment horizontal="center" wrapText="1"/>
      <protection/>
    </xf>
    <xf numFmtId="3" fontId="13" fillId="40" borderId="22" xfId="1555" applyNumberFormat="1" applyFont="1" applyFill="1" applyBorder="1">
      <alignment/>
      <protection/>
    </xf>
    <xf numFmtId="3" fontId="13" fillId="40" borderId="22" xfId="1555" applyNumberFormat="1" applyFont="1" applyFill="1" applyBorder="1" applyAlignment="1">
      <alignment wrapText="1"/>
      <protection/>
    </xf>
    <xf numFmtId="49" fontId="6" fillId="43" borderId="22" xfId="0" applyNumberFormat="1" applyFont="1" applyFill="1" applyBorder="1" applyAlignment="1">
      <alignment horizontal="center" vertical="center"/>
    </xf>
    <xf numFmtId="0" fontId="6" fillId="43" borderId="22" xfId="0" applyFont="1" applyFill="1" applyBorder="1" applyAlignment="1">
      <alignment horizontal="left" vertical="center" wrapText="1"/>
    </xf>
    <xf numFmtId="186" fontId="6" fillId="43" borderId="29" xfId="0" applyNumberFormat="1" applyFont="1" applyFill="1" applyBorder="1" applyAlignment="1" applyProtection="1">
      <alignment vertical="center" wrapText="1"/>
      <protection/>
    </xf>
    <xf numFmtId="0" fontId="129" fillId="43" borderId="0" xfId="0" applyFont="1" applyFill="1" applyAlignment="1">
      <alignment horizontal="center" vertical="center" wrapText="1"/>
    </xf>
    <xf numFmtId="3" fontId="129" fillId="43" borderId="0" xfId="0" applyNumberFormat="1" applyFont="1" applyFill="1" applyAlignment="1">
      <alignment horizontal="center" vertical="center" wrapText="1"/>
    </xf>
    <xf numFmtId="0" fontId="113" fillId="43" borderId="0" xfId="0" applyFont="1" applyFill="1" applyAlignment="1">
      <alignment vertical="center"/>
    </xf>
    <xf numFmtId="0" fontId="114" fillId="43" borderId="0" xfId="0" applyFont="1" applyFill="1" applyAlignment="1">
      <alignment horizontal="right" vertical="top"/>
    </xf>
    <xf numFmtId="3" fontId="114" fillId="43" borderId="22" xfId="0" applyNumberFormat="1" applyFont="1" applyFill="1" applyBorder="1" applyAlignment="1">
      <alignment horizontal="center" vertical="distributed"/>
    </xf>
    <xf numFmtId="3" fontId="6" fillId="43" borderId="0" xfId="0" applyNumberFormat="1" applyFont="1" applyFill="1" applyAlignment="1">
      <alignment vertical="distributed"/>
    </xf>
    <xf numFmtId="3" fontId="5" fillId="43" borderId="0" xfId="0" applyNumberFormat="1" applyFont="1" applyFill="1" applyAlignment="1">
      <alignment/>
    </xf>
    <xf numFmtId="3" fontId="115" fillId="43" borderId="0" xfId="0" applyNumberFormat="1" applyFont="1" applyFill="1" applyAlignment="1">
      <alignment vertical="center"/>
    </xf>
    <xf numFmtId="0" fontId="116" fillId="43" borderId="0" xfId="0" applyFont="1" applyFill="1" applyAlignment="1">
      <alignment/>
    </xf>
    <xf numFmtId="0" fontId="115" fillId="43" borderId="0" xfId="0" applyFont="1" applyFill="1" applyAlignment="1">
      <alignment/>
    </xf>
    <xf numFmtId="3" fontId="115" fillId="43" borderId="0" xfId="0" applyNumberFormat="1" applyFont="1" applyFill="1" applyAlignment="1">
      <alignment/>
    </xf>
    <xf numFmtId="3" fontId="116" fillId="43" borderId="0" xfId="0" applyNumberFormat="1" applyFont="1" applyFill="1" applyAlignment="1">
      <alignment/>
    </xf>
    <xf numFmtId="49" fontId="6" fillId="43" borderId="0" xfId="0" applyNumberFormat="1" applyFont="1" applyFill="1" applyAlignment="1">
      <alignment horizontal="center" vertical="center"/>
    </xf>
    <xf numFmtId="0" fontId="115" fillId="43" borderId="0" xfId="0" applyFont="1" applyFill="1" applyAlignment="1">
      <alignment vertical="center"/>
    </xf>
    <xf numFmtId="4" fontId="116" fillId="43" borderId="0" xfId="0" applyNumberFormat="1" applyFont="1" applyFill="1" applyAlignment="1">
      <alignment/>
    </xf>
    <xf numFmtId="4" fontId="115" fillId="43" borderId="0" xfId="0" applyNumberFormat="1" applyFont="1" applyFill="1" applyAlignment="1">
      <alignment/>
    </xf>
    <xf numFmtId="4" fontId="130" fillId="43" borderId="0" xfId="0" applyNumberFormat="1" applyFont="1" applyFill="1" applyBorder="1" applyAlignment="1">
      <alignment/>
    </xf>
    <xf numFmtId="4" fontId="116" fillId="43" borderId="0" xfId="0" applyNumberFormat="1" applyFont="1" applyFill="1" applyBorder="1" applyAlignment="1">
      <alignment/>
    </xf>
    <xf numFmtId="3" fontId="115" fillId="43" borderId="0" xfId="0" applyNumberFormat="1" applyFont="1" applyFill="1" applyBorder="1" applyAlignment="1">
      <alignment vertical="center" wrapText="1"/>
    </xf>
    <xf numFmtId="3" fontId="116" fillId="43" borderId="0" xfId="0" applyNumberFormat="1" applyFont="1" applyFill="1" applyBorder="1" applyAlignment="1">
      <alignment/>
    </xf>
    <xf numFmtId="3" fontId="4" fillId="43" borderId="0" xfId="0" applyNumberFormat="1" applyFont="1" applyFill="1" applyBorder="1" applyAlignment="1">
      <alignment/>
    </xf>
    <xf numFmtId="49" fontId="6" fillId="44" borderId="22" xfId="0" applyNumberFormat="1" applyFont="1" applyFill="1" applyBorder="1" applyAlignment="1">
      <alignment horizontal="center" vertical="center"/>
    </xf>
    <xf numFmtId="49" fontId="6" fillId="44" borderId="22" xfId="2143" applyNumberFormat="1" applyFont="1" applyFill="1" applyBorder="1" applyAlignment="1">
      <alignment horizontal="center" vertical="center"/>
      <protection/>
    </xf>
    <xf numFmtId="0" fontId="6" fillId="44" borderId="22" xfId="0" applyFont="1" applyFill="1" applyBorder="1" applyAlignment="1">
      <alignment vertical="center" wrapText="1"/>
    </xf>
    <xf numFmtId="3" fontId="6" fillId="44" borderId="22" xfId="0" applyNumberFormat="1" applyFont="1" applyFill="1" applyBorder="1" applyAlignment="1">
      <alignment horizontal="right" vertical="center" wrapText="1"/>
    </xf>
    <xf numFmtId="3" fontId="6" fillId="44" borderId="22" xfId="2143" applyNumberFormat="1" applyFont="1" applyFill="1" applyBorder="1" applyAlignment="1">
      <alignment horizontal="right" vertical="center"/>
      <protection/>
    </xf>
    <xf numFmtId="3" fontId="4" fillId="44" borderId="0" xfId="0" applyNumberFormat="1" applyFont="1" applyFill="1" applyAlignment="1">
      <alignment/>
    </xf>
    <xf numFmtId="3" fontId="4" fillId="44" borderId="0" xfId="0" applyNumberFormat="1" applyFont="1" applyFill="1" applyAlignment="1">
      <alignment vertical="distributed"/>
    </xf>
    <xf numFmtId="3" fontId="6" fillId="44" borderId="0" xfId="0" applyNumberFormat="1" applyFont="1" applyFill="1" applyAlignment="1">
      <alignment/>
    </xf>
    <xf numFmtId="0" fontId="6" fillId="44" borderId="0" xfId="0" applyFont="1" applyFill="1" applyAlignment="1">
      <alignment/>
    </xf>
    <xf numFmtId="0" fontId="8" fillId="44" borderId="0" xfId="0" applyNumberFormat="1" applyFont="1" applyFill="1" applyAlignment="1" applyProtection="1">
      <alignment/>
      <protection/>
    </xf>
    <xf numFmtId="0" fontId="6" fillId="44" borderId="22" xfId="0" applyFont="1" applyFill="1" applyBorder="1" applyAlignment="1">
      <alignment horizontal="left" vertical="center" wrapText="1"/>
    </xf>
    <xf numFmtId="4" fontId="6" fillId="44" borderId="22" xfId="1934" applyNumberFormat="1" applyFont="1" applyFill="1" applyBorder="1" applyAlignment="1">
      <alignment horizontal="center" vertical="center"/>
      <protection/>
    </xf>
    <xf numFmtId="4" fontId="6" fillId="44" borderId="22" xfId="0" applyNumberFormat="1" applyFont="1" applyFill="1" applyBorder="1" applyAlignment="1">
      <alignment horizontal="center" vertical="center"/>
    </xf>
    <xf numFmtId="0" fontId="8" fillId="44" borderId="0" xfId="0" applyFont="1" applyFill="1" applyAlignment="1">
      <alignment/>
    </xf>
    <xf numFmtId="0" fontId="121" fillId="0" borderId="22" xfId="1555" applyFont="1" applyBorder="1" applyAlignment="1">
      <alignment horizontal="center" vertical="center" wrapText="1"/>
      <protection/>
    </xf>
    <xf numFmtId="0" fontId="121" fillId="0" borderId="22" xfId="1555" applyFont="1" applyBorder="1" applyAlignment="1" quotePrefix="1">
      <alignment horizontal="center" vertical="center" wrapText="1"/>
      <protection/>
    </xf>
    <xf numFmtId="0" fontId="121" fillId="0" borderId="22" xfId="1555" applyFont="1" applyBorder="1" applyAlignment="1">
      <alignment horizontal="left" vertical="center" wrapText="1"/>
      <protection/>
    </xf>
    <xf numFmtId="3" fontId="8" fillId="43" borderId="22" xfId="2143" applyNumberFormat="1" applyFont="1" applyFill="1" applyBorder="1" applyAlignment="1">
      <alignment horizontal="right" vertical="center"/>
      <protection/>
    </xf>
    <xf numFmtId="49" fontId="6" fillId="43" borderId="22" xfId="0" applyNumberFormat="1" applyFont="1" applyFill="1" applyBorder="1" applyAlignment="1">
      <alignment horizontal="center" vertical="center"/>
    </xf>
    <xf numFmtId="49" fontId="6" fillId="43" borderId="22" xfId="0" applyNumberFormat="1" applyFont="1" applyFill="1" applyBorder="1" applyAlignment="1">
      <alignment horizontal="center" vertical="center" wrapText="1"/>
    </xf>
    <xf numFmtId="186" fontId="6" fillId="43" borderId="22" xfId="1934" applyNumberFormat="1" applyFont="1" applyFill="1" applyBorder="1" applyAlignment="1">
      <alignment horizontal="left" vertical="center" wrapText="1"/>
      <protection/>
    </xf>
    <xf numFmtId="0" fontId="6" fillId="43" borderId="22" xfId="0" applyFont="1" applyFill="1" applyBorder="1" applyAlignment="1">
      <alignment horizontal="left" vertical="center" wrapText="1"/>
    </xf>
    <xf numFmtId="0" fontId="6" fillId="43" borderId="0" xfId="0" applyNumberFormat="1" applyFont="1" applyFill="1" applyAlignment="1" applyProtection="1">
      <alignment horizontal="left" vertical="center" wrapText="1"/>
      <protection/>
    </xf>
    <xf numFmtId="0" fontId="2" fillId="43" borderId="0" xfId="0" applyNumberFormat="1" applyFont="1" applyFill="1" applyBorder="1" applyAlignment="1" applyProtection="1">
      <alignment horizontal="center" vertical="center" wrapText="1"/>
      <protection/>
    </xf>
    <xf numFmtId="0" fontId="6" fillId="43" borderId="0" xfId="0" applyNumberFormat="1" applyFont="1" applyFill="1" applyAlignment="1" applyProtection="1">
      <alignment horizontal="center" vertical="center"/>
      <protection/>
    </xf>
    <xf numFmtId="3" fontId="6" fillId="43" borderId="22" xfId="1934" applyNumberFormat="1" applyFont="1" applyFill="1" applyBorder="1" applyAlignment="1">
      <alignment horizontal="left" vertical="center" wrapText="1"/>
      <protection/>
    </xf>
    <xf numFmtId="0" fontId="6" fillId="43" borderId="22" xfId="1934" applyNumberFormat="1" applyFont="1" applyFill="1" applyBorder="1" applyAlignment="1">
      <alignment horizontal="left" vertical="center" wrapText="1"/>
      <protection/>
    </xf>
    <xf numFmtId="3" fontId="6" fillId="43" borderId="29" xfId="1934" applyNumberFormat="1" applyFont="1" applyFill="1" applyBorder="1" applyAlignment="1">
      <alignment horizontal="left" vertical="center" wrapText="1"/>
      <protection/>
    </xf>
    <xf numFmtId="0" fontId="6" fillId="43" borderId="22" xfId="0" applyFont="1" applyFill="1" applyBorder="1" applyAlignment="1">
      <alignment horizontal="left" vertical="center" wrapText="1"/>
    </xf>
    <xf numFmtId="49" fontId="6" fillId="43" borderId="22" xfId="0" applyNumberFormat="1" applyFont="1" applyFill="1" applyBorder="1" applyAlignment="1">
      <alignment horizontal="center" vertical="center"/>
    </xf>
    <xf numFmtId="0" fontId="6" fillId="0" borderId="0" xfId="2144" applyFont="1" applyAlignment="1">
      <alignment horizontal="left"/>
      <protection/>
    </xf>
    <xf numFmtId="0" fontId="1" fillId="43" borderId="0" xfId="0" applyNumberFormat="1" applyFont="1" applyFill="1" applyAlignment="1" applyProtection="1">
      <alignment horizontal="left" vertical="center" wrapText="1"/>
      <protection/>
    </xf>
    <xf numFmtId="0" fontId="40" fillId="40" borderId="0" xfId="0" applyFont="1" applyFill="1" applyAlignment="1">
      <alignment horizontal="center"/>
    </xf>
    <xf numFmtId="0" fontId="5" fillId="40" borderId="0" xfId="0" applyFont="1" applyFill="1" applyAlignment="1">
      <alignment horizontal="center"/>
    </xf>
    <xf numFmtId="0" fontId="2" fillId="40" borderId="0" xfId="0" applyFont="1" applyFill="1" applyAlignment="1">
      <alignment horizontal="center"/>
    </xf>
    <xf numFmtId="49" fontId="39" fillId="40" borderId="0" xfId="0" applyNumberFormat="1" applyFont="1" applyFill="1" applyAlignment="1">
      <alignment horizontal="center"/>
    </xf>
    <xf numFmtId="0" fontId="6" fillId="40" borderId="0" xfId="0" applyFont="1" applyFill="1" applyAlignment="1">
      <alignment horizontal="center" vertical="top"/>
    </xf>
    <xf numFmtId="0" fontId="4" fillId="40" borderId="22" xfId="0" applyFont="1" applyFill="1" applyBorder="1" applyAlignment="1">
      <alignment horizontal="center" vertical="center"/>
    </xf>
    <xf numFmtId="0" fontId="4" fillId="43" borderId="22" xfId="0" applyFont="1" applyFill="1" applyBorder="1" applyAlignment="1">
      <alignment horizontal="center" vertical="center" wrapText="1"/>
    </xf>
    <xf numFmtId="3" fontId="4" fillId="43" borderId="22" xfId="0" applyNumberFormat="1" applyFont="1" applyFill="1" applyBorder="1" applyAlignment="1">
      <alignment horizontal="center" vertical="center" wrapText="1"/>
    </xf>
    <xf numFmtId="3" fontId="4" fillId="43" borderId="22" xfId="0" applyNumberFormat="1" applyFont="1" applyFill="1" applyBorder="1" applyAlignment="1">
      <alignment horizontal="center" vertical="center"/>
    </xf>
    <xf numFmtId="0" fontId="6" fillId="0" borderId="0" xfId="2144" applyFont="1" applyBorder="1" applyAlignment="1">
      <alignment horizontal="center"/>
      <protection/>
    </xf>
    <xf numFmtId="0" fontId="6" fillId="43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41" fillId="40" borderId="0" xfId="0" applyNumberFormat="1" applyFont="1" applyFill="1" applyBorder="1" applyAlignment="1" applyProtection="1">
      <alignment horizontal="left" vertical="center" wrapText="1"/>
      <protection/>
    </xf>
    <xf numFmtId="0" fontId="4" fillId="43" borderId="22" xfId="0" applyNumberFormat="1" applyFont="1" applyFill="1" applyBorder="1" applyAlignment="1" applyProtection="1">
      <alignment horizontal="center" vertical="center" wrapText="1"/>
      <protection/>
    </xf>
    <xf numFmtId="0" fontId="7" fillId="43" borderId="22" xfId="0" applyNumberFormat="1" applyFont="1" applyFill="1" applyBorder="1" applyAlignment="1" applyProtection="1">
      <alignment horizontal="center" vertical="center" wrapText="1"/>
      <protection/>
    </xf>
    <xf numFmtId="0" fontId="4" fillId="43" borderId="29" xfId="0" applyNumberFormat="1" applyFont="1" applyFill="1" applyBorder="1" applyAlignment="1" applyProtection="1">
      <alignment horizontal="center" vertical="center" wrapText="1"/>
      <protection/>
    </xf>
    <xf numFmtId="0" fontId="4" fillId="43" borderId="33" xfId="0" applyNumberFormat="1" applyFont="1" applyFill="1" applyBorder="1" applyAlignment="1" applyProtection="1">
      <alignment horizontal="center" vertical="center" wrapText="1"/>
      <protection/>
    </xf>
    <xf numFmtId="0" fontId="4" fillId="43" borderId="34" xfId="0" applyNumberFormat="1" applyFont="1" applyFill="1" applyBorder="1" applyAlignment="1" applyProtection="1">
      <alignment horizontal="center" vertical="center" wrapText="1"/>
      <protection/>
    </xf>
    <xf numFmtId="0" fontId="114" fillId="43" borderId="0" xfId="0" applyNumberFormat="1" applyFont="1" applyFill="1" applyBorder="1" applyAlignment="1" applyProtection="1">
      <alignment horizontal="left" vertical="center" wrapText="1"/>
      <protection/>
    </xf>
    <xf numFmtId="49" fontId="41" fillId="43" borderId="0" xfId="0" applyNumberFormat="1" applyFont="1" applyFill="1" applyBorder="1" applyAlignment="1" applyProtection="1">
      <alignment horizontal="left" vertical="center" wrapText="1"/>
      <protection/>
    </xf>
    <xf numFmtId="0" fontId="6" fillId="43" borderId="0" xfId="0" applyNumberFormat="1" applyFont="1" applyFill="1" applyAlignment="1" applyProtection="1">
      <alignment horizontal="left" vertical="center" wrapText="1"/>
      <protection/>
    </xf>
    <xf numFmtId="0" fontId="129" fillId="43" borderId="0" xfId="0" applyFont="1" applyFill="1" applyAlignment="1">
      <alignment horizontal="center" vertical="center" wrapText="1"/>
    </xf>
    <xf numFmtId="49" fontId="129" fillId="43" borderId="0" xfId="0" applyNumberFormat="1" applyFont="1" applyFill="1" applyAlignment="1">
      <alignment horizontal="center" vertical="center"/>
    </xf>
    <xf numFmtId="49" fontId="4" fillId="43" borderId="22" xfId="0" applyNumberFormat="1" applyFont="1" applyFill="1" applyBorder="1" applyAlignment="1" applyProtection="1">
      <alignment horizontal="center" vertical="center" wrapText="1"/>
      <protection/>
    </xf>
    <xf numFmtId="0" fontId="119" fillId="0" borderId="25" xfId="2137" applyFont="1" applyFill="1" applyBorder="1" applyAlignment="1">
      <alignment horizontal="center" vertical="center"/>
      <protection/>
    </xf>
    <xf numFmtId="0" fontId="119" fillId="0" borderId="30" xfId="2137" applyFont="1" applyFill="1" applyBorder="1" applyAlignment="1">
      <alignment horizontal="center"/>
      <protection/>
    </xf>
    <xf numFmtId="0" fontId="119" fillId="0" borderId="26" xfId="2137" applyFont="1" applyFill="1" applyBorder="1" applyAlignment="1">
      <alignment horizontal="center"/>
      <protection/>
    </xf>
    <xf numFmtId="0" fontId="129" fillId="0" borderId="0" xfId="2137" applyFont="1" applyFill="1" applyAlignment="1">
      <alignment horizontal="center"/>
      <protection/>
    </xf>
    <xf numFmtId="0" fontId="118" fillId="0" borderId="0" xfId="2137" applyFont="1" applyFill="1" applyAlignment="1">
      <alignment horizontal="center"/>
      <protection/>
    </xf>
    <xf numFmtId="0" fontId="131" fillId="0" borderId="0" xfId="2137" applyFont="1" applyFill="1" applyAlignment="1" quotePrefix="1">
      <alignment horizontal="center"/>
      <protection/>
    </xf>
    <xf numFmtId="0" fontId="117" fillId="0" borderId="0" xfId="2137" applyFont="1" applyFill="1" applyAlignment="1">
      <alignment horizontal="center"/>
      <protection/>
    </xf>
    <xf numFmtId="0" fontId="120" fillId="0" borderId="25" xfId="2137" applyFont="1" applyFill="1" applyBorder="1" applyAlignment="1">
      <alignment horizontal="center" vertical="top" wrapText="1"/>
      <protection/>
    </xf>
    <xf numFmtId="0" fontId="120" fillId="0" borderId="26" xfId="2137" applyFont="1" applyFill="1" applyBorder="1" applyAlignment="1">
      <alignment horizontal="center" vertical="top" wrapText="1"/>
      <protection/>
    </xf>
    <xf numFmtId="0" fontId="117" fillId="0" borderId="27" xfId="2137" applyFont="1" applyFill="1" applyBorder="1" applyAlignment="1">
      <alignment horizontal="center" vertical="top" wrapText="1"/>
      <protection/>
    </xf>
    <xf numFmtId="0" fontId="117" fillId="0" borderId="28" xfId="2137" applyFont="1" applyFill="1" applyBorder="1" applyAlignment="1">
      <alignment horizontal="center" vertical="top" wrapText="1"/>
      <protection/>
    </xf>
    <xf numFmtId="0" fontId="119" fillId="0" borderId="29" xfId="2137" applyFont="1" applyFill="1" applyBorder="1" applyAlignment="1">
      <alignment horizontal="center"/>
      <protection/>
    </xf>
    <xf numFmtId="0" fontId="119" fillId="0" borderId="25" xfId="2137" applyFont="1" applyFill="1" applyBorder="1" applyAlignment="1">
      <alignment horizontal="center"/>
      <protection/>
    </xf>
    <xf numFmtId="0" fontId="119" fillId="0" borderId="22" xfId="2137" applyFont="1" applyFill="1" applyBorder="1" applyAlignment="1">
      <alignment horizontal="center"/>
      <protection/>
    </xf>
    <xf numFmtId="0" fontId="117" fillId="0" borderId="0" xfId="2137" applyFont="1" applyFill="1" applyAlignment="1">
      <alignment horizontal="center" vertical="center" wrapText="1"/>
      <protection/>
    </xf>
    <xf numFmtId="0" fontId="132" fillId="43" borderId="0" xfId="1555" applyFont="1" applyFill="1" applyAlignment="1">
      <alignment horizontal="center" vertical="center"/>
      <protection/>
    </xf>
    <xf numFmtId="0" fontId="6" fillId="43" borderId="0" xfId="0" applyNumberFormat="1" applyFont="1" applyFill="1" applyAlignment="1" applyProtection="1">
      <alignment horizontal="center" vertical="center" wrapText="1"/>
      <protection/>
    </xf>
    <xf numFmtId="49" fontId="6" fillId="43" borderId="29" xfId="0" applyNumberFormat="1" applyFont="1" applyFill="1" applyBorder="1" applyAlignment="1">
      <alignment horizontal="center" vertical="center"/>
    </xf>
    <xf numFmtId="49" fontId="6" fillId="43" borderId="34" xfId="0" applyNumberFormat="1" applyFont="1" applyFill="1" applyBorder="1" applyAlignment="1">
      <alignment horizontal="center" vertical="center"/>
    </xf>
    <xf numFmtId="49" fontId="6" fillId="43" borderId="29" xfId="0" applyNumberFormat="1" applyFont="1" applyFill="1" applyBorder="1" applyAlignment="1">
      <alignment horizontal="center" vertical="center" wrapText="1"/>
    </xf>
    <xf numFmtId="49" fontId="6" fillId="43" borderId="34" xfId="0" applyNumberFormat="1" applyFont="1" applyFill="1" applyBorder="1" applyAlignment="1">
      <alignment horizontal="center" vertical="center" wrapText="1"/>
    </xf>
    <xf numFmtId="0" fontId="6" fillId="43" borderId="29" xfId="0" applyNumberFormat="1" applyFont="1" applyFill="1" applyBorder="1" applyAlignment="1">
      <alignment horizontal="center" vertical="center" wrapText="1"/>
    </xf>
    <xf numFmtId="0" fontId="6" fillId="43" borderId="34" xfId="0" applyNumberFormat="1" applyFont="1" applyFill="1" applyBorder="1" applyAlignment="1">
      <alignment horizontal="center" vertical="center" wrapText="1"/>
    </xf>
    <xf numFmtId="49" fontId="6" fillId="43" borderId="29" xfId="0" applyNumberFormat="1" applyFont="1" applyFill="1" applyBorder="1" applyAlignment="1" applyProtection="1">
      <alignment horizontal="center" vertical="center" wrapText="1"/>
      <protection/>
    </xf>
    <xf numFmtId="49" fontId="6" fillId="43" borderId="34" xfId="0" applyNumberFormat="1" applyFont="1" applyFill="1" applyBorder="1" applyAlignment="1" applyProtection="1">
      <alignment horizontal="center" vertical="center" wrapText="1"/>
      <protection/>
    </xf>
    <xf numFmtId="0" fontId="6" fillId="43" borderId="29" xfId="0" applyNumberFormat="1" applyFont="1" applyFill="1" applyBorder="1" applyAlignment="1" applyProtection="1">
      <alignment horizontal="center" vertical="center" wrapText="1"/>
      <protection/>
    </xf>
    <xf numFmtId="0" fontId="6" fillId="43" borderId="34" xfId="0" applyNumberFormat="1" applyFont="1" applyFill="1" applyBorder="1" applyAlignment="1" applyProtection="1">
      <alignment horizontal="center" vertical="center" wrapText="1"/>
      <protection/>
    </xf>
    <xf numFmtId="49" fontId="6" fillId="43" borderId="33" xfId="0" applyNumberFormat="1" applyFont="1" applyFill="1" applyBorder="1" applyAlignment="1">
      <alignment horizontal="center" vertical="center" wrapText="1"/>
    </xf>
    <xf numFmtId="0" fontId="0" fillId="43" borderId="34" xfId="0" applyFont="1" applyFill="1" applyBorder="1" applyAlignment="1">
      <alignment horizontal="center" vertical="center" wrapText="1"/>
    </xf>
    <xf numFmtId="49" fontId="6" fillId="43" borderId="33" xfId="0" applyNumberFormat="1" applyFont="1" applyFill="1" applyBorder="1" applyAlignment="1">
      <alignment horizontal="center" vertical="center"/>
    </xf>
    <xf numFmtId="0" fontId="0" fillId="43" borderId="34" xfId="0" applyFont="1" applyFill="1" applyBorder="1" applyAlignment="1">
      <alignment horizontal="center" vertical="center"/>
    </xf>
    <xf numFmtId="49" fontId="6" fillId="43" borderId="33" xfId="0" applyNumberFormat="1" applyFont="1" applyFill="1" applyBorder="1" applyAlignment="1" applyProtection="1">
      <alignment horizontal="center" vertical="center" wrapText="1"/>
      <protection/>
    </xf>
    <xf numFmtId="186" fontId="6" fillId="43" borderId="29" xfId="0" applyNumberFormat="1" applyFont="1" applyFill="1" applyBorder="1" applyAlignment="1" applyProtection="1">
      <alignment horizontal="left" vertical="center" wrapText="1"/>
      <protection/>
    </xf>
    <xf numFmtId="186" fontId="6" fillId="43" borderId="33" xfId="0" applyNumberFormat="1" applyFont="1" applyFill="1" applyBorder="1" applyAlignment="1" applyProtection="1">
      <alignment horizontal="left" vertical="center" wrapText="1"/>
      <protection/>
    </xf>
    <xf numFmtId="0" fontId="0" fillId="43" borderId="34" xfId="0" applyFont="1" applyFill="1" applyBorder="1" applyAlignment="1">
      <alignment horizontal="left" vertical="center" wrapText="1"/>
    </xf>
    <xf numFmtId="49" fontId="6" fillId="43" borderId="22" xfId="0" applyNumberFormat="1" applyFont="1" applyFill="1" applyBorder="1" applyAlignment="1">
      <alignment horizontal="center" vertical="center"/>
    </xf>
    <xf numFmtId="0" fontId="0" fillId="43" borderId="22" xfId="0" applyFont="1" applyFill="1" applyBorder="1" applyAlignment="1">
      <alignment horizontal="center" vertical="center"/>
    </xf>
    <xf numFmtId="49" fontId="6" fillId="43" borderId="22" xfId="0" applyNumberFormat="1" applyFont="1" applyFill="1" applyBorder="1" applyAlignment="1">
      <alignment horizontal="center" vertical="center" wrapText="1"/>
    </xf>
    <xf numFmtId="0" fontId="0" fillId="43" borderId="22" xfId="0" applyFont="1" applyFill="1" applyBorder="1" applyAlignment="1">
      <alignment horizontal="center" vertical="center" wrapText="1"/>
    </xf>
    <xf numFmtId="186" fontId="6" fillId="43" borderId="22" xfId="0" applyNumberFormat="1" applyFont="1" applyFill="1" applyBorder="1" applyAlignment="1" applyProtection="1">
      <alignment horizontal="left" vertical="center" wrapText="1"/>
      <protection/>
    </xf>
    <xf numFmtId="0" fontId="0" fillId="43" borderId="22" xfId="0" applyFont="1" applyFill="1" applyBorder="1" applyAlignment="1">
      <alignment horizontal="left" vertical="center" wrapText="1"/>
    </xf>
    <xf numFmtId="186" fontId="6" fillId="43" borderId="22" xfId="0" applyNumberFormat="1" applyFont="1" applyFill="1" applyBorder="1" applyAlignment="1">
      <alignment horizontal="left" vertical="center" wrapText="1"/>
    </xf>
    <xf numFmtId="0" fontId="2" fillId="43" borderId="0" xfId="0" applyNumberFormat="1" applyFont="1" applyFill="1" applyBorder="1" applyAlignment="1" applyProtection="1">
      <alignment horizontal="center" vertical="center" wrapText="1"/>
      <protection/>
    </xf>
    <xf numFmtId="0" fontId="6" fillId="43" borderId="0" xfId="0" applyNumberFormat="1" applyFont="1" applyFill="1" applyAlignment="1" applyProtection="1">
      <alignment horizontal="center" vertical="center"/>
      <protection/>
    </xf>
    <xf numFmtId="0" fontId="34" fillId="43" borderId="0" xfId="0" applyNumberFormat="1" applyFont="1" applyFill="1" applyAlignment="1" applyProtection="1">
      <alignment horizontal="left" vertical="center" wrapText="1"/>
      <protection/>
    </xf>
    <xf numFmtId="3" fontId="6" fillId="43" borderId="22" xfId="1934" applyNumberFormat="1" applyFont="1" applyFill="1" applyBorder="1" applyAlignment="1">
      <alignment horizontal="left" vertical="center" wrapText="1"/>
      <protection/>
    </xf>
    <xf numFmtId="186" fontId="6" fillId="43" borderId="22" xfId="1934" applyNumberFormat="1" applyFont="1" applyFill="1" applyBorder="1" applyAlignment="1">
      <alignment horizontal="left" vertical="center" wrapText="1"/>
      <protection/>
    </xf>
    <xf numFmtId="0" fontId="6" fillId="43" borderId="22" xfId="1934" applyNumberFormat="1" applyFont="1" applyFill="1" applyBorder="1" applyAlignment="1">
      <alignment horizontal="left" vertical="center" wrapText="1"/>
      <protection/>
    </xf>
    <xf numFmtId="0" fontId="6" fillId="43" borderId="22" xfId="0" applyFont="1" applyFill="1" applyBorder="1" applyAlignment="1">
      <alignment horizontal="left" vertical="center" wrapText="1"/>
    </xf>
    <xf numFmtId="3" fontId="6" fillId="43" borderId="22" xfId="2128" applyNumberFormat="1" applyFont="1" applyFill="1" applyBorder="1" applyAlignment="1">
      <alignment horizontal="left" vertical="center" wrapText="1"/>
      <protection/>
    </xf>
    <xf numFmtId="186" fontId="6" fillId="43" borderId="29" xfId="0" applyNumberFormat="1" applyFont="1" applyFill="1" applyBorder="1" applyAlignment="1">
      <alignment horizontal="center" vertical="center" wrapText="1"/>
    </xf>
    <xf numFmtId="186" fontId="6" fillId="43" borderId="33" xfId="0" applyNumberFormat="1" applyFont="1" applyFill="1" applyBorder="1" applyAlignment="1">
      <alignment horizontal="center" vertical="center" wrapText="1"/>
    </xf>
    <xf numFmtId="186" fontId="6" fillId="43" borderId="34" xfId="0" applyNumberFormat="1" applyFont="1" applyFill="1" applyBorder="1" applyAlignment="1">
      <alignment horizontal="center" vertical="center" wrapText="1"/>
    </xf>
    <xf numFmtId="3" fontId="6" fillId="43" borderId="29" xfId="0" applyNumberFormat="1" applyFont="1" applyFill="1" applyBorder="1" applyAlignment="1">
      <alignment horizontal="left" vertical="center" wrapText="1"/>
    </xf>
    <xf numFmtId="3" fontId="6" fillId="43" borderId="33" xfId="0" applyNumberFormat="1" applyFont="1" applyFill="1" applyBorder="1" applyAlignment="1">
      <alignment horizontal="left" vertical="center" wrapText="1"/>
    </xf>
    <xf numFmtId="3" fontId="6" fillId="43" borderId="34" xfId="0" applyNumberFormat="1" applyFont="1" applyFill="1" applyBorder="1" applyAlignment="1">
      <alignment horizontal="left" vertical="center" wrapText="1"/>
    </xf>
    <xf numFmtId="3" fontId="6" fillId="43" borderId="29" xfId="1934" applyNumberFormat="1" applyFont="1" applyFill="1" applyBorder="1" applyAlignment="1">
      <alignment horizontal="left" vertical="center" wrapText="1"/>
      <protection/>
    </xf>
    <xf numFmtId="3" fontId="6" fillId="43" borderId="33" xfId="1934" applyNumberFormat="1" applyFont="1" applyFill="1" applyBorder="1" applyAlignment="1">
      <alignment horizontal="left" vertical="center" wrapText="1"/>
      <protection/>
    </xf>
    <xf numFmtId="3" fontId="6" fillId="43" borderId="34" xfId="1934" applyNumberFormat="1" applyFont="1" applyFill="1" applyBorder="1" applyAlignment="1">
      <alignment horizontal="left" vertical="center" wrapText="1"/>
      <protection/>
    </xf>
    <xf numFmtId="3" fontId="6" fillId="43" borderId="22" xfId="0" applyNumberFormat="1" applyFont="1" applyFill="1" applyBorder="1" applyAlignment="1">
      <alignment horizontal="left" vertical="center" wrapText="1"/>
    </xf>
    <xf numFmtId="0" fontId="6" fillId="43" borderId="0" xfId="0" applyNumberFormat="1" applyFont="1" applyFill="1" applyBorder="1" applyAlignment="1" applyProtection="1">
      <alignment horizontal="center" vertical="center" wrapText="1"/>
      <protection/>
    </xf>
    <xf numFmtId="0" fontId="13" fillId="40" borderId="0" xfId="0" applyNumberFormat="1" applyFont="1" applyFill="1" applyAlignment="1" applyProtection="1">
      <alignment horizontal="center" vertical="center" wrapText="1"/>
      <protection/>
    </xf>
    <xf numFmtId="0" fontId="6" fillId="0" borderId="22" xfId="0" applyFont="1" applyBorder="1" applyAlignment="1">
      <alignment horizontal="center" vertical="center" wrapText="1"/>
    </xf>
    <xf numFmtId="2" fontId="6" fillId="40" borderId="2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49" fontId="39" fillId="40" borderId="0" xfId="0" applyNumberFormat="1" applyFont="1" applyFill="1" applyBorder="1" applyAlignment="1" applyProtection="1">
      <alignment horizontal="center" vertical="center" wrapText="1"/>
      <protection/>
    </xf>
    <xf numFmtId="0" fontId="34" fillId="40" borderId="0" xfId="0" applyNumberFormat="1" applyFont="1" applyFill="1" applyBorder="1" applyAlignment="1" applyProtection="1">
      <alignment horizontal="center" vertical="center" wrapText="1"/>
      <protection/>
    </xf>
  </cellXfs>
  <cellStyles count="2478">
    <cellStyle name="Normal" xfId="0"/>
    <cellStyle name="”ќђќ‘ћ‚›‰" xfId="15"/>
    <cellStyle name="”љ‘ђћ‚ђќќ›‰" xfId="16"/>
    <cellStyle name="„…ќ…†ќ›‰" xfId="17"/>
    <cellStyle name="‡ђѓћ‹ћ‚ћљ1" xfId="18"/>
    <cellStyle name="‡ђѓћ‹ћ‚ћљ2" xfId="19"/>
    <cellStyle name="’ћѓћ‚›‰" xfId="20"/>
    <cellStyle name="20% - Акцент1" xfId="21"/>
    <cellStyle name="20% - Акцент1 2" xfId="22"/>
    <cellStyle name="20% — акцент1 2" xfId="23"/>
    <cellStyle name="20% - Акцент1_22.12.2020 Додатки бюджет 2021 Коди нові" xfId="24"/>
    <cellStyle name="20% - Акцент2" xfId="25"/>
    <cellStyle name="20% - Акцент2 2" xfId="26"/>
    <cellStyle name="20% — акцент2 2" xfId="27"/>
    <cellStyle name="20% - Акцент2_22.12.2020 Додатки бюджет 2021 Коди нові" xfId="28"/>
    <cellStyle name="20% - Акцент3" xfId="29"/>
    <cellStyle name="20% - Акцент3 2" xfId="30"/>
    <cellStyle name="20% — акцент3 2" xfId="31"/>
    <cellStyle name="20% - Акцент3_22.12.2020 Додатки бюджет 2021 Коди нові" xfId="32"/>
    <cellStyle name="20% - Акцент4" xfId="33"/>
    <cellStyle name="20% - Акцент4 2" xfId="34"/>
    <cellStyle name="20% — акцент4 2" xfId="35"/>
    <cellStyle name="20% - Акцент4_22.12.2020 Додатки бюджет 2021 Коди нові" xfId="36"/>
    <cellStyle name="20% - Акцент5" xfId="37"/>
    <cellStyle name="20% - Акцент5 2" xfId="38"/>
    <cellStyle name="20% — акцент5 2" xfId="39"/>
    <cellStyle name="20% - Акцент5_22.12.2020 Додатки бюджет 2021 Коди нові" xfId="40"/>
    <cellStyle name="20% - Акцент6" xfId="41"/>
    <cellStyle name="20% - Акцент6 2" xfId="42"/>
    <cellStyle name="20% — акцент6 2" xfId="43"/>
    <cellStyle name="20% - Акцент6_22.12.2020 Додатки бюджет 2021 Коди нові" xfId="44"/>
    <cellStyle name="20% – Акцентування1 10" xfId="45"/>
    <cellStyle name="20% – Акцентування1 11" xfId="46"/>
    <cellStyle name="20% – Акцентування1 12" xfId="47"/>
    <cellStyle name="20% – Акцентування1 13" xfId="48"/>
    <cellStyle name="20% – Акцентування1 14" xfId="49"/>
    <cellStyle name="20% – Акцентування1 14 2" xfId="50"/>
    <cellStyle name="20% – Акцентування1 14 3" xfId="51"/>
    <cellStyle name="20% – Акцентування1 15" xfId="52"/>
    <cellStyle name="20% – Акцентування1 15 2" xfId="53"/>
    <cellStyle name="20% – Акцентування1 16" xfId="54"/>
    <cellStyle name="20% – Акцентування1 16 2" xfId="55"/>
    <cellStyle name="20% – Акцентування1 17" xfId="56"/>
    <cellStyle name="20% – Акцентування1 18" xfId="57"/>
    <cellStyle name="20% – Акцентування1 19" xfId="58"/>
    <cellStyle name="20% – Акцентування1 2" xfId="59"/>
    <cellStyle name="20% – Акцентування1 2 10" xfId="60"/>
    <cellStyle name="20% – Акцентування1 2 11" xfId="61"/>
    <cellStyle name="20% – Акцентування1 2 2" xfId="62"/>
    <cellStyle name="20% – Акцентування1 2 3" xfId="63"/>
    <cellStyle name="20% – Акцентування1 2 4" xfId="64"/>
    <cellStyle name="20% – Акцентування1 2 5" xfId="65"/>
    <cellStyle name="20% – Акцентування1 2 6" xfId="66"/>
    <cellStyle name="20% – Акцентування1 2 7" xfId="67"/>
    <cellStyle name="20% – Акцентування1 2 8" xfId="68"/>
    <cellStyle name="20% – Акцентування1 2 9" xfId="69"/>
    <cellStyle name="20% – Акцентування1 20" xfId="70"/>
    <cellStyle name="20% – Акцентування1 20 2" xfId="71"/>
    <cellStyle name="20% – Акцентування1 21" xfId="72"/>
    <cellStyle name="20% – Акцентування1 22" xfId="73"/>
    <cellStyle name="20% – Акцентування1 23" xfId="74"/>
    <cellStyle name="20% – Акцентування1 24" xfId="75"/>
    <cellStyle name="20% – Акцентування1 3" xfId="76"/>
    <cellStyle name="20% – Акцентування1 4" xfId="77"/>
    <cellStyle name="20% – Акцентування1 5" xfId="78"/>
    <cellStyle name="20% – Акцентування1 6" xfId="79"/>
    <cellStyle name="20% – Акцентування1 7" xfId="80"/>
    <cellStyle name="20% – Акцентування1 7 2" xfId="81"/>
    <cellStyle name="20% – Акцентування1 7 3" xfId="82"/>
    <cellStyle name="20% – Акцентування1 7 4" xfId="83"/>
    <cellStyle name="20% – Акцентування1 8" xfId="84"/>
    <cellStyle name="20% – Акцентування1 8 2" xfId="85"/>
    <cellStyle name="20% – Акцентування1 8 3" xfId="86"/>
    <cellStyle name="20% – Акцентування1 9" xfId="87"/>
    <cellStyle name="20% – Акцентування1 9 2" xfId="88"/>
    <cellStyle name="20% – Акцентування2 10" xfId="89"/>
    <cellStyle name="20% – Акцентування2 11" xfId="90"/>
    <cellStyle name="20% – Акцентування2 12" xfId="91"/>
    <cellStyle name="20% – Акцентування2 13" xfId="92"/>
    <cellStyle name="20% – Акцентування2 14" xfId="93"/>
    <cellStyle name="20% – Акцентування2 14 2" xfId="94"/>
    <cellStyle name="20% – Акцентування2 14 3" xfId="95"/>
    <cellStyle name="20% – Акцентування2 15" xfId="96"/>
    <cellStyle name="20% – Акцентування2 15 2" xfId="97"/>
    <cellStyle name="20% – Акцентування2 16" xfId="98"/>
    <cellStyle name="20% – Акцентування2 16 2" xfId="99"/>
    <cellStyle name="20% – Акцентування2 17" xfId="100"/>
    <cellStyle name="20% – Акцентування2 18" xfId="101"/>
    <cellStyle name="20% – Акцентування2 19" xfId="102"/>
    <cellStyle name="20% – Акцентування2 2" xfId="103"/>
    <cellStyle name="20% – Акцентування2 2 10" xfId="104"/>
    <cellStyle name="20% – Акцентування2 2 11" xfId="105"/>
    <cellStyle name="20% – Акцентування2 2 2" xfId="106"/>
    <cellStyle name="20% – Акцентування2 2 3" xfId="107"/>
    <cellStyle name="20% – Акцентування2 2 4" xfId="108"/>
    <cellStyle name="20% – Акцентування2 2 5" xfId="109"/>
    <cellStyle name="20% – Акцентування2 2 6" xfId="110"/>
    <cellStyle name="20% – Акцентування2 2 7" xfId="111"/>
    <cellStyle name="20% – Акцентування2 2 8" xfId="112"/>
    <cellStyle name="20% – Акцентування2 2 9" xfId="113"/>
    <cellStyle name="20% – Акцентування2 20" xfId="114"/>
    <cellStyle name="20% – Акцентування2 20 2" xfId="115"/>
    <cellStyle name="20% – Акцентування2 21" xfId="116"/>
    <cellStyle name="20% – Акцентування2 22" xfId="117"/>
    <cellStyle name="20% – Акцентування2 23" xfId="118"/>
    <cellStyle name="20% – Акцентування2 24" xfId="119"/>
    <cellStyle name="20% – Акцентування2 3" xfId="120"/>
    <cellStyle name="20% – Акцентування2 4" xfId="121"/>
    <cellStyle name="20% – Акцентування2 5" xfId="122"/>
    <cellStyle name="20% – Акцентування2 6" xfId="123"/>
    <cellStyle name="20% – Акцентування2 7" xfId="124"/>
    <cellStyle name="20% – Акцентування2 7 2" xfId="125"/>
    <cellStyle name="20% – Акцентування2 7 3" xfId="126"/>
    <cellStyle name="20% – Акцентування2 7 4" xfId="127"/>
    <cellStyle name="20% – Акцентування2 8" xfId="128"/>
    <cellStyle name="20% – Акцентування2 8 2" xfId="129"/>
    <cellStyle name="20% – Акцентування2 8 3" xfId="130"/>
    <cellStyle name="20% – Акцентування2 9" xfId="131"/>
    <cellStyle name="20% – Акцентування2 9 2" xfId="132"/>
    <cellStyle name="20% – Акцентування3 10" xfId="133"/>
    <cellStyle name="20% – Акцентування3 11" xfId="134"/>
    <cellStyle name="20% – Акцентування3 12" xfId="135"/>
    <cellStyle name="20% – Акцентування3 13" xfId="136"/>
    <cellStyle name="20% – Акцентування3 14" xfId="137"/>
    <cellStyle name="20% – Акцентування3 14 2" xfId="138"/>
    <cellStyle name="20% – Акцентування3 14 3" xfId="139"/>
    <cellStyle name="20% – Акцентування3 15" xfId="140"/>
    <cellStyle name="20% – Акцентування3 15 2" xfId="141"/>
    <cellStyle name="20% – Акцентування3 16" xfId="142"/>
    <cellStyle name="20% – Акцентування3 16 2" xfId="143"/>
    <cellStyle name="20% – Акцентування3 17" xfId="144"/>
    <cellStyle name="20% – Акцентування3 18" xfId="145"/>
    <cellStyle name="20% – Акцентування3 19" xfId="146"/>
    <cellStyle name="20% – Акцентування3 2" xfId="147"/>
    <cellStyle name="20% – Акцентування3 2 10" xfId="148"/>
    <cellStyle name="20% – Акцентування3 2 11" xfId="149"/>
    <cellStyle name="20% – Акцентування3 2 2" xfId="150"/>
    <cellStyle name="20% – Акцентування3 2 3" xfId="151"/>
    <cellStyle name="20% – Акцентування3 2 4" xfId="152"/>
    <cellStyle name="20% – Акцентування3 2 5" xfId="153"/>
    <cellStyle name="20% – Акцентування3 2 6" xfId="154"/>
    <cellStyle name="20% – Акцентування3 2 7" xfId="155"/>
    <cellStyle name="20% – Акцентування3 2 8" xfId="156"/>
    <cellStyle name="20% – Акцентування3 2 9" xfId="157"/>
    <cellStyle name="20% – Акцентування3 20" xfId="158"/>
    <cellStyle name="20% – Акцентування3 20 2" xfId="159"/>
    <cellStyle name="20% – Акцентування3 21" xfId="160"/>
    <cellStyle name="20% – Акцентування3 22" xfId="161"/>
    <cellStyle name="20% – Акцентування3 23" xfId="162"/>
    <cellStyle name="20% – Акцентування3 24" xfId="163"/>
    <cellStyle name="20% – Акцентування3 3" xfId="164"/>
    <cellStyle name="20% – Акцентування3 4" xfId="165"/>
    <cellStyle name="20% – Акцентування3 5" xfId="166"/>
    <cellStyle name="20% – Акцентування3 6" xfId="167"/>
    <cellStyle name="20% – Акцентування3 7" xfId="168"/>
    <cellStyle name="20% – Акцентування3 7 2" xfId="169"/>
    <cellStyle name="20% – Акцентування3 7 3" xfId="170"/>
    <cellStyle name="20% – Акцентування3 7 4" xfId="171"/>
    <cellStyle name="20% – Акцентування3 8" xfId="172"/>
    <cellStyle name="20% – Акцентування3 8 2" xfId="173"/>
    <cellStyle name="20% – Акцентування3 8 3" xfId="174"/>
    <cellStyle name="20% – Акцентування3 9" xfId="175"/>
    <cellStyle name="20% – Акцентування3 9 2" xfId="176"/>
    <cellStyle name="20% – Акцентування4 10" xfId="177"/>
    <cellStyle name="20% – Акцентування4 11" xfId="178"/>
    <cellStyle name="20% – Акцентування4 12" xfId="179"/>
    <cellStyle name="20% – Акцентування4 13" xfId="180"/>
    <cellStyle name="20% – Акцентування4 14" xfId="181"/>
    <cellStyle name="20% – Акцентування4 14 2" xfId="182"/>
    <cellStyle name="20% – Акцентування4 14 3" xfId="183"/>
    <cellStyle name="20% – Акцентування4 15" xfId="184"/>
    <cellStyle name="20% – Акцентування4 15 2" xfId="185"/>
    <cellStyle name="20% – Акцентування4 16" xfId="186"/>
    <cellStyle name="20% – Акцентування4 16 2" xfId="187"/>
    <cellStyle name="20% – Акцентування4 17" xfId="188"/>
    <cellStyle name="20% – Акцентування4 18" xfId="189"/>
    <cellStyle name="20% – Акцентування4 19" xfId="190"/>
    <cellStyle name="20% – Акцентування4 2" xfId="191"/>
    <cellStyle name="20% – Акцентування4 2 10" xfId="192"/>
    <cellStyle name="20% – Акцентування4 2 11" xfId="193"/>
    <cellStyle name="20% – Акцентування4 2 2" xfId="194"/>
    <cellStyle name="20% – Акцентування4 2 3" xfId="195"/>
    <cellStyle name="20% – Акцентування4 2 4" xfId="196"/>
    <cellStyle name="20% – Акцентування4 2 5" xfId="197"/>
    <cellStyle name="20% – Акцентування4 2 6" xfId="198"/>
    <cellStyle name="20% – Акцентування4 2 7" xfId="199"/>
    <cellStyle name="20% – Акцентування4 2 8" xfId="200"/>
    <cellStyle name="20% – Акцентування4 2 9" xfId="201"/>
    <cellStyle name="20% – Акцентування4 20" xfId="202"/>
    <cellStyle name="20% – Акцентування4 20 2" xfId="203"/>
    <cellStyle name="20% – Акцентування4 21" xfId="204"/>
    <cellStyle name="20% – Акцентування4 22" xfId="205"/>
    <cellStyle name="20% – Акцентування4 23" xfId="206"/>
    <cellStyle name="20% – Акцентування4 24" xfId="207"/>
    <cellStyle name="20% – Акцентування4 3" xfId="208"/>
    <cellStyle name="20% – Акцентування4 4" xfId="209"/>
    <cellStyle name="20% – Акцентування4 5" xfId="210"/>
    <cellStyle name="20% – Акцентування4 6" xfId="211"/>
    <cellStyle name="20% – Акцентування4 7" xfId="212"/>
    <cellStyle name="20% – Акцентування4 7 2" xfId="213"/>
    <cellStyle name="20% – Акцентування4 7 3" xfId="214"/>
    <cellStyle name="20% – Акцентування4 7 4" xfId="215"/>
    <cellStyle name="20% – Акцентування4 8" xfId="216"/>
    <cellStyle name="20% – Акцентування4 8 2" xfId="217"/>
    <cellStyle name="20% – Акцентування4 8 3" xfId="218"/>
    <cellStyle name="20% – Акцентування4 9" xfId="219"/>
    <cellStyle name="20% – Акцентування4 9 2" xfId="220"/>
    <cellStyle name="20% – Акцентування5 10" xfId="221"/>
    <cellStyle name="20% – Акцентування5 11" xfId="222"/>
    <cellStyle name="20% – Акцентування5 12" xfId="223"/>
    <cellStyle name="20% – Акцентування5 13" xfId="224"/>
    <cellStyle name="20% – Акцентування5 14" xfId="225"/>
    <cellStyle name="20% – Акцентування5 14 2" xfId="226"/>
    <cellStyle name="20% – Акцентування5 14 3" xfId="227"/>
    <cellStyle name="20% – Акцентування5 15" xfId="228"/>
    <cellStyle name="20% – Акцентування5 15 2" xfId="229"/>
    <cellStyle name="20% – Акцентування5 16" xfId="230"/>
    <cellStyle name="20% – Акцентування5 16 2" xfId="231"/>
    <cellStyle name="20% – Акцентування5 17" xfId="232"/>
    <cellStyle name="20% – Акцентування5 18" xfId="233"/>
    <cellStyle name="20% – Акцентування5 19" xfId="234"/>
    <cellStyle name="20% – Акцентування5 2" xfId="235"/>
    <cellStyle name="20% – Акцентування5 2 10" xfId="236"/>
    <cellStyle name="20% – Акцентування5 2 11" xfId="237"/>
    <cellStyle name="20% – Акцентування5 2 2" xfId="238"/>
    <cellStyle name="20% – Акцентування5 2 3" xfId="239"/>
    <cellStyle name="20% – Акцентування5 2 4" xfId="240"/>
    <cellStyle name="20% – Акцентування5 2 5" xfId="241"/>
    <cellStyle name="20% – Акцентування5 2 6" xfId="242"/>
    <cellStyle name="20% – Акцентування5 2 7" xfId="243"/>
    <cellStyle name="20% – Акцентування5 2 8" xfId="244"/>
    <cellStyle name="20% – Акцентування5 2 9" xfId="245"/>
    <cellStyle name="20% – Акцентування5 20" xfId="246"/>
    <cellStyle name="20% – Акцентування5 20 2" xfId="247"/>
    <cellStyle name="20% – Акцентування5 21" xfId="248"/>
    <cellStyle name="20% – Акцентування5 22" xfId="249"/>
    <cellStyle name="20% – Акцентування5 23" xfId="250"/>
    <cellStyle name="20% – Акцентування5 24" xfId="251"/>
    <cellStyle name="20% – Акцентування5 3" xfId="252"/>
    <cellStyle name="20% – Акцентування5 4" xfId="253"/>
    <cellStyle name="20% – Акцентування5 5" xfId="254"/>
    <cellStyle name="20% – Акцентування5 6" xfId="255"/>
    <cellStyle name="20% – Акцентування5 7" xfId="256"/>
    <cellStyle name="20% – Акцентування5 7 2" xfId="257"/>
    <cellStyle name="20% – Акцентування5 7 3" xfId="258"/>
    <cellStyle name="20% – Акцентування5 7 4" xfId="259"/>
    <cellStyle name="20% – Акцентування5 8" xfId="260"/>
    <cellStyle name="20% – Акцентування5 8 2" xfId="261"/>
    <cellStyle name="20% – Акцентування5 8 3" xfId="262"/>
    <cellStyle name="20% – Акцентування5 9" xfId="263"/>
    <cellStyle name="20% – Акцентування5 9 2" xfId="264"/>
    <cellStyle name="20% – Акцентування6 10" xfId="265"/>
    <cellStyle name="20% – Акцентування6 11" xfId="266"/>
    <cellStyle name="20% – Акцентування6 12" xfId="267"/>
    <cellStyle name="20% – Акцентування6 13" xfId="268"/>
    <cellStyle name="20% – Акцентування6 14" xfId="269"/>
    <cellStyle name="20% – Акцентування6 14 2" xfId="270"/>
    <cellStyle name="20% – Акцентування6 14 3" xfId="271"/>
    <cellStyle name="20% – Акцентування6 15" xfId="272"/>
    <cellStyle name="20% – Акцентування6 15 2" xfId="273"/>
    <cellStyle name="20% – Акцентування6 16" xfId="274"/>
    <cellStyle name="20% – Акцентування6 16 2" xfId="275"/>
    <cellStyle name="20% – Акцентування6 17" xfId="276"/>
    <cellStyle name="20% – Акцентування6 18" xfId="277"/>
    <cellStyle name="20% – Акцентування6 19" xfId="278"/>
    <cellStyle name="20% – Акцентування6 2" xfId="279"/>
    <cellStyle name="20% – Акцентування6 2 10" xfId="280"/>
    <cellStyle name="20% – Акцентування6 2 11" xfId="281"/>
    <cellStyle name="20% – Акцентування6 2 2" xfId="282"/>
    <cellStyle name="20% – Акцентування6 2 3" xfId="283"/>
    <cellStyle name="20% – Акцентування6 2 4" xfId="284"/>
    <cellStyle name="20% – Акцентування6 2 5" xfId="285"/>
    <cellStyle name="20% – Акцентування6 2 6" xfId="286"/>
    <cellStyle name="20% – Акцентування6 2 7" xfId="287"/>
    <cellStyle name="20% – Акцентування6 2 8" xfId="288"/>
    <cellStyle name="20% – Акцентування6 2 9" xfId="289"/>
    <cellStyle name="20% – Акцентування6 20" xfId="290"/>
    <cellStyle name="20% – Акцентування6 20 2" xfId="291"/>
    <cellStyle name="20% – Акцентування6 21" xfId="292"/>
    <cellStyle name="20% – Акцентування6 22" xfId="293"/>
    <cellStyle name="20% – Акцентування6 23" xfId="294"/>
    <cellStyle name="20% – Акцентування6 24" xfId="295"/>
    <cellStyle name="20% – Акцентування6 3" xfId="296"/>
    <cellStyle name="20% – Акцентування6 4" xfId="297"/>
    <cellStyle name="20% – Акцентування6 5" xfId="298"/>
    <cellStyle name="20% – Акцентування6 6" xfId="299"/>
    <cellStyle name="20% – Акцентування6 7" xfId="300"/>
    <cellStyle name="20% – Акцентування6 7 2" xfId="301"/>
    <cellStyle name="20% – Акцентування6 7 3" xfId="302"/>
    <cellStyle name="20% – Акцентування6 7 4" xfId="303"/>
    <cellStyle name="20% – Акцентування6 8" xfId="304"/>
    <cellStyle name="20% – Акцентування6 8 2" xfId="305"/>
    <cellStyle name="20% – Акцентування6 8 3" xfId="306"/>
    <cellStyle name="20% – Акцентування6 9" xfId="307"/>
    <cellStyle name="20% – Акцентування6 9 2" xfId="308"/>
    <cellStyle name="20% – колірна тема 1" xfId="309"/>
    <cellStyle name="20% – колірна тема 2" xfId="310"/>
    <cellStyle name="20% – колірна тема 3" xfId="311"/>
    <cellStyle name="20% – колірна тема 4" xfId="312"/>
    <cellStyle name="20% – колірна тема 5" xfId="313"/>
    <cellStyle name="20% – колірна тема 6" xfId="314"/>
    <cellStyle name="20% — Акцент1" xfId="315"/>
    <cellStyle name="20% — Акцент2" xfId="316"/>
    <cellStyle name="20% — Акцент3" xfId="317"/>
    <cellStyle name="20% — Акцент4" xfId="318"/>
    <cellStyle name="20% — Акцент5" xfId="319"/>
    <cellStyle name="20% — Акцент6" xfId="320"/>
    <cellStyle name="40% - Акцент1" xfId="321"/>
    <cellStyle name="40% - Акцент1 2" xfId="322"/>
    <cellStyle name="40% — акцент1 2" xfId="323"/>
    <cellStyle name="40% - Акцент1_22.12.2020 Додатки бюджет 2021 Коди нові" xfId="324"/>
    <cellStyle name="40% - Акцент2" xfId="325"/>
    <cellStyle name="40% - Акцент2 2" xfId="326"/>
    <cellStyle name="40% — акцент2 2" xfId="327"/>
    <cellStyle name="40% - Акцент2_22.12.2020 Додатки бюджет 2021 Коди нові" xfId="328"/>
    <cellStyle name="40% - Акцент3" xfId="329"/>
    <cellStyle name="40% - Акцент3 2" xfId="330"/>
    <cellStyle name="40% — акцент3 2" xfId="331"/>
    <cellStyle name="40% - Акцент3_22.12.2020 Додатки бюджет 2021 Коди нові" xfId="332"/>
    <cellStyle name="40% - Акцент4" xfId="333"/>
    <cellStyle name="40% - Акцент4 2" xfId="334"/>
    <cellStyle name="40% — акцент4 2" xfId="335"/>
    <cellStyle name="40% - Акцент4_22.12.2020 Додатки бюджет 2021 Коди нові" xfId="336"/>
    <cellStyle name="40% - Акцент5" xfId="337"/>
    <cellStyle name="40% - Акцент5 2" xfId="338"/>
    <cellStyle name="40% — акцент5 2" xfId="339"/>
    <cellStyle name="40% - Акцент5_22.12.2020 Додатки бюджет 2021 Коди нові" xfId="340"/>
    <cellStyle name="40% - Акцент6" xfId="341"/>
    <cellStyle name="40% - Акцент6 2" xfId="342"/>
    <cellStyle name="40% — акцент6 2" xfId="343"/>
    <cellStyle name="40% - Акцент6_22.12.2020 Додатки бюджет 2021 Коди нові" xfId="344"/>
    <cellStyle name="40% – Акцентування1 10" xfId="345"/>
    <cellStyle name="40% – Акцентування1 11" xfId="346"/>
    <cellStyle name="40% – Акцентування1 12" xfId="347"/>
    <cellStyle name="40% – Акцентування1 13" xfId="348"/>
    <cellStyle name="40% – Акцентування1 14" xfId="349"/>
    <cellStyle name="40% – Акцентування1 14 2" xfId="350"/>
    <cellStyle name="40% – Акцентування1 14 3" xfId="351"/>
    <cellStyle name="40% – Акцентування1 15" xfId="352"/>
    <cellStyle name="40% – Акцентування1 15 2" xfId="353"/>
    <cellStyle name="40% – Акцентування1 16" xfId="354"/>
    <cellStyle name="40% – Акцентування1 16 2" xfId="355"/>
    <cellStyle name="40% – Акцентування1 17" xfId="356"/>
    <cellStyle name="40% – Акцентування1 18" xfId="357"/>
    <cellStyle name="40% – Акцентування1 19" xfId="358"/>
    <cellStyle name="40% – Акцентування1 2" xfId="359"/>
    <cellStyle name="40% – Акцентування1 2 10" xfId="360"/>
    <cellStyle name="40% – Акцентування1 2 11" xfId="361"/>
    <cellStyle name="40% – Акцентування1 2 2" xfId="362"/>
    <cellStyle name="40% – Акцентування1 2 3" xfId="363"/>
    <cellStyle name="40% – Акцентування1 2 4" xfId="364"/>
    <cellStyle name="40% – Акцентування1 2 5" xfId="365"/>
    <cellStyle name="40% – Акцентування1 2 6" xfId="366"/>
    <cellStyle name="40% – Акцентування1 2 7" xfId="367"/>
    <cellStyle name="40% – Акцентування1 2 8" xfId="368"/>
    <cellStyle name="40% – Акцентування1 2 9" xfId="369"/>
    <cellStyle name="40% – Акцентування1 20" xfId="370"/>
    <cellStyle name="40% – Акцентування1 20 2" xfId="371"/>
    <cellStyle name="40% – Акцентування1 21" xfId="372"/>
    <cellStyle name="40% – Акцентування1 22" xfId="373"/>
    <cellStyle name="40% – Акцентування1 23" xfId="374"/>
    <cellStyle name="40% – Акцентування1 24" xfId="375"/>
    <cellStyle name="40% – Акцентування1 3" xfId="376"/>
    <cellStyle name="40% – Акцентування1 4" xfId="377"/>
    <cellStyle name="40% – Акцентування1 5" xfId="378"/>
    <cellStyle name="40% – Акцентування1 6" xfId="379"/>
    <cellStyle name="40% – Акцентування1 7" xfId="380"/>
    <cellStyle name="40% – Акцентування1 7 2" xfId="381"/>
    <cellStyle name="40% – Акцентування1 7 3" xfId="382"/>
    <cellStyle name="40% – Акцентування1 7 4" xfId="383"/>
    <cellStyle name="40% – Акцентування1 8" xfId="384"/>
    <cellStyle name="40% – Акцентування1 8 2" xfId="385"/>
    <cellStyle name="40% – Акцентування1 8 3" xfId="386"/>
    <cellStyle name="40% – Акцентування1 9" xfId="387"/>
    <cellStyle name="40% – Акцентування1 9 2" xfId="388"/>
    <cellStyle name="40% – Акцентування2 10" xfId="389"/>
    <cellStyle name="40% – Акцентування2 11" xfId="390"/>
    <cellStyle name="40% – Акцентування2 12" xfId="391"/>
    <cellStyle name="40% – Акцентування2 13" xfId="392"/>
    <cellStyle name="40% – Акцентування2 14" xfId="393"/>
    <cellStyle name="40% – Акцентування2 14 2" xfId="394"/>
    <cellStyle name="40% – Акцентування2 14 3" xfId="395"/>
    <cellStyle name="40% – Акцентування2 15" xfId="396"/>
    <cellStyle name="40% – Акцентування2 15 2" xfId="397"/>
    <cellStyle name="40% – Акцентування2 16" xfId="398"/>
    <cellStyle name="40% – Акцентування2 16 2" xfId="399"/>
    <cellStyle name="40% – Акцентування2 17" xfId="400"/>
    <cellStyle name="40% – Акцентування2 18" xfId="401"/>
    <cellStyle name="40% – Акцентування2 19" xfId="402"/>
    <cellStyle name="40% – Акцентування2 2" xfId="403"/>
    <cellStyle name="40% – Акцентування2 2 10" xfId="404"/>
    <cellStyle name="40% – Акцентування2 2 11" xfId="405"/>
    <cellStyle name="40% – Акцентування2 2 2" xfId="406"/>
    <cellStyle name="40% – Акцентування2 2 3" xfId="407"/>
    <cellStyle name="40% – Акцентування2 2 4" xfId="408"/>
    <cellStyle name="40% – Акцентування2 2 5" xfId="409"/>
    <cellStyle name="40% – Акцентування2 2 6" xfId="410"/>
    <cellStyle name="40% – Акцентування2 2 7" xfId="411"/>
    <cellStyle name="40% – Акцентування2 2 8" xfId="412"/>
    <cellStyle name="40% – Акцентування2 2 9" xfId="413"/>
    <cellStyle name="40% – Акцентування2 20" xfId="414"/>
    <cellStyle name="40% – Акцентування2 20 2" xfId="415"/>
    <cellStyle name="40% – Акцентування2 21" xfId="416"/>
    <cellStyle name="40% – Акцентування2 22" xfId="417"/>
    <cellStyle name="40% – Акцентування2 23" xfId="418"/>
    <cellStyle name="40% – Акцентування2 24" xfId="419"/>
    <cellStyle name="40% – Акцентування2 3" xfId="420"/>
    <cellStyle name="40% – Акцентування2 4" xfId="421"/>
    <cellStyle name="40% – Акцентування2 5" xfId="422"/>
    <cellStyle name="40% – Акцентування2 6" xfId="423"/>
    <cellStyle name="40% – Акцентування2 7" xfId="424"/>
    <cellStyle name="40% – Акцентування2 7 2" xfId="425"/>
    <cellStyle name="40% – Акцентування2 7 3" xfId="426"/>
    <cellStyle name="40% – Акцентування2 7 4" xfId="427"/>
    <cellStyle name="40% – Акцентування2 8" xfId="428"/>
    <cellStyle name="40% – Акцентування2 8 2" xfId="429"/>
    <cellStyle name="40% – Акцентування2 8 3" xfId="430"/>
    <cellStyle name="40% – Акцентування2 9" xfId="431"/>
    <cellStyle name="40% – Акцентування2 9 2" xfId="432"/>
    <cellStyle name="40% – Акцентування3 10" xfId="433"/>
    <cellStyle name="40% – Акцентування3 11" xfId="434"/>
    <cellStyle name="40% – Акцентування3 12" xfId="435"/>
    <cellStyle name="40% – Акцентування3 13" xfId="436"/>
    <cellStyle name="40% – Акцентування3 14" xfId="437"/>
    <cellStyle name="40% – Акцентування3 14 2" xfId="438"/>
    <cellStyle name="40% – Акцентування3 14 3" xfId="439"/>
    <cellStyle name="40% – Акцентування3 15" xfId="440"/>
    <cellStyle name="40% – Акцентування3 15 2" xfId="441"/>
    <cellStyle name="40% – Акцентування3 16" xfId="442"/>
    <cellStyle name="40% – Акцентування3 16 2" xfId="443"/>
    <cellStyle name="40% – Акцентування3 17" xfId="444"/>
    <cellStyle name="40% – Акцентування3 18" xfId="445"/>
    <cellStyle name="40% – Акцентування3 19" xfId="446"/>
    <cellStyle name="40% – Акцентування3 2" xfId="447"/>
    <cellStyle name="40% – Акцентування3 2 10" xfId="448"/>
    <cellStyle name="40% – Акцентування3 2 11" xfId="449"/>
    <cellStyle name="40% – Акцентування3 2 2" xfId="450"/>
    <cellStyle name="40% – Акцентування3 2 3" xfId="451"/>
    <cellStyle name="40% – Акцентування3 2 4" xfId="452"/>
    <cellStyle name="40% – Акцентування3 2 5" xfId="453"/>
    <cellStyle name="40% – Акцентування3 2 6" xfId="454"/>
    <cellStyle name="40% – Акцентування3 2 7" xfId="455"/>
    <cellStyle name="40% – Акцентування3 2 8" xfId="456"/>
    <cellStyle name="40% – Акцентування3 2 9" xfId="457"/>
    <cellStyle name="40% – Акцентування3 20" xfId="458"/>
    <cellStyle name="40% – Акцентування3 20 2" xfId="459"/>
    <cellStyle name="40% – Акцентування3 21" xfId="460"/>
    <cellStyle name="40% – Акцентування3 22" xfId="461"/>
    <cellStyle name="40% – Акцентування3 23" xfId="462"/>
    <cellStyle name="40% – Акцентування3 24" xfId="463"/>
    <cellStyle name="40% – Акцентування3 3" xfId="464"/>
    <cellStyle name="40% – Акцентування3 4" xfId="465"/>
    <cellStyle name="40% – Акцентування3 5" xfId="466"/>
    <cellStyle name="40% – Акцентування3 6" xfId="467"/>
    <cellStyle name="40% – Акцентування3 7" xfId="468"/>
    <cellStyle name="40% – Акцентування3 7 2" xfId="469"/>
    <cellStyle name="40% – Акцентування3 7 3" xfId="470"/>
    <cellStyle name="40% – Акцентування3 7 4" xfId="471"/>
    <cellStyle name="40% – Акцентування3 8" xfId="472"/>
    <cellStyle name="40% – Акцентування3 8 2" xfId="473"/>
    <cellStyle name="40% – Акцентування3 8 3" xfId="474"/>
    <cellStyle name="40% – Акцентування3 9" xfId="475"/>
    <cellStyle name="40% – Акцентування3 9 2" xfId="476"/>
    <cellStyle name="40% – Акцентування4 10" xfId="477"/>
    <cellStyle name="40% – Акцентування4 11" xfId="478"/>
    <cellStyle name="40% – Акцентування4 12" xfId="479"/>
    <cellStyle name="40% – Акцентування4 13" xfId="480"/>
    <cellStyle name="40% – Акцентування4 14" xfId="481"/>
    <cellStyle name="40% – Акцентування4 14 2" xfId="482"/>
    <cellStyle name="40% – Акцентування4 14 3" xfId="483"/>
    <cellStyle name="40% – Акцентування4 15" xfId="484"/>
    <cellStyle name="40% – Акцентування4 15 2" xfId="485"/>
    <cellStyle name="40% – Акцентування4 16" xfId="486"/>
    <cellStyle name="40% – Акцентування4 16 2" xfId="487"/>
    <cellStyle name="40% – Акцентування4 17" xfId="488"/>
    <cellStyle name="40% – Акцентування4 18" xfId="489"/>
    <cellStyle name="40% – Акцентування4 19" xfId="490"/>
    <cellStyle name="40% – Акцентування4 2" xfId="491"/>
    <cellStyle name="40% – Акцентування4 2 10" xfId="492"/>
    <cellStyle name="40% – Акцентування4 2 11" xfId="493"/>
    <cellStyle name="40% – Акцентування4 2 2" xfId="494"/>
    <cellStyle name="40% – Акцентування4 2 3" xfId="495"/>
    <cellStyle name="40% – Акцентування4 2 4" xfId="496"/>
    <cellStyle name="40% – Акцентування4 2 5" xfId="497"/>
    <cellStyle name="40% – Акцентування4 2 6" xfId="498"/>
    <cellStyle name="40% – Акцентування4 2 7" xfId="499"/>
    <cellStyle name="40% – Акцентування4 2 8" xfId="500"/>
    <cellStyle name="40% – Акцентування4 2 9" xfId="501"/>
    <cellStyle name="40% – Акцентування4 20" xfId="502"/>
    <cellStyle name="40% – Акцентування4 20 2" xfId="503"/>
    <cellStyle name="40% – Акцентування4 21" xfId="504"/>
    <cellStyle name="40% – Акцентування4 22" xfId="505"/>
    <cellStyle name="40% – Акцентування4 23" xfId="506"/>
    <cellStyle name="40% – Акцентування4 24" xfId="507"/>
    <cellStyle name="40% – Акцентування4 3" xfId="508"/>
    <cellStyle name="40% – Акцентування4 4" xfId="509"/>
    <cellStyle name="40% – Акцентування4 5" xfId="510"/>
    <cellStyle name="40% – Акцентування4 6" xfId="511"/>
    <cellStyle name="40% – Акцентування4 7" xfId="512"/>
    <cellStyle name="40% – Акцентування4 7 2" xfId="513"/>
    <cellStyle name="40% – Акцентування4 7 3" xfId="514"/>
    <cellStyle name="40% – Акцентування4 7 4" xfId="515"/>
    <cellStyle name="40% – Акцентування4 8" xfId="516"/>
    <cellStyle name="40% – Акцентування4 8 2" xfId="517"/>
    <cellStyle name="40% – Акцентування4 8 3" xfId="518"/>
    <cellStyle name="40% – Акцентування4 9" xfId="519"/>
    <cellStyle name="40% – Акцентування4 9 2" xfId="520"/>
    <cellStyle name="40% – Акцентування5 10" xfId="521"/>
    <cellStyle name="40% – Акцентування5 11" xfId="522"/>
    <cellStyle name="40% – Акцентування5 12" xfId="523"/>
    <cellStyle name="40% – Акцентування5 13" xfId="524"/>
    <cellStyle name="40% – Акцентування5 14" xfId="525"/>
    <cellStyle name="40% – Акцентування5 14 2" xfId="526"/>
    <cellStyle name="40% – Акцентування5 14 3" xfId="527"/>
    <cellStyle name="40% – Акцентування5 15" xfId="528"/>
    <cellStyle name="40% – Акцентування5 15 2" xfId="529"/>
    <cellStyle name="40% – Акцентування5 16" xfId="530"/>
    <cellStyle name="40% – Акцентування5 16 2" xfId="531"/>
    <cellStyle name="40% – Акцентування5 17" xfId="532"/>
    <cellStyle name="40% – Акцентування5 18" xfId="533"/>
    <cellStyle name="40% – Акцентування5 19" xfId="534"/>
    <cellStyle name="40% – Акцентування5 2" xfId="535"/>
    <cellStyle name="40% – Акцентування5 2 10" xfId="536"/>
    <cellStyle name="40% – Акцентування5 2 11" xfId="537"/>
    <cellStyle name="40% – Акцентування5 2 2" xfId="538"/>
    <cellStyle name="40% – Акцентування5 2 3" xfId="539"/>
    <cellStyle name="40% – Акцентування5 2 4" xfId="540"/>
    <cellStyle name="40% – Акцентування5 2 5" xfId="541"/>
    <cellStyle name="40% – Акцентування5 2 6" xfId="542"/>
    <cellStyle name="40% – Акцентування5 2 7" xfId="543"/>
    <cellStyle name="40% – Акцентування5 2 8" xfId="544"/>
    <cellStyle name="40% – Акцентування5 2 9" xfId="545"/>
    <cellStyle name="40% – Акцентування5 20" xfId="546"/>
    <cellStyle name="40% – Акцентування5 20 2" xfId="547"/>
    <cellStyle name="40% – Акцентування5 21" xfId="548"/>
    <cellStyle name="40% – Акцентування5 22" xfId="549"/>
    <cellStyle name="40% – Акцентування5 23" xfId="550"/>
    <cellStyle name="40% – Акцентування5 24" xfId="551"/>
    <cellStyle name="40% – Акцентування5 3" xfId="552"/>
    <cellStyle name="40% – Акцентування5 4" xfId="553"/>
    <cellStyle name="40% – Акцентування5 5" xfId="554"/>
    <cellStyle name="40% – Акцентування5 6" xfId="555"/>
    <cellStyle name="40% – Акцентування5 7" xfId="556"/>
    <cellStyle name="40% – Акцентування5 7 2" xfId="557"/>
    <cellStyle name="40% – Акцентування5 7 3" xfId="558"/>
    <cellStyle name="40% – Акцентування5 7 4" xfId="559"/>
    <cellStyle name="40% – Акцентування5 8" xfId="560"/>
    <cellStyle name="40% – Акцентування5 8 2" xfId="561"/>
    <cellStyle name="40% – Акцентування5 8 3" xfId="562"/>
    <cellStyle name="40% – Акцентування5 9" xfId="563"/>
    <cellStyle name="40% – Акцентування5 9 2" xfId="564"/>
    <cellStyle name="40% – Акцентування6 10" xfId="565"/>
    <cellStyle name="40% – Акцентування6 11" xfId="566"/>
    <cellStyle name="40% – Акцентування6 12" xfId="567"/>
    <cellStyle name="40% – Акцентування6 13" xfId="568"/>
    <cellStyle name="40% – Акцентування6 14" xfId="569"/>
    <cellStyle name="40% – Акцентування6 14 2" xfId="570"/>
    <cellStyle name="40% – Акцентування6 14 3" xfId="571"/>
    <cellStyle name="40% – Акцентування6 15" xfId="572"/>
    <cellStyle name="40% – Акцентування6 15 2" xfId="573"/>
    <cellStyle name="40% – Акцентування6 16" xfId="574"/>
    <cellStyle name="40% – Акцентування6 16 2" xfId="575"/>
    <cellStyle name="40% – Акцентування6 17" xfId="576"/>
    <cellStyle name="40% – Акцентування6 18" xfId="577"/>
    <cellStyle name="40% – Акцентування6 19" xfId="578"/>
    <cellStyle name="40% – Акцентування6 2" xfId="579"/>
    <cellStyle name="40% – Акцентування6 2 10" xfId="580"/>
    <cellStyle name="40% – Акцентування6 2 11" xfId="581"/>
    <cellStyle name="40% – Акцентування6 2 2" xfId="582"/>
    <cellStyle name="40% – Акцентування6 2 3" xfId="583"/>
    <cellStyle name="40% – Акцентування6 2 4" xfId="584"/>
    <cellStyle name="40% – Акцентування6 2 5" xfId="585"/>
    <cellStyle name="40% – Акцентування6 2 6" xfId="586"/>
    <cellStyle name="40% – Акцентування6 2 7" xfId="587"/>
    <cellStyle name="40% – Акцентування6 2 8" xfId="588"/>
    <cellStyle name="40% – Акцентування6 2 9" xfId="589"/>
    <cellStyle name="40% – Акцентування6 20" xfId="590"/>
    <cellStyle name="40% – Акцентування6 20 2" xfId="591"/>
    <cellStyle name="40% – Акцентування6 21" xfId="592"/>
    <cellStyle name="40% – Акцентування6 22" xfId="593"/>
    <cellStyle name="40% – Акцентування6 23" xfId="594"/>
    <cellStyle name="40% – Акцентування6 24" xfId="595"/>
    <cellStyle name="40% – Акцентування6 3" xfId="596"/>
    <cellStyle name="40% – Акцентування6 4" xfId="597"/>
    <cellStyle name="40% – Акцентування6 5" xfId="598"/>
    <cellStyle name="40% – Акцентування6 6" xfId="599"/>
    <cellStyle name="40% – Акцентування6 7" xfId="600"/>
    <cellStyle name="40% – Акцентування6 7 2" xfId="601"/>
    <cellStyle name="40% – Акцентування6 7 3" xfId="602"/>
    <cellStyle name="40% – Акцентування6 7 4" xfId="603"/>
    <cellStyle name="40% – Акцентування6 8" xfId="604"/>
    <cellStyle name="40% – Акцентування6 8 2" xfId="605"/>
    <cellStyle name="40% – Акцентування6 8 3" xfId="606"/>
    <cellStyle name="40% – Акцентування6 9" xfId="607"/>
    <cellStyle name="40% – Акцентування6 9 2" xfId="608"/>
    <cellStyle name="40% – колірна тема 1" xfId="609"/>
    <cellStyle name="40% – колірна тема 2" xfId="610"/>
    <cellStyle name="40% – колірна тема 3" xfId="611"/>
    <cellStyle name="40% – колірна тема 4" xfId="612"/>
    <cellStyle name="40% – колірна тема 5" xfId="613"/>
    <cellStyle name="40% – колірна тема 6" xfId="614"/>
    <cellStyle name="40% — Акцент1" xfId="615"/>
    <cellStyle name="40% — Акцент2" xfId="616"/>
    <cellStyle name="40% — Акцент3" xfId="617"/>
    <cellStyle name="40% — Акцент4" xfId="618"/>
    <cellStyle name="40% — Акцент5" xfId="619"/>
    <cellStyle name="40% — Акцент6" xfId="620"/>
    <cellStyle name="60% - Акцент1" xfId="621"/>
    <cellStyle name="60% - Акцент1 2" xfId="622"/>
    <cellStyle name="60% — акцент1 2" xfId="623"/>
    <cellStyle name="60% - Акцент1_22.12.2020 Додатки бюджет 2021 Коди нові" xfId="624"/>
    <cellStyle name="60% - Акцент2" xfId="625"/>
    <cellStyle name="60% - Акцент2 2" xfId="626"/>
    <cellStyle name="60% — акцент2 2" xfId="627"/>
    <cellStyle name="60% - Акцент2_22.12.2020 Додатки бюджет 2021 Коди нові" xfId="628"/>
    <cellStyle name="60% - Акцент3" xfId="629"/>
    <cellStyle name="60% - Акцент3 2" xfId="630"/>
    <cellStyle name="60% — акцент3 2" xfId="631"/>
    <cellStyle name="60% - Акцент3_22.12.2020 Додатки бюджет 2021 Коди нові" xfId="632"/>
    <cellStyle name="60% - Акцент4" xfId="633"/>
    <cellStyle name="60% - Акцент4 2" xfId="634"/>
    <cellStyle name="60% — акцент4 2" xfId="635"/>
    <cellStyle name="60% - Акцент4_22.12.2020 Додатки бюджет 2021 Коди нові" xfId="636"/>
    <cellStyle name="60% - Акцент5" xfId="637"/>
    <cellStyle name="60% - Акцент5 2" xfId="638"/>
    <cellStyle name="60% — акцент5 2" xfId="639"/>
    <cellStyle name="60% - Акцент5_22.12.2020 Додатки бюджет 2021 Коди нові" xfId="640"/>
    <cellStyle name="60% - Акцент6" xfId="641"/>
    <cellStyle name="60% - Акцент6 2" xfId="642"/>
    <cellStyle name="60% — акцент6 2" xfId="643"/>
    <cellStyle name="60% - Акцент6_22.12.2020 Додатки бюджет 2021 Коди нові" xfId="644"/>
    <cellStyle name="60% – Акцентування1 10" xfId="645"/>
    <cellStyle name="60% – Акцентування1 11" xfId="646"/>
    <cellStyle name="60% – Акцентування1 12" xfId="647"/>
    <cellStyle name="60% – Акцентування1 13" xfId="648"/>
    <cellStyle name="60% – Акцентування1 14" xfId="649"/>
    <cellStyle name="60% – Акцентування1 14 2" xfId="650"/>
    <cellStyle name="60% – Акцентування1 14 3" xfId="651"/>
    <cellStyle name="60% – Акцентування1 15" xfId="652"/>
    <cellStyle name="60% – Акцентування1 15 2" xfId="653"/>
    <cellStyle name="60% – Акцентування1 16" xfId="654"/>
    <cellStyle name="60% – Акцентування1 16 2" xfId="655"/>
    <cellStyle name="60% – Акцентування1 17" xfId="656"/>
    <cellStyle name="60% – Акцентування1 18" xfId="657"/>
    <cellStyle name="60% – Акцентування1 19" xfId="658"/>
    <cellStyle name="60% – Акцентування1 2" xfId="659"/>
    <cellStyle name="60% – Акцентування1 2 10" xfId="660"/>
    <cellStyle name="60% – Акцентування1 2 11" xfId="661"/>
    <cellStyle name="60% – Акцентування1 2 2" xfId="662"/>
    <cellStyle name="60% – Акцентування1 2 3" xfId="663"/>
    <cellStyle name="60% – Акцентування1 2 4" xfId="664"/>
    <cellStyle name="60% – Акцентування1 2 5" xfId="665"/>
    <cellStyle name="60% – Акцентування1 2 6" xfId="666"/>
    <cellStyle name="60% – Акцентування1 2 7" xfId="667"/>
    <cellStyle name="60% – Акцентування1 2 8" xfId="668"/>
    <cellStyle name="60% – Акцентування1 2 9" xfId="669"/>
    <cellStyle name="60% – Акцентування1 20" xfId="670"/>
    <cellStyle name="60% – Акцентування1 20 2" xfId="671"/>
    <cellStyle name="60% – Акцентування1 21" xfId="672"/>
    <cellStyle name="60% – Акцентування1 22" xfId="673"/>
    <cellStyle name="60% – Акцентування1 23" xfId="674"/>
    <cellStyle name="60% – Акцентування1 24" xfId="675"/>
    <cellStyle name="60% – Акцентування1 3" xfId="676"/>
    <cellStyle name="60% – Акцентування1 4" xfId="677"/>
    <cellStyle name="60% – Акцентування1 5" xfId="678"/>
    <cellStyle name="60% – Акцентування1 6" xfId="679"/>
    <cellStyle name="60% – Акцентування1 7" xfId="680"/>
    <cellStyle name="60% – Акцентування1 7 2" xfId="681"/>
    <cellStyle name="60% – Акцентування1 7 3" xfId="682"/>
    <cellStyle name="60% – Акцентування1 7 4" xfId="683"/>
    <cellStyle name="60% – Акцентування1 8" xfId="684"/>
    <cellStyle name="60% – Акцентування1 8 2" xfId="685"/>
    <cellStyle name="60% – Акцентування1 8 3" xfId="686"/>
    <cellStyle name="60% – Акцентування1 9" xfId="687"/>
    <cellStyle name="60% – Акцентування1 9 2" xfId="688"/>
    <cellStyle name="60% – Акцентування2 10" xfId="689"/>
    <cellStyle name="60% – Акцентування2 11" xfId="690"/>
    <cellStyle name="60% – Акцентування2 12" xfId="691"/>
    <cellStyle name="60% – Акцентування2 13" xfId="692"/>
    <cellStyle name="60% – Акцентування2 14" xfId="693"/>
    <cellStyle name="60% – Акцентування2 14 2" xfId="694"/>
    <cellStyle name="60% – Акцентування2 14 3" xfId="695"/>
    <cellStyle name="60% – Акцентування2 15" xfId="696"/>
    <cellStyle name="60% – Акцентування2 15 2" xfId="697"/>
    <cellStyle name="60% – Акцентування2 16" xfId="698"/>
    <cellStyle name="60% – Акцентування2 16 2" xfId="699"/>
    <cellStyle name="60% – Акцентування2 17" xfId="700"/>
    <cellStyle name="60% – Акцентування2 18" xfId="701"/>
    <cellStyle name="60% – Акцентування2 19" xfId="702"/>
    <cellStyle name="60% – Акцентування2 2" xfId="703"/>
    <cellStyle name="60% – Акцентування2 2 10" xfId="704"/>
    <cellStyle name="60% – Акцентування2 2 11" xfId="705"/>
    <cellStyle name="60% – Акцентування2 2 2" xfId="706"/>
    <cellStyle name="60% – Акцентування2 2 3" xfId="707"/>
    <cellStyle name="60% – Акцентування2 2 4" xfId="708"/>
    <cellStyle name="60% – Акцентування2 2 5" xfId="709"/>
    <cellStyle name="60% – Акцентування2 2 6" xfId="710"/>
    <cellStyle name="60% – Акцентування2 2 7" xfId="711"/>
    <cellStyle name="60% – Акцентування2 2 8" xfId="712"/>
    <cellStyle name="60% – Акцентування2 2 9" xfId="713"/>
    <cellStyle name="60% – Акцентування2 20" xfId="714"/>
    <cellStyle name="60% – Акцентування2 20 2" xfId="715"/>
    <cellStyle name="60% – Акцентування2 21" xfId="716"/>
    <cellStyle name="60% – Акцентування2 22" xfId="717"/>
    <cellStyle name="60% – Акцентування2 23" xfId="718"/>
    <cellStyle name="60% – Акцентування2 24" xfId="719"/>
    <cellStyle name="60% – Акцентування2 3" xfId="720"/>
    <cellStyle name="60% – Акцентування2 4" xfId="721"/>
    <cellStyle name="60% – Акцентування2 5" xfId="722"/>
    <cellStyle name="60% – Акцентування2 6" xfId="723"/>
    <cellStyle name="60% – Акцентування2 7" xfId="724"/>
    <cellStyle name="60% – Акцентування2 7 2" xfId="725"/>
    <cellStyle name="60% – Акцентування2 7 3" xfId="726"/>
    <cellStyle name="60% – Акцентування2 7 4" xfId="727"/>
    <cellStyle name="60% – Акцентування2 8" xfId="728"/>
    <cellStyle name="60% – Акцентування2 8 2" xfId="729"/>
    <cellStyle name="60% – Акцентування2 8 3" xfId="730"/>
    <cellStyle name="60% – Акцентування2 9" xfId="731"/>
    <cellStyle name="60% – Акцентування2 9 2" xfId="732"/>
    <cellStyle name="60% – Акцентування3 10" xfId="733"/>
    <cellStyle name="60% – Акцентування3 11" xfId="734"/>
    <cellStyle name="60% – Акцентування3 12" xfId="735"/>
    <cellStyle name="60% – Акцентування3 13" xfId="736"/>
    <cellStyle name="60% – Акцентування3 14" xfId="737"/>
    <cellStyle name="60% – Акцентування3 14 2" xfId="738"/>
    <cellStyle name="60% – Акцентування3 14 3" xfId="739"/>
    <cellStyle name="60% – Акцентування3 15" xfId="740"/>
    <cellStyle name="60% – Акцентування3 15 2" xfId="741"/>
    <cellStyle name="60% – Акцентування3 16" xfId="742"/>
    <cellStyle name="60% – Акцентування3 16 2" xfId="743"/>
    <cellStyle name="60% – Акцентування3 17" xfId="744"/>
    <cellStyle name="60% – Акцентування3 18" xfId="745"/>
    <cellStyle name="60% – Акцентування3 19" xfId="746"/>
    <cellStyle name="60% – Акцентування3 2" xfId="747"/>
    <cellStyle name="60% – Акцентування3 2 10" xfId="748"/>
    <cellStyle name="60% – Акцентування3 2 11" xfId="749"/>
    <cellStyle name="60% – Акцентування3 2 2" xfId="750"/>
    <cellStyle name="60% – Акцентування3 2 3" xfId="751"/>
    <cellStyle name="60% – Акцентування3 2 4" xfId="752"/>
    <cellStyle name="60% – Акцентування3 2 5" xfId="753"/>
    <cellStyle name="60% – Акцентування3 2 6" xfId="754"/>
    <cellStyle name="60% – Акцентування3 2 7" xfId="755"/>
    <cellStyle name="60% – Акцентування3 2 8" xfId="756"/>
    <cellStyle name="60% – Акцентування3 2 9" xfId="757"/>
    <cellStyle name="60% – Акцентування3 20" xfId="758"/>
    <cellStyle name="60% – Акцентування3 20 2" xfId="759"/>
    <cellStyle name="60% – Акцентування3 21" xfId="760"/>
    <cellStyle name="60% – Акцентування3 22" xfId="761"/>
    <cellStyle name="60% – Акцентування3 23" xfId="762"/>
    <cellStyle name="60% – Акцентування3 24" xfId="763"/>
    <cellStyle name="60% – Акцентування3 3" xfId="764"/>
    <cellStyle name="60% – Акцентування3 4" xfId="765"/>
    <cellStyle name="60% – Акцентування3 5" xfId="766"/>
    <cellStyle name="60% – Акцентування3 6" xfId="767"/>
    <cellStyle name="60% – Акцентування3 7" xfId="768"/>
    <cellStyle name="60% – Акцентування3 7 2" xfId="769"/>
    <cellStyle name="60% – Акцентування3 7 3" xfId="770"/>
    <cellStyle name="60% – Акцентування3 7 4" xfId="771"/>
    <cellStyle name="60% – Акцентування3 8" xfId="772"/>
    <cellStyle name="60% – Акцентування3 8 2" xfId="773"/>
    <cellStyle name="60% – Акцентування3 8 3" xfId="774"/>
    <cellStyle name="60% – Акцентування3 9" xfId="775"/>
    <cellStyle name="60% – Акцентування3 9 2" xfId="776"/>
    <cellStyle name="60% – Акцентування4 10" xfId="777"/>
    <cellStyle name="60% – Акцентування4 11" xfId="778"/>
    <cellStyle name="60% – Акцентування4 12" xfId="779"/>
    <cellStyle name="60% – Акцентування4 13" xfId="780"/>
    <cellStyle name="60% – Акцентування4 14" xfId="781"/>
    <cellStyle name="60% – Акцентування4 14 2" xfId="782"/>
    <cellStyle name="60% – Акцентування4 14 3" xfId="783"/>
    <cellStyle name="60% – Акцентування4 15" xfId="784"/>
    <cellStyle name="60% – Акцентування4 15 2" xfId="785"/>
    <cellStyle name="60% – Акцентування4 16" xfId="786"/>
    <cellStyle name="60% – Акцентування4 16 2" xfId="787"/>
    <cellStyle name="60% – Акцентування4 17" xfId="788"/>
    <cellStyle name="60% – Акцентування4 18" xfId="789"/>
    <cellStyle name="60% – Акцентування4 19" xfId="790"/>
    <cellStyle name="60% – Акцентування4 2" xfId="791"/>
    <cellStyle name="60% – Акцентування4 2 10" xfId="792"/>
    <cellStyle name="60% – Акцентування4 2 11" xfId="793"/>
    <cellStyle name="60% – Акцентування4 2 2" xfId="794"/>
    <cellStyle name="60% – Акцентування4 2 3" xfId="795"/>
    <cellStyle name="60% – Акцентування4 2 4" xfId="796"/>
    <cellStyle name="60% – Акцентування4 2 5" xfId="797"/>
    <cellStyle name="60% – Акцентування4 2 6" xfId="798"/>
    <cellStyle name="60% – Акцентування4 2 7" xfId="799"/>
    <cellStyle name="60% – Акцентування4 2 8" xfId="800"/>
    <cellStyle name="60% – Акцентування4 2 9" xfId="801"/>
    <cellStyle name="60% – Акцентування4 20" xfId="802"/>
    <cellStyle name="60% – Акцентування4 20 2" xfId="803"/>
    <cellStyle name="60% – Акцентування4 21" xfId="804"/>
    <cellStyle name="60% – Акцентування4 22" xfId="805"/>
    <cellStyle name="60% – Акцентування4 23" xfId="806"/>
    <cellStyle name="60% – Акцентування4 24" xfId="807"/>
    <cellStyle name="60% – Акцентування4 3" xfId="808"/>
    <cellStyle name="60% – Акцентування4 4" xfId="809"/>
    <cellStyle name="60% – Акцентування4 5" xfId="810"/>
    <cellStyle name="60% – Акцентування4 6" xfId="811"/>
    <cellStyle name="60% – Акцентування4 7" xfId="812"/>
    <cellStyle name="60% – Акцентування4 7 2" xfId="813"/>
    <cellStyle name="60% – Акцентування4 7 3" xfId="814"/>
    <cellStyle name="60% – Акцентування4 7 4" xfId="815"/>
    <cellStyle name="60% – Акцентування4 8" xfId="816"/>
    <cellStyle name="60% – Акцентування4 8 2" xfId="817"/>
    <cellStyle name="60% – Акцентування4 8 3" xfId="818"/>
    <cellStyle name="60% – Акцентування4 9" xfId="819"/>
    <cellStyle name="60% – Акцентування4 9 2" xfId="820"/>
    <cellStyle name="60% – Акцентування5 10" xfId="821"/>
    <cellStyle name="60% – Акцентування5 11" xfId="822"/>
    <cellStyle name="60% – Акцентування5 12" xfId="823"/>
    <cellStyle name="60% – Акцентування5 13" xfId="824"/>
    <cellStyle name="60% – Акцентування5 14" xfId="825"/>
    <cellStyle name="60% – Акцентування5 14 2" xfId="826"/>
    <cellStyle name="60% – Акцентування5 14 3" xfId="827"/>
    <cellStyle name="60% – Акцентування5 15" xfId="828"/>
    <cellStyle name="60% – Акцентування5 15 2" xfId="829"/>
    <cellStyle name="60% – Акцентування5 16" xfId="830"/>
    <cellStyle name="60% – Акцентування5 16 2" xfId="831"/>
    <cellStyle name="60% – Акцентування5 17" xfId="832"/>
    <cellStyle name="60% – Акцентування5 18" xfId="833"/>
    <cellStyle name="60% – Акцентування5 19" xfId="834"/>
    <cellStyle name="60% – Акцентування5 2" xfId="835"/>
    <cellStyle name="60% – Акцентування5 2 10" xfId="836"/>
    <cellStyle name="60% – Акцентування5 2 11" xfId="837"/>
    <cellStyle name="60% – Акцентування5 2 2" xfId="838"/>
    <cellStyle name="60% – Акцентування5 2 3" xfId="839"/>
    <cellStyle name="60% – Акцентування5 2 4" xfId="840"/>
    <cellStyle name="60% – Акцентування5 2 5" xfId="841"/>
    <cellStyle name="60% – Акцентування5 2 6" xfId="842"/>
    <cellStyle name="60% – Акцентування5 2 7" xfId="843"/>
    <cellStyle name="60% – Акцентування5 2 8" xfId="844"/>
    <cellStyle name="60% – Акцентування5 2 9" xfId="845"/>
    <cellStyle name="60% – Акцентування5 20" xfId="846"/>
    <cellStyle name="60% – Акцентування5 20 2" xfId="847"/>
    <cellStyle name="60% – Акцентування5 21" xfId="848"/>
    <cellStyle name="60% – Акцентування5 22" xfId="849"/>
    <cellStyle name="60% – Акцентування5 23" xfId="850"/>
    <cellStyle name="60% – Акцентування5 24" xfId="851"/>
    <cellStyle name="60% – Акцентування5 3" xfId="852"/>
    <cellStyle name="60% – Акцентування5 4" xfId="853"/>
    <cellStyle name="60% – Акцентування5 5" xfId="854"/>
    <cellStyle name="60% – Акцентування5 6" xfId="855"/>
    <cellStyle name="60% – Акцентування5 7" xfId="856"/>
    <cellStyle name="60% – Акцентування5 7 2" xfId="857"/>
    <cellStyle name="60% – Акцентування5 7 3" xfId="858"/>
    <cellStyle name="60% – Акцентування5 7 4" xfId="859"/>
    <cellStyle name="60% – Акцентування5 8" xfId="860"/>
    <cellStyle name="60% – Акцентування5 8 2" xfId="861"/>
    <cellStyle name="60% – Акцентування5 8 3" xfId="862"/>
    <cellStyle name="60% – Акцентування5 9" xfId="863"/>
    <cellStyle name="60% – Акцентування5 9 2" xfId="864"/>
    <cellStyle name="60% – Акцентування6 10" xfId="865"/>
    <cellStyle name="60% – Акцентування6 11" xfId="866"/>
    <cellStyle name="60% – Акцентування6 12" xfId="867"/>
    <cellStyle name="60% – Акцентування6 13" xfId="868"/>
    <cellStyle name="60% – Акцентування6 14" xfId="869"/>
    <cellStyle name="60% – Акцентування6 14 2" xfId="870"/>
    <cellStyle name="60% – Акцентування6 14 3" xfId="871"/>
    <cellStyle name="60% – Акцентування6 15" xfId="872"/>
    <cellStyle name="60% – Акцентування6 15 2" xfId="873"/>
    <cellStyle name="60% – Акцентування6 16" xfId="874"/>
    <cellStyle name="60% – Акцентування6 16 2" xfId="875"/>
    <cellStyle name="60% – Акцентування6 17" xfId="876"/>
    <cellStyle name="60% – Акцентування6 18" xfId="877"/>
    <cellStyle name="60% – Акцентування6 19" xfId="878"/>
    <cellStyle name="60% – Акцентування6 2" xfId="879"/>
    <cellStyle name="60% – Акцентування6 2 10" xfId="880"/>
    <cellStyle name="60% – Акцентування6 2 11" xfId="881"/>
    <cellStyle name="60% – Акцентування6 2 2" xfId="882"/>
    <cellStyle name="60% – Акцентування6 2 3" xfId="883"/>
    <cellStyle name="60% – Акцентування6 2 4" xfId="884"/>
    <cellStyle name="60% – Акцентування6 2 5" xfId="885"/>
    <cellStyle name="60% – Акцентування6 2 6" xfId="886"/>
    <cellStyle name="60% – Акцентування6 2 7" xfId="887"/>
    <cellStyle name="60% – Акцентування6 2 8" xfId="888"/>
    <cellStyle name="60% – Акцентування6 2 9" xfId="889"/>
    <cellStyle name="60% – Акцентування6 20" xfId="890"/>
    <cellStyle name="60% – Акцентування6 20 2" xfId="891"/>
    <cellStyle name="60% – Акцентування6 21" xfId="892"/>
    <cellStyle name="60% – Акцентування6 22" xfId="893"/>
    <cellStyle name="60% – Акцентування6 23" xfId="894"/>
    <cellStyle name="60% – Акцентування6 24" xfId="895"/>
    <cellStyle name="60% – Акцентування6 3" xfId="896"/>
    <cellStyle name="60% – Акцентування6 4" xfId="897"/>
    <cellStyle name="60% – Акцентування6 5" xfId="898"/>
    <cellStyle name="60% – Акцентування6 6" xfId="899"/>
    <cellStyle name="60% – Акцентування6 7" xfId="900"/>
    <cellStyle name="60% – Акцентування6 7 2" xfId="901"/>
    <cellStyle name="60% – Акцентування6 7 3" xfId="902"/>
    <cellStyle name="60% – Акцентування6 7 4" xfId="903"/>
    <cellStyle name="60% – Акцентування6 8" xfId="904"/>
    <cellStyle name="60% – Акцентування6 8 2" xfId="905"/>
    <cellStyle name="60% – Акцентування6 8 3" xfId="906"/>
    <cellStyle name="60% – Акцентування6 9" xfId="907"/>
    <cellStyle name="60% – Акцентування6 9 2" xfId="908"/>
    <cellStyle name="60% – колірна тема 1" xfId="909"/>
    <cellStyle name="60% – колірна тема 2" xfId="910"/>
    <cellStyle name="60% – колірна тема 3" xfId="911"/>
    <cellStyle name="60% – колірна тема 4" xfId="912"/>
    <cellStyle name="60% – колірна тема 5" xfId="913"/>
    <cellStyle name="60% – колірна тема 6" xfId="914"/>
    <cellStyle name="60% — Акцент1" xfId="915"/>
    <cellStyle name="60% — Акцент2" xfId="916"/>
    <cellStyle name="60% — Акцент3" xfId="917"/>
    <cellStyle name="60% — Акцент4" xfId="918"/>
    <cellStyle name="60% — Акцент5" xfId="919"/>
    <cellStyle name="60% — Акцент6" xfId="920"/>
    <cellStyle name="Aaia?iue [0]_laroux" xfId="921"/>
    <cellStyle name="Aaia?iue_laroux" xfId="922"/>
    <cellStyle name="C?O" xfId="923"/>
    <cellStyle name="Cena$" xfId="924"/>
    <cellStyle name="CenaZ?" xfId="925"/>
    <cellStyle name="Ceny$" xfId="926"/>
    <cellStyle name="CenyZ?" xfId="927"/>
    <cellStyle name="Comma [0]_1996-1997-план 10 місяців" xfId="928"/>
    <cellStyle name="Comma_1996-1997-план 10 місяців" xfId="929"/>
    <cellStyle name="Currency [0]_1996-1997-план 10 місяців" xfId="930"/>
    <cellStyle name="Currency_1996-1997-план 10 місяців" xfId="931"/>
    <cellStyle name="Data" xfId="932"/>
    <cellStyle name="Dziesietny [0]_Arkusz1" xfId="933"/>
    <cellStyle name="Dziesietny_Arkusz1" xfId="934"/>
    <cellStyle name="Followed Hyperlink" xfId="935"/>
    <cellStyle name="Headline I" xfId="936"/>
    <cellStyle name="Headline II" xfId="937"/>
    <cellStyle name="Headline III" xfId="938"/>
    <cellStyle name="Hyperlink" xfId="939"/>
    <cellStyle name="Iau?iue_laroux" xfId="940"/>
    <cellStyle name="Marza" xfId="941"/>
    <cellStyle name="Marza%" xfId="942"/>
    <cellStyle name="Nazwa" xfId="943"/>
    <cellStyle name="Normal" xfId="944"/>
    <cellStyle name="normalni_laroux" xfId="945"/>
    <cellStyle name="Normalny_A-FOUR TECH" xfId="946"/>
    <cellStyle name="Oeiainiaue [0]_laroux" xfId="947"/>
    <cellStyle name="Oeiainiaue_laroux" xfId="948"/>
    <cellStyle name="TrOds" xfId="949"/>
    <cellStyle name="Tytul" xfId="950"/>
    <cellStyle name="Walutowy [0]_Arkusz1" xfId="951"/>
    <cellStyle name="Walutowy_Arkusz1" xfId="952"/>
    <cellStyle name="Акцент1 2" xfId="953"/>
    <cellStyle name="Акцент2 2" xfId="954"/>
    <cellStyle name="Акцент3 2" xfId="955"/>
    <cellStyle name="Акцент4 2" xfId="956"/>
    <cellStyle name="Акцент5 2" xfId="957"/>
    <cellStyle name="Акцент6 2" xfId="958"/>
    <cellStyle name="Акцентування1 10" xfId="959"/>
    <cellStyle name="Акцентування1 11" xfId="960"/>
    <cellStyle name="Акцентування1 12" xfId="961"/>
    <cellStyle name="Акцентування1 13" xfId="962"/>
    <cellStyle name="Акцентування1 14" xfId="963"/>
    <cellStyle name="Акцентування1 14 2" xfId="964"/>
    <cellStyle name="Акцентування1 14 3" xfId="965"/>
    <cellStyle name="Акцентування1 15" xfId="966"/>
    <cellStyle name="Акцентування1 15 2" xfId="967"/>
    <cellStyle name="Акцентування1 16" xfId="968"/>
    <cellStyle name="Акцентування1 16 2" xfId="969"/>
    <cellStyle name="Акцентування1 17" xfId="970"/>
    <cellStyle name="Акцентування1 18" xfId="971"/>
    <cellStyle name="Акцентування1 19" xfId="972"/>
    <cellStyle name="Акцентування1 2" xfId="973"/>
    <cellStyle name="Акцентування1 2 10" xfId="974"/>
    <cellStyle name="Акцентування1 2 11" xfId="975"/>
    <cellStyle name="Акцентування1 2 2" xfId="976"/>
    <cellStyle name="Акцентування1 2 3" xfId="977"/>
    <cellStyle name="Акцентування1 2 4" xfId="978"/>
    <cellStyle name="Акцентування1 2 5" xfId="979"/>
    <cellStyle name="Акцентування1 2 6" xfId="980"/>
    <cellStyle name="Акцентування1 2 7" xfId="981"/>
    <cellStyle name="Акцентування1 2 8" xfId="982"/>
    <cellStyle name="Акцентування1 2 9" xfId="983"/>
    <cellStyle name="Акцентування1 20" xfId="984"/>
    <cellStyle name="Акцентування1 20 2" xfId="985"/>
    <cellStyle name="Акцентування1 21" xfId="986"/>
    <cellStyle name="Акцентування1 22" xfId="987"/>
    <cellStyle name="Акцентування1 23" xfId="988"/>
    <cellStyle name="Акцентування1 24" xfId="989"/>
    <cellStyle name="Акцентування1 3" xfId="990"/>
    <cellStyle name="Акцентування1 4" xfId="991"/>
    <cellStyle name="Акцентування1 5" xfId="992"/>
    <cellStyle name="Акцентування1 6" xfId="993"/>
    <cellStyle name="Акцентування1 7" xfId="994"/>
    <cellStyle name="Акцентування1 7 2" xfId="995"/>
    <cellStyle name="Акцентування1 7 3" xfId="996"/>
    <cellStyle name="Акцентування1 7 4" xfId="997"/>
    <cellStyle name="Акцентування1 8" xfId="998"/>
    <cellStyle name="Акцентування1 8 2" xfId="999"/>
    <cellStyle name="Акцентування1 8 3" xfId="1000"/>
    <cellStyle name="Акцентування1 9" xfId="1001"/>
    <cellStyle name="Акцентування1 9 2" xfId="1002"/>
    <cellStyle name="Акцентування2 10" xfId="1003"/>
    <cellStyle name="Акцентування2 11" xfId="1004"/>
    <cellStyle name="Акцентування2 12" xfId="1005"/>
    <cellStyle name="Акцентування2 13" xfId="1006"/>
    <cellStyle name="Акцентування2 14" xfId="1007"/>
    <cellStyle name="Акцентування2 14 2" xfId="1008"/>
    <cellStyle name="Акцентування2 14 3" xfId="1009"/>
    <cellStyle name="Акцентування2 15" xfId="1010"/>
    <cellStyle name="Акцентування2 15 2" xfId="1011"/>
    <cellStyle name="Акцентування2 16" xfId="1012"/>
    <cellStyle name="Акцентування2 16 2" xfId="1013"/>
    <cellStyle name="Акцентування2 17" xfId="1014"/>
    <cellStyle name="Акцентування2 18" xfId="1015"/>
    <cellStyle name="Акцентування2 19" xfId="1016"/>
    <cellStyle name="Акцентування2 2" xfId="1017"/>
    <cellStyle name="Акцентування2 2 10" xfId="1018"/>
    <cellStyle name="Акцентування2 2 11" xfId="1019"/>
    <cellStyle name="Акцентування2 2 2" xfId="1020"/>
    <cellStyle name="Акцентування2 2 3" xfId="1021"/>
    <cellStyle name="Акцентування2 2 4" xfId="1022"/>
    <cellStyle name="Акцентування2 2 5" xfId="1023"/>
    <cellStyle name="Акцентування2 2 6" xfId="1024"/>
    <cellStyle name="Акцентування2 2 7" xfId="1025"/>
    <cellStyle name="Акцентування2 2 8" xfId="1026"/>
    <cellStyle name="Акцентування2 2 9" xfId="1027"/>
    <cellStyle name="Акцентування2 20" xfId="1028"/>
    <cellStyle name="Акцентування2 20 2" xfId="1029"/>
    <cellStyle name="Акцентування2 21" xfId="1030"/>
    <cellStyle name="Акцентування2 22" xfId="1031"/>
    <cellStyle name="Акцентування2 23" xfId="1032"/>
    <cellStyle name="Акцентування2 24" xfId="1033"/>
    <cellStyle name="Акцентування2 3" xfId="1034"/>
    <cellStyle name="Акцентування2 4" xfId="1035"/>
    <cellStyle name="Акцентування2 5" xfId="1036"/>
    <cellStyle name="Акцентування2 6" xfId="1037"/>
    <cellStyle name="Акцентування2 7" xfId="1038"/>
    <cellStyle name="Акцентування2 7 2" xfId="1039"/>
    <cellStyle name="Акцентування2 7 3" xfId="1040"/>
    <cellStyle name="Акцентування2 7 4" xfId="1041"/>
    <cellStyle name="Акцентування2 8" xfId="1042"/>
    <cellStyle name="Акцентування2 8 2" xfId="1043"/>
    <cellStyle name="Акцентування2 8 3" xfId="1044"/>
    <cellStyle name="Акцентування2 9" xfId="1045"/>
    <cellStyle name="Акцентування2 9 2" xfId="1046"/>
    <cellStyle name="Акцентування3 10" xfId="1047"/>
    <cellStyle name="Акцентування3 11" xfId="1048"/>
    <cellStyle name="Акцентування3 12" xfId="1049"/>
    <cellStyle name="Акцентування3 13" xfId="1050"/>
    <cellStyle name="Акцентування3 14" xfId="1051"/>
    <cellStyle name="Акцентування3 14 2" xfId="1052"/>
    <cellStyle name="Акцентування3 14 3" xfId="1053"/>
    <cellStyle name="Акцентування3 15" xfId="1054"/>
    <cellStyle name="Акцентування3 15 2" xfId="1055"/>
    <cellStyle name="Акцентування3 16" xfId="1056"/>
    <cellStyle name="Акцентування3 16 2" xfId="1057"/>
    <cellStyle name="Акцентування3 17" xfId="1058"/>
    <cellStyle name="Акцентування3 18" xfId="1059"/>
    <cellStyle name="Акцентування3 19" xfId="1060"/>
    <cellStyle name="Акцентування3 2" xfId="1061"/>
    <cellStyle name="Акцентування3 2 10" xfId="1062"/>
    <cellStyle name="Акцентування3 2 11" xfId="1063"/>
    <cellStyle name="Акцентування3 2 2" xfId="1064"/>
    <cellStyle name="Акцентування3 2 3" xfId="1065"/>
    <cellStyle name="Акцентування3 2 4" xfId="1066"/>
    <cellStyle name="Акцентування3 2 5" xfId="1067"/>
    <cellStyle name="Акцентування3 2 6" xfId="1068"/>
    <cellStyle name="Акцентування3 2 7" xfId="1069"/>
    <cellStyle name="Акцентування3 2 8" xfId="1070"/>
    <cellStyle name="Акцентування3 2 9" xfId="1071"/>
    <cellStyle name="Акцентування3 20" xfId="1072"/>
    <cellStyle name="Акцентування3 20 2" xfId="1073"/>
    <cellStyle name="Акцентування3 21" xfId="1074"/>
    <cellStyle name="Акцентування3 22" xfId="1075"/>
    <cellStyle name="Акцентування3 23" xfId="1076"/>
    <cellStyle name="Акцентування3 24" xfId="1077"/>
    <cellStyle name="Акцентування3 3" xfId="1078"/>
    <cellStyle name="Акцентування3 4" xfId="1079"/>
    <cellStyle name="Акцентування3 5" xfId="1080"/>
    <cellStyle name="Акцентування3 6" xfId="1081"/>
    <cellStyle name="Акцентування3 7" xfId="1082"/>
    <cellStyle name="Акцентування3 7 2" xfId="1083"/>
    <cellStyle name="Акцентування3 7 3" xfId="1084"/>
    <cellStyle name="Акцентування3 7 4" xfId="1085"/>
    <cellStyle name="Акцентування3 8" xfId="1086"/>
    <cellStyle name="Акцентування3 8 2" xfId="1087"/>
    <cellStyle name="Акцентування3 8 3" xfId="1088"/>
    <cellStyle name="Акцентування3 9" xfId="1089"/>
    <cellStyle name="Акцентування3 9 2" xfId="1090"/>
    <cellStyle name="Акцентування4 10" xfId="1091"/>
    <cellStyle name="Акцентування4 11" xfId="1092"/>
    <cellStyle name="Акцентування4 12" xfId="1093"/>
    <cellStyle name="Акцентування4 13" xfId="1094"/>
    <cellStyle name="Акцентування4 14" xfId="1095"/>
    <cellStyle name="Акцентування4 14 2" xfId="1096"/>
    <cellStyle name="Акцентування4 14 3" xfId="1097"/>
    <cellStyle name="Акцентування4 15" xfId="1098"/>
    <cellStyle name="Акцентування4 15 2" xfId="1099"/>
    <cellStyle name="Акцентування4 16" xfId="1100"/>
    <cellStyle name="Акцентування4 16 2" xfId="1101"/>
    <cellStyle name="Акцентування4 17" xfId="1102"/>
    <cellStyle name="Акцентування4 18" xfId="1103"/>
    <cellStyle name="Акцентування4 19" xfId="1104"/>
    <cellStyle name="Акцентування4 2" xfId="1105"/>
    <cellStyle name="Акцентування4 2 10" xfId="1106"/>
    <cellStyle name="Акцентування4 2 11" xfId="1107"/>
    <cellStyle name="Акцентування4 2 2" xfId="1108"/>
    <cellStyle name="Акцентування4 2 3" xfId="1109"/>
    <cellStyle name="Акцентування4 2 4" xfId="1110"/>
    <cellStyle name="Акцентування4 2 5" xfId="1111"/>
    <cellStyle name="Акцентування4 2 6" xfId="1112"/>
    <cellStyle name="Акцентування4 2 7" xfId="1113"/>
    <cellStyle name="Акцентування4 2 8" xfId="1114"/>
    <cellStyle name="Акцентування4 2 9" xfId="1115"/>
    <cellStyle name="Акцентування4 20" xfId="1116"/>
    <cellStyle name="Акцентування4 20 2" xfId="1117"/>
    <cellStyle name="Акцентування4 21" xfId="1118"/>
    <cellStyle name="Акцентування4 22" xfId="1119"/>
    <cellStyle name="Акцентування4 23" xfId="1120"/>
    <cellStyle name="Акцентування4 24" xfId="1121"/>
    <cellStyle name="Акцентування4 3" xfId="1122"/>
    <cellStyle name="Акцентування4 4" xfId="1123"/>
    <cellStyle name="Акцентування4 5" xfId="1124"/>
    <cellStyle name="Акцентування4 6" xfId="1125"/>
    <cellStyle name="Акцентування4 7" xfId="1126"/>
    <cellStyle name="Акцентування4 7 2" xfId="1127"/>
    <cellStyle name="Акцентування4 7 3" xfId="1128"/>
    <cellStyle name="Акцентування4 7 4" xfId="1129"/>
    <cellStyle name="Акцентування4 8" xfId="1130"/>
    <cellStyle name="Акцентування4 8 2" xfId="1131"/>
    <cellStyle name="Акцентування4 8 3" xfId="1132"/>
    <cellStyle name="Акцентування4 9" xfId="1133"/>
    <cellStyle name="Акцентування4 9 2" xfId="1134"/>
    <cellStyle name="Акцентування5 10" xfId="1135"/>
    <cellStyle name="Акцентування5 11" xfId="1136"/>
    <cellStyle name="Акцентування5 12" xfId="1137"/>
    <cellStyle name="Акцентування5 13" xfId="1138"/>
    <cellStyle name="Акцентування5 14" xfId="1139"/>
    <cellStyle name="Акцентування5 14 2" xfId="1140"/>
    <cellStyle name="Акцентування5 14 3" xfId="1141"/>
    <cellStyle name="Акцентування5 15" xfId="1142"/>
    <cellStyle name="Акцентування5 15 2" xfId="1143"/>
    <cellStyle name="Акцентування5 16" xfId="1144"/>
    <cellStyle name="Акцентування5 16 2" xfId="1145"/>
    <cellStyle name="Акцентування5 17" xfId="1146"/>
    <cellStyle name="Акцентування5 18" xfId="1147"/>
    <cellStyle name="Акцентування5 19" xfId="1148"/>
    <cellStyle name="Акцентування5 2" xfId="1149"/>
    <cellStyle name="Акцентування5 2 10" xfId="1150"/>
    <cellStyle name="Акцентування5 2 11" xfId="1151"/>
    <cellStyle name="Акцентування5 2 2" xfId="1152"/>
    <cellStyle name="Акцентування5 2 3" xfId="1153"/>
    <cellStyle name="Акцентування5 2 4" xfId="1154"/>
    <cellStyle name="Акцентування5 2 5" xfId="1155"/>
    <cellStyle name="Акцентування5 2 6" xfId="1156"/>
    <cellStyle name="Акцентування5 2 7" xfId="1157"/>
    <cellStyle name="Акцентування5 2 8" xfId="1158"/>
    <cellStyle name="Акцентування5 2 9" xfId="1159"/>
    <cellStyle name="Акцентування5 20" xfId="1160"/>
    <cellStyle name="Акцентування5 20 2" xfId="1161"/>
    <cellStyle name="Акцентування5 21" xfId="1162"/>
    <cellStyle name="Акцентування5 22" xfId="1163"/>
    <cellStyle name="Акцентування5 23" xfId="1164"/>
    <cellStyle name="Акцентування5 24" xfId="1165"/>
    <cellStyle name="Акцентування5 3" xfId="1166"/>
    <cellStyle name="Акцентування5 4" xfId="1167"/>
    <cellStyle name="Акцентування5 5" xfId="1168"/>
    <cellStyle name="Акцентування5 6" xfId="1169"/>
    <cellStyle name="Акцентування5 7" xfId="1170"/>
    <cellStyle name="Акцентування5 7 2" xfId="1171"/>
    <cellStyle name="Акцентування5 7 3" xfId="1172"/>
    <cellStyle name="Акцентування5 7 4" xfId="1173"/>
    <cellStyle name="Акцентування5 8" xfId="1174"/>
    <cellStyle name="Акцентування5 8 2" xfId="1175"/>
    <cellStyle name="Акцентування5 8 3" xfId="1176"/>
    <cellStyle name="Акцентування5 9" xfId="1177"/>
    <cellStyle name="Акцентування5 9 2" xfId="1178"/>
    <cellStyle name="Акцентування6 10" xfId="1179"/>
    <cellStyle name="Акцентування6 11" xfId="1180"/>
    <cellStyle name="Акцентування6 12" xfId="1181"/>
    <cellStyle name="Акцентування6 13" xfId="1182"/>
    <cellStyle name="Акцентування6 14" xfId="1183"/>
    <cellStyle name="Акцентування6 14 2" xfId="1184"/>
    <cellStyle name="Акцентування6 14 3" xfId="1185"/>
    <cellStyle name="Акцентування6 15" xfId="1186"/>
    <cellStyle name="Акцентування6 15 2" xfId="1187"/>
    <cellStyle name="Акцентування6 16" xfId="1188"/>
    <cellStyle name="Акцентування6 16 2" xfId="1189"/>
    <cellStyle name="Акцентування6 17" xfId="1190"/>
    <cellStyle name="Акцентування6 18" xfId="1191"/>
    <cellStyle name="Акцентування6 19" xfId="1192"/>
    <cellStyle name="Акцентування6 2" xfId="1193"/>
    <cellStyle name="Акцентування6 2 10" xfId="1194"/>
    <cellStyle name="Акцентування6 2 11" xfId="1195"/>
    <cellStyle name="Акцентування6 2 2" xfId="1196"/>
    <cellStyle name="Акцентування6 2 3" xfId="1197"/>
    <cellStyle name="Акцентування6 2 4" xfId="1198"/>
    <cellStyle name="Акцентування6 2 5" xfId="1199"/>
    <cellStyle name="Акцентування6 2 6" xfId="1200"/>
    <cellStyle name="Акцентування6 2 7" xfId="1201"/>
    <cellStyle name="Акцентування6 2 8" xfId="1202"/>
    <cellStyle name="Акцентування6 2 9" xfId="1203"/>
    <cellStyle name="Акцентування6 20" xfId="1204"/>
    <cellStyle name="Акцентування6 20 2" xfId="1205"/>
    <cellStyle name="Акцентування6 21" xfId="1206"/>
    <cellStyle name="Акцентування6 22" xfId="1207"/>
    <cellStyle name="Акцентування6 23" xfId="1208"/>
    <cellStyle name="Акцентування6 24" xfId="1209"/>
    <cellStyle name="Акцентування6 3" xfId="1210"/>
    <cellStyle name="Акцентування6 4" xfId="1211"/>
    <cellStyle name="Акцентування6 5" xfId="1212"/>
    <cellStyle name="Акцентування6 6" xfId="1213"/>
    <cellStyle name="Акцентування6 7" xfId="1214"/>
    <cellStyle name="Акцентування6 7 2" xfId="1215"/>
    <cellStyle name="Акцентування6 7 3" xfId="1216"/>
    <cellStyle name="Акцентування6 7 4" xfId="1217"/>
    <cellStyle name="Акцентування6 8" xfId="1218"/>
    <cellStyle name="Акцентування6 8 2" xfId="1219"/>
    <cellStyle name="Акцентування6 8 3" xfId="1220"/>
    <cellStyle name="Акцентування6 9" xfId="1221"/>
    <cellStyle name="Акцентування6 9 2" xfId="1222"/>
    <cellStyle name="Ввід" xfId="1223"/>
    <cellStyle name="Ввід 10" xfId="1224"/>
    <cellStyle name="Ввід 11" xfId="1225"/>
    <cellStyle name="Ввід 12" xfId="1226"/>
    <cellStyle name="Ввід 13" xfId="1227"/>
    <cellStyle name="Ввід 14" xfId="1228"/>
    <cellStyle name="Ввід 14 2" xfId="1229"/>
    <cellStyle name="Ввід 14 3" xfId="1230"/>
    <cellStyle name="Ввід 15" xfId="1231"/>
    <cellStyle name="Ввід 15 2" xfId="1232"/>
    <cellStyle name="Ввід 16" xfId="1233"/>
    <cellStyle name="Ввід 16 2" xfId="1234"/>
    <cellStyle name="Ввід 17" xfId="1235"/>
    <cellStyle name="Ввід 18" xfId="1236"/>
    <cellStyle name="Ввід 19" xfId="1237"/>
    <cellStyle name="Ввід 2" xfId="1238"/>
    <cellStyle name="Ввід 2 10" xfId="1239"/>
    <cellStyle name="Ввід 2 11" xfId="1240"/>
    <cellStyle name="Ввід 2 2" xfId="1241"/>
    <cellStyle name="Ввід 2 3" xfId="1242"/>
    <cellStyle name="Ввід 2 4" xfId="1243"/>
    <cellStyle name="Ввід 2 5" xfId="1244"/>
    <cellStyle name="Ввід 2 6" xfId="1245"/>
    <cellStyle name="Ввід 2 7" xfId="1246"/>
    <cellStyle name="Ввід 2 8" xfId="1247"/>
    <cellStyle name="Ввід 2 9" xfId="1248"/>
    <cellStyle name="Ввід 20" xfId="1249"/>
    <cellStyle name="Ввід 20 2" xfId="1250"/>
    <cellStyle name="Ввід 21" xfId="1251"/>
    <cellStyle name="Ввід 22" xfId="1252"/>
    <cellStyle name="Ввід 23" xfId="1253"/>
    <cellStyle name="Ввід 24" xfId="1254"/>
    <cellStyle name="Ввід 3" xfId="1255"/>
    <cellStyle name="Ввід 4" xfId="1256"/>
    <cellStyle name="Ввід 5" xfId="1257"/>
    <cellStyle name="Ввід 6" xfId="1258"/>
    <cellStyle name="Ввід 7" xfId="1259"/>
    <cellStyle name="Ввід 7 2" xfId="1260"/>
    <cellStyle name="Ввід 7 3" xfId="1261"/>
    <cellStyle name="Ввід 7 4" xfId="1262"/>
    <cellStyle name="Ввід 8" xfId="1263"/>
    <cellStyle name="Ввід 8 2" xfId="1264"/>
    <cellStyle name="Ввід 8 3" xfId="1265"/>
    <cellStyle name="Ввід 9" xfId="1266"/>
    <cellStyle name="Ввід 9 2" xfId="1267"/>
    <cellStyle name="Ввод" xfId="1268"/>
    <cellStyle name="Ввод  2" xfId="1269"/>
    <cellStyle name="Percent" xfId="1270"/>
    <cellStyle name="Відсотковий 2" xfId="1271"/>
    <cellStyle name="Вывод 2" xfId="1272"/>
    <cellStyle name="Вычисление 2" xfId="1273"/>
    <cellStyle name="Гарний" xfId="1274"/>
    <cellStyle name="Гарний 2" xfId="1275"/>
    <cellStyle name="Hyperlink" xfId="1276"/>
    <cellStyle name="Currency" xfId="1277"/>
    <cellStyle name="Currency [0]" xfId="1278"/>
    <cellStyle name="Грошовий 2" xfId="1279"/>
    <cellStyle name="Добре 10" xfId="1280"/>
    <cellStyle name="Добре 11" xfId="1281"/>
    <cellStyle name="Добре 12" xfId="1282"/>
    <cellStyle name="Добре 13" xfId="1283"/>
    <cellStyle name="Добре 14" xfId="1284"/>
    <cellStyle name="Добре 14 2" xfId="1285"/>
    <cellStyle name="Добре 14 3" xfId="1286"/>
    <cellStyle name="Добре 15" xfId="1287"/>
    <cellStyle name="Добре 15 2" xfId="1288"/>
    <cellStyle name="Добре 16" xfId="1289"/>
    <cellStyle name="Добре 16 2" xfId="1290"/>
    <cellStyle name="Добре 17" xfId="1291"/>
    <cellStyle name="Добре 18" xfId="1292"/>
    <cellStyle name="Добре 19" xfId="1293"/>
    <cellStyle name="Добре 2" xfId="1294"/>
    <cellStyle name="Добре 2 10" xfId="1295"/>
    <cellStyle name="Добре 2 11" xfId="1296"/>
    <cellStyle name="Добре 2 2" xfId="1297"/>
    <cellStyle name="Добре 2 3" xfId="1298"/>
    <cellStyle name="Добре 2 4" xfId="1299"/>
    <cellStyle name="Добре 2 5" xfId="1300"/>
    <cellStyle name="Добре 2 6" xfId="1301"/>
    <cellStyle name="Добре 2 7" xfId="1302"/>
    <cellStyle name="Добре 2 8" xfId="1303"/>
    <cellStyle name="Добре 2 9" xfId="1304"/>
    <cellStyle name="Добре 20" xfId="1305"/>
    <cellStyle name="Добре 20 2" xfId="1306"/>
    <cellStyle name="Добре 21" xfId="1307"/>
    <cellStyle name="Добре 22" xfId="1308"/>
    <cellStyle name="Добре 23" xfId="1309"/>
    <cellStyle name="Добре 24" xfId="1310"/>
    <cellStyle name="Добре 3" xfId="1311"/>
    <cellStyle name="Добре 4" xfId="1312"/>
    <cellStyle name="Добре 5" xfId="1313"/>
    <cellStyle name="Добре 6" xfId="1314"/>
    <cellStyle name="Добре 7" xfId="1315"/>
    <cellStyle name="Добре 7 2" xfId="1316"/>
    <cellStyle name="Добре 7 3" xfId="1317"/>
    <cellStyle name="Добре 7 4" xfId="1318"/>
    <cellStyle name="Добре 8" xfId="1319"/>
    <cellStyle name="Добре 8 2" xfId="1320"/>
    <cellStyle name="Добре 8 3" xfId="1321"/>
    <cellStyle name="Добре 9" xfId="1322"/>
    <cellStyle name="Добре 9 2" xfId="1323"/>
    <cellStyle name="Заголовок" xfId="1324"/>
    <cellStyle name="Заголовок 1" xfId="1325"/>
    <cellStyle name="Заголовок 1 10" xfId="1326"/>
    <cellStyle name="Заголовок 1 11" xfId="1327"/>
    <cellStyle name="Заголовок 1 12" xfId="1328"/>
    <cellStyle name="Заголовок 1 13" xfId="1329"/>
    <cellStyle name="Заголовок 1 14" xfId="1330"/>
    <cellStyle name="Заголовок 1 14 2" xfId="1331"/>
    <cellStyle name="Заголовок 1 14 3" xfId="1332"/>
    <cellStyle name="Заголовок 1 15" xfId="1333"/>
    <cellStyle name="Заголовок 1 15 2" xfId="1334"/>
    <cellStyle name="Заголовок 1 16" xfId="1335"/>
    <cellStyle name="Заголовок 1 16 2" xfId="1336"/>
    <cellStyle name="Заголовок 1 17" xfId="1337"/>
    <cellStyle name="Заголовок 1 18" xfId="1338"/>
    <cellStyle name="Заголовок 1 19" xfId="1339"/>
    <cellStyle name="Заголовок 1 2" xfId="1340"/>
    <cellStyle name="Заголовок 1 2 10" xfId="1341"/>
    <cellStyle name="Заголовок 1 2 11" xfId="1342"/>
    <cellStyle name="Заголовок 1 2 2" xfId="1343"/>
    <cellStyle name="Заголовок 1 2 3" xfId="1344"/>
    <cellStyle name="Заголовок 1 2 4" xfId="1345"/>
    <cellStyle name="Заголовок 1 2 5" xfId="1346"/>
    <cellStyle name="Заголовок 1 2 6" xfId="1347"/>
    <cellStyle name="Заголовок 1 2 7" xfId="1348"/>
    <cellStyle name="Заголовок 1 2 8" xfId="1349"/>
    <cellStyle name="Заголовок 1 2 9" xfId="1350"/>
    <cellStyle name="Заголовок 1 20" xfId="1351"/>
    <cellStyle name="Заголовок 1 20 2" xfId="1352"/>
    <cellStyle name="Заголовок 1 21" xfId="1353"/>
    <cellStyle name="Заголовок 1 22" xfId="1354"/>
    <cellStyle name="Заголовок 1 23" xfId="1355"/>
    <cellStyle name="Заголовок 1 24" xfId="1356"/>
    <cellStyle name="Заголовок 1 25" xfId="1357"/>
    <cellStyle name="Заголовок 1 26" xfId="1358"/>
    <cellStyle name="Заголовок 1 3" xfId="1359"/>
    <cellStyle name="Заголовок 1 4" xfId="1360"/>
    <cellStyle name="Заголовок 1 5" xfId="1361"/>
    <cellStyle name="Заголовок 1 6" xfId="1362"/>
    <cellStyle name="Заголовок 1 7" xfId="1363"/>
    <cellStyle name="Заголовок 1 7 2" xfId="1364"/>
    <cellStyle name="Заголовок 1 7 3" xfId="1365"/>
    <cellStyle name="Заголовок 1 7 4" xfId="1366"/>
    <cellStyle name="Заголовок 1 8" xfId="1367"/>
    <cellStyle name="Заголовок 1 8 2" xfId="1368"/>
    <cellStyle name="Заголовок 1 8 3" xfId="1369"/>
    <cellStyle name="Заголовок 1 9" xfId="1370"/>
    <cellStyle name="Заголовок 1 9 2" xfId="1371"/>
    <cellStyle name="Заголовок 2" xfId="1372"/>
    <cellStyle name="Заголовок 2 10" xfId="1373"/>
    <cellStyle name="Заголовок 2 11" xfId="1374"/>
    <cellStyle name="Заголовок 2 12" xfId="1375"/>
    <cellStyle name="Заголовок 2 13" xfId="1376"/>
    <cellStyle name="Заголовок 2 14" xfId="1377"/>
    <cellStyle name="Заголовок 2 14 2" xfId="1378"/>
    <cellStyle name="Заголовок 2 14 3" xfId="1379"/>
    <cellStyle name="Заголовок 2 15" xfId="1380"/>
    <cellStyle name="Заголовок 2 15 2" xfId="1381"/>
    <cellStyle name="Заголовок 2 16" xfId="1382"/>
    <cellStyle name="Заголовок 2 16 2" xfId="1383"/>
    <cellStyle name="Заголовок 2 17" xfId="1384"/>
    <cellStyle name="Заголовок 2 18" xfId="1385"/>
    <cellStyle name="Заголовок 2 19" xfId="1386"/>
    <cellStyle name="Заголовок 2 2" xfId="1387"/>
    <cellStyle name="Заголовок 2 2 10" xfId="1388"/>
    <cellStyle name="Заголовок 2 2 11" xfId="1389"/>
    <cellStyle name="Заголовок 2 2 12" xfId="1390"/>
    <cellStyle name="Заголовок 2 2 2" xfId="1391"/>
    <cellStyle name="Заголовок 2 2 3" xfId="1392"/>
    <cellStyle name="Заголовок 2 2 4" xfId="1393"/>
    <cellStyle name="Заголовок 2 2 5" xfId="1394"/>
    <cellStyle name="Заголовок 2 2 6" xfId="1395"/>
    <cellStyle name="Заголовок 2 2 7" xfId="1396"/>
    <cellStyle name="Заголовок 2 2 8" xfId="1397"/>
    <cellStyle name="Заголовок 2 2 9" xfId="1398"/>
    <cellStyle name="Заголовок 2 20" xfId="1399"/>
    <cellStyle name="Заголовок 2 20 2" xfId="1400"/>
    <cellStyle name="Заголовок 2 21" xfId="1401"/>
    <cellStyle name="Заголовок 2 22" xfId="1402"/>
    <cellStyle name="Заголовок 2 23" xfId="1403"/>
    <cellStyle name="Заголовок 2 24" xfId="1404"/>
    <cellStyle name="Заголовок 2 25" xfId="1405"/>
    <cellStyle name="Заголовок 2 3" xfId="1406"/>
    <cellStyle name="Заголовок 2 4" xfId="1407"/>
    <cellStyle name="Заголовок 2 5" xfId="1408"/>
    <cellStyle name="Заголовок 2 6" xfId="1409"/>
    <cellStyle name="Заголовок 2 7" xfId="1410"/>
    <cellStyle name="Заголовок 2 7 2" xfId="1411"/>
    <cellStyle name="Заголовок 2 7 3" xfId="1412"/>
    <cellStyle name="Заголовок 2 7 4" xfId="1413"/>
    <cellStyle name="Заголовок 2 8" xfId="1414"/>
    <cellStyle name="Заголовок 2 8 2" xfId="1415"/>
    <cellStyle name="Заголовок 2 8 3" xfId="1416"/>
    <cellStyle name="Заголовок 2 9" xfId="1417"/>
    <cellStyle name="Заголовок 2 9 2" xfId="1418"/>
    <cellStyle name="Заголовок 3" xfId="1419"/>
    <cellStyle name="Заголовок 3 10" xfId="1420"/>
    <cellStyle name="Заголовок 3 11" xfId="1421"/>
    <cellStyle name="Заголовок 3 12" xfId="1422"/>
    <cellStyle name="Заголовок 3 13" xfId="1423"/>
    <cellStyle name="Заголовок 3 14" xfId="1424"/>
    <cellStyle name="Заголовок 3 14 2" xfId="1425"/>
    <cellStyle name="Заголовок 3 14 3" xfId="1426"/>
    <cellStyle name="Заголовок 3 15" xfId="1427"/>
    <cellStyle name="Заголовок 3 15 2" xfId="1428"/>
    <cellStyle name="Заголовок 3 16" xfId="1429"/>
    <cellStyle name="Заголовок 3 16 2" xfId="1430"/>
    <cellStyle name="Заголовок 3 17" xfId="1431"/>
    <cellStyle name="Заголовок 3 18" xfId="1432"/>
    <cellStyle name="Заголовок 3 19" xfId="1433"/>
    <cellStyle name="Заголовок 3 2" xfId="1434"/>
    <cellStyle name="Заголовок 3 2 10" xfId="1435"/>
    <cellStyle name="Заголовок 3 2 11" xfId="1436"/>
    <cellStyle name="Заголовок 3 2 2" xfId="1437"/>
    <cellStyle name="Заголовок 3 2 3" xfId="1438"/>
    <cellStyle name="Заголовок 3 2 4" xfId="1439"/>
    <cellStyle name="Заголовок 3 2 5" xfId="1440"/>
    <cellStyle name="Заголовок 3 2 6" xfId="1441"/>
    <cellStyle name="Заголовок 3 2 7" xfId="1442"/>
    <cellStyle name="Заголовок 3 2 8" xfId="1443"/>
    <cellStyle name="Заголовок 3 2 9" xfId="1444"/>
    <cellStyle name="Заголовок 3 20" xfId="1445"/>
    <cellStyle name="Заголовок 3 20 2" xfId="1446"/>
    <cellStyle name="Заголовок 3 21" xfId="1447"/>
    <cellStyle name="Заголовок 3 22" xfId="1448"/>
    <cellStyle name="Заголовок 3 23" xfId="1449"/>
    <cellStyle name="Заголовок 3 24" xfId="1450"/>
    <cellStyle name="Заголовок 3 25" xfId="1451"/>
    <cellStyle name="Заголовок 3 26" xfId="1452"/>
    <cellStyle name="Заголовок 3 3" xfId="1453"/>
    <cellStyle name="Заголовок 3 4" xfId="1454"/>
    <cellStyle name="Заголовок 3 5" xfId="1455"/>
    <cellStyle name="Заголовок 3 6" xfId="1456"/>
    <cellStyle name="Заголовок 3 7" xfId="1457"/>
    <cellStyle name="Заголовок 3 7 2" xfId="1458"/>
    <cellStyle name="Заголовок 3 7 3" xfId="1459"/>
    <cellStyle name="Заголовок 3 7 4" xfId="1460"/>
    <cellStyle name="Заголовок 3 8" xfId="1461"/>
    <cellStyle name="Заголовок 3 8 2" xfId="1462"/>
    <cellStyle name="Заголовок 3 8 3" xfId="1463"/>
    <cellStyle name="Заголовок 3 9" xfId="1464"/>
    <cellStyle name="Заголовок 3 9 2" xfId="1465"/>
    <cellStyle name="Заголовок 4" xfId="1466"/>
    <cellStyle name="Заголовок 4 10" xfId="1467"/>
    <cellStyle name="Заголовок 4 11" xfId="1468"/>
    <cellStyle name="Заголовок 4 12" xfId="1469"/>
    <cellStyle name="Заголовок 4 13" xfId="1470"/>
    <cellStyle name="Заголовок 4 14" xfId="1471"/>
    <cellStyle name="Заголовок 4 14 2" xfId="1472"/>
    <cellStyle name="Заголовок 4 14 3" xfId="1473"/>
    <cellStyle name="Заголовок 4 15" xfId="1474"/>
    <cellStyle name="Заголовок 4 15 2" xfId="1475"/>
    <cellStyle name="Заголовок 4 16" xfId="1476"/>
    <cellStyle name="Заголовок 4 16 2" xfId="1477"/>
    <cellStyle name="Заголовок 4 17" xfId="1478"/>
    <cellStyle name="Заголовок 4 18" xfId="1479"/>
    <cellStyle name="Заголовок 4 19" xfId="1480"/>
    <cellStyle name="Заголовок 4 2" xfId="1481"/>
    <cellStyle name="Заголовок 4 2 10" xfId="1482"/>
    <cellStyle name="Заголовок 4 2 11" xfId="1483"/>
    <cellStyle name="Заголовок 4 2 2" xfId="1484"/>
    <cellStyle name="Заголовок 4 2 3" xfId="1485"/>
    <cellStyle name="Заголовок 4 2 4" xfId="1486"/>
    <cellStyle name="Заголовок 4 2 5" xfId="1487"/>
    <cellStyle name="Заголовок 4 2 6" xfId="1488"/>
    <cellStyle name="Заголовок 4 2 7" xfId="1489"/>
    <cellStyle name="Заголовок 4 2 8" xfId="1490"/>
    <cellStyle name="Заголовок 4 2 9" xfId="1491"/>
    <cellStyle name="Заголовок 4 20" xfId="1492"/>
    <cellStyle name="Заголовок 4 20 2" xfId="1493"/>
    <cellStyle name="Заголовок 4 21" xfId="1494"/>
    <cellStyle name="Заголовок 4 22" xfId="1495"/>
    <cellStyle name="Заголовок 4 23" xfId="1496"/>
    <cellStyle name="Заголовок 4 24" xfId="1497"/>
    <cellStyle name="Заголовок 4 25" xfId="1498"/>
    <cellStyle name="Заголовок 4 26" xfId="1499"/>
    <cellStyle name="Заголовок 4 3" xfId="1500"/>
    <cellStyle name="Заголовок 4 4" xfId="1501"/>
    <cellStyle name="Заголовок 4 5" xfId="1502"/>
    <cellStyle name="Заголовок 4 6" xfId="1503"/>
    <cellStyle name="Заголовок 4 7" xfId="1504"/>
    <cellStyle name="Заголовок 4 7 2" xfId="1505"/>
    <cellStyle name="Заголовок 4 7 3" xfId="1506"/>
    <cellStyle name="Заголовок 4 7 4" xfId="1507"/>
    <cellStyle name="Заголовок 4 8" xfId="1508"/>
    <cellStyle name="Заголовок 4 8 2" xfId="1509"/>
    <cellStyle name="Заголовок 4 8 3" xfId="1510"/>
    <cellStyle name="Заголовок 4 9" xfId="1511"/>
    <cellStyle name="Заголовок 4 9 2" xfId="1512"/>
    <cellStyle name="Звичайний 10" xfId="1513"/>
    <cellStyle name="Звичайний 10 2" xfId="1514"/>
    <cellStyle name="Звичайний 10 2 2" xfId="1515"/>
    <cellStyle name="Звичайний 10 3" xfId="1516"/>
    <cellStyle name="Звичайний 10 3 2" xfId="1517"/>
    <cellStyle name="Звичайний 10 4" xfId="1518"/>
    <cellStyle name="Звичайний 10 4 2" xfId="1519"/>
    <cellStyle name="Звичайний 10 5" xfId="1520"/>
    <cellStyle name="Звичайний 10_Прогноз" xfId="1521"/>
    <cellStyle name="Звичайний 11" xfId="1522"/>
    <cellStyle name="Звичайний 11 2" xfId="1523"/>
    <cellStyle name="Звичайний 11 2 2" xfId="1524"/>
    <cellStyle name="Звичайний 11 3" xfId="1525"/>
    <cellStyle name="Звичайний 11 3 2" xfId="1526"/>
    <cellStyle name="Звичайний 11 4" xfId="1527"/>
    <cellStyle name="Звичайний 11_Прогноз" xfId="1528"/>
    <cellStyle name="Звичайний 12" xfId="1529"/>
    <cellStyle name="Звичайний 12 2" xfId="1530"/>
    <cellStyle name="Звичайний 12 2 2" xfId="1531"/>
    <cellStyle name="Звичайний 12_Прогноз" xfId="1532"/>
    <cellStyle name="Звичайний 13" xfId="1533"/>
    <cellStyle name="Звичайний 13 2" xfId="1534"/>
    <cellStyle name="Звичайний 13 2 2" xfId="1535"/>
    <cellStyle name="Звичайний 13 3" xfId="1536"/>
    <cellStyle name="Звичайний 13_Прогноз" xfId="1537"/>
    <cellStyle name="Звичайний 14" xfId="1538"/>
    <cellStyle name="Звичайний 15" xfId="1539"/>
    <cellStyle name="Звичайний 16" xfId="1540"/>
    <cellStyle name="Звичайний 16 10" xfId="1541"/>
    <cellStyle name="Звичайний 16 11" xfId="1542"/>
    <cellStyle name="Звичайний 16 2" xfId="1543"/>
    <cellStyle name="Звичайний 16 3" xfId="1544"/>
    <cellStyle name="Звичайний 16 4" xfId="1545"/>
    <cellStyle name="Звичайний 16 5" xfId="1546"/>
    <cellStyle name="Звичайний 16 6" xfId="1547"/>
    <cellStyle name="Звичайний 16 7" xfId="1548"/>
    <cellStyle name="Звичайний 16 8" xfId="1549"/>
    <cellStyle name="Звичайний 16 9" xfId="1550"/>
    <cellStyle name="Звичайний 16_Прогноз" xfId="1551"/>
    <cellStyle name="Звичайний 17" xfId="1552"/>
    <cellStyle name="Звичайний 18" xfId="1553"/>
    <cellStyle name="Звичайний 19" xfId="1554"/>
    <cellStyle name="Звичайний 2" xfId="1555"/>
    <cellStyle name="Звичайний 2 10" xfId="1556"/>
    <cellStyle name="Звичайний 2 10 2" xfId="1557"/>
    <cellStyle name="Звичайний 2 11" xfId="1558"/>
    <cellStyle name="Звичайний 2 11 2" xfId="1559"/>
    <cellStyle name="Звичайний 2 12" xfId="1560"/>
    <cellStyle name="Звичайний 2 12 2" xfId="1561"/>
    <cellStyle name="Звичайний 2 12 3" xfId="1562"/>
    <cellStyle name="Звичайний 2 13" xfId="1563"/>
    <cellStyle name="Звичайний 2 13 2" xfId="1564"/>
    <cellStyle name="Звичайний 2 13 3" xfId="1565"/>
    <cellStyle name="Звичайний 2 14" xfId="1566"/>
    <cellStyle name="Звичайний 2 14 2" xfId="1567"/>
    <cellStyle name="Звичайний 2 14 2 2" xfId="1568"/>
    <cellStyle name="Звичайний 2 14 2 2 2" xfId="1569"/>
    <cellStyle name="Звичайний 2 14 2 2 2 2" xfId="1570"/>
    <cellStyle name="Звичайний 2 14 2 2 2 2 2" xfId="1571"/>
    <cellStyle name="Звичайний 2 14 2 2 2 2 2 2" xfId="1572"/>
    <cellStyle name="Звичайний 2 14 2 2 2 2 2 2 2" xfId="1573"/>
    <cellStyle name="Звичайний 2 14 2 2 2 2 2 2 2 2" xfId="1574"/>
    <cellStyle name="Звичайний 2 14 2 2 2 2 2 2 2 2 2" xfId="1575"/>
    <cellStyle name="Звичайний 2 14 2 2 2 2 2 2 2 2 3" xfId="1576"/>
    <cellStyle name="Звичайний 2 14 2 2 2 2 2 2 2 2 4" xfId="1577"/>
    <cellStyle name="Звичайний 2 14 2 2 2 2 2 2 2 3" xfId="1578"/>
    <cellStyle name="Звичайний 2 14 2 2 2 2 2 2 2 3 2" xfId="1579"/>
    <cellStyle name="Звичайний 2 14 2 2 2 2 2 2 3" xfId="1580"/>
    <cellStyle name="Звичайний 2 14 2 2 2 2 2 2 4" xfId="1581"/>
    <cellStyle name="Звичайний 2 14 2 2 2 2 2 2 5" xfId="1582"/>
    <cellStyle name="Звичайний 2 14 2 2 2 2 2 3" xfId="1583"/>
    <cellStyle name="Звичайний 2 14 2 2 2 2 2 3 2" xfId="1584"/>
    <cellStyle name="Звичайний 2 14 2 2 2 2 2 3 3" xfId="1585"/>
    <cellStyle name="Звичайний 2 14 2 2 2 2 2 3 4" xfId="1586"/>
    <cellStyle name="Звичайний 2 14 2 2 2 2 2 4" xfId="1587"/>
    <cellStyle name="Звичайний 2 14 2 2 2 2 2 4 2" xfId="1588"/>
    <cellStyle name="Звичайний 2 14 2 2 2 2 3" xfId="1589"/>
    <cellStyle name="Звичайний 2 14 2 2 2 2 3 2" xfId="1590"/>
    <cellStyle name="Звичайний 2 14 2 2 2 2 3 2 2" xfId="1591"/>
    <cellStyle name="Звичайний 2 14 2 2 2 2 3 2 3" xfId="1592"/>
    <cellStyle name="Звичайний 2 14 2 2 2 2 3 2 4" xfId="1593"/>
    <cellStyle name="Звичайний 2 14 2 2 2 2 3 3" xfId="1594"/>
    <cellStyle name="Звичайний 2 14 2 2 2 2 3 3 2" xfId="1595"/>
    <cellStyle name="Звичайний 2 14 2 2 2 2 4" xfId="1596"/>
    <cellStyle name="Звичайний 2 14 2 2 2 2 5" xfId="1597"/>
    <cellStyle name="Звичайний 2 14 2 2 2 2 6" xfId="1598"/>
    <cellStyle name="Звичайний 2 14 2 2 2 3" xfId="1599"/>
    <cellStyle name="Звичайний 2 14 2 2 2 3 2" xfId="1600"/>
    <cellStyle name="Звичайний 2 14 2 2 2 3 2 2" xfId="1601"/>
    <cellStyle name="Звичайний 2 14 2 2 2 3 2 2 2" xfId="1602"/>
    <cellStyle name="Звичайний 2 14 2 2 2 3 2 3" xfId="1603"/>
    <cellStyle name="Звичайний 2 14 2 2 2 3 2 3 2" xfId="1604"/>
    <cellStyle name="Звичайний 2 14 2 2 2 3 3" xfId="1605"/>
    <cellStyle name="Звичайний 2 14 2 2 2 3 4" xfId="1606"/>
    <cellStyle name="Звичайний 2 14 2 2 2 4" xfId="1607"/>
    <cellStyle name="Звичайний 2 14 2 2 2 4 2" xfId="1608"/>
    <cellStyle name="Звичайний 2 14 2 2 2 5" xfId="1609"/>
    <cellStyle name="Звичайний 2 14 2 2 2 5 2" xfId="1610"/>
    <cellStyle name="Звичайний 2 14 2 2 3" xfId="1611"/>
    <cellStyle name="Звичайний 2 14 2 2 4" xfId="1612"/>
    <cellStyle name="Звичайний 2 14 2 2 5" xfId="1613"/>
    <cellStyle name="Звичайний 2 14 2 2 5 2" xfId="1614"/>
    <cellStyle name="Звичайний 2 14 2 2 5 2 2" xfId="1615"/>
    <cellStyle name="Звичайний 2 14 2 2 5 2 3" xfId="1616"/>
    <cellStyle name="Звичайний 2 14 2 2 5 2 4" xfId="1617"/>
    <cellStyle name="Звичайний 2 14 2 2 5 3" xfId="1618"/>
    <cellStyle name="Звичайний 2 14 2 2 5 3 2" xfId="1619"/>
    <cellStyle name="Звичайний 2 14 2 2 6" xfId="1620"/>
    <cellStyle name="Звичайний 2 14 2 2 7" xfId="1621"/>
    <cellStyle name="Звичайний 2 14 2 2 8" xfId="1622"/>
    <cellStyle name="Звичайний 2 14 2 3" xfId="1623"/>
    <cellStyle name="Звичайний 2 14 2 3 2" xfId="1624"/>
    <cellStyle name="Звичайний 2 14 2 3 2 2" xfId="1625"/>
    <cellStyle name="Звичайний 2 14 2 3 2 2 2" xfId="1626"/>
    <cellStyle name="Звичайний 2 14 2 3 3" xfId="1627"/>
    <cellStyle name="Звичайний 2 14 2 4" xfId="1628"/>
    <cellStyle name="Звичайний 2 14 2 4 2" xfId="1629"/>
    <cellStyle name="Звичайний 2 14 2 5" xfId="1630"/>
    <cellStyle name="Звичайний 2 14 2 5 2" xfId="1631"/>
    <cellStyle name="Звичайний 2 14 2 5 2 2" xfId="1632"/>
    <cellStyle name="Звичайний 2 14 2 5 2 2 2" xfId="1633"/>
    <cellStyle name="Звичайний 2 14 2 5 2 3" xfId="1634"/>
    <cellStyle name="Звичайний 2 14 2 5 2 3 2" xfId="1635"/>
    <cellStyle name="Звичайний 2 14 2 5 3" xfId="1636"/>
    <cellStyle name="Звичайний 2 14 2 5 4" xfId="1637"/>
    <cellStyle name="Звичайний 2 14 2 6" xfId="1638"/>
    <cellStyle name="Звичайний 2 14 2 6 2" xfId="1639"/>
    <cellStyle name="Звичайний 2 14 2 7" xfId="1640"/>
    <cellStyle name="Звичайний 2 14 2 7 2" xfId="1641"/>
    <cellStyle name="Звичайний 2 14 3" xfId="1642"/>
    <cellStyle name="Звичайний 2 14 3 2" xfId="1643"/>
    <cellStyle name="Звичайний 2 14 3 2 2" xfId="1644"/>
    <cellStyle name="Звичайний 2 14 3 2 3" xfId="1645"/>
    <cellStyle name="Звичайний 2 14 4" xfId="1646"/>
    <cellStyle name="Звичайний 2 14 5" xfId="1647"/>
    <cellStyle name="Звичайний 2 14 6" xfId="1648"/>
    <cellStyle name="Звичайний 2 14 6 2" xfId="1649"/>
    <cellStyle name="Звичайний 2 14 6 2 2" xfId="1650"/>
    <cellStyle name="Звичайний 2 14 6 2 3" xfId="1651"/>
    <cellStyle name="Звичайний 2 14 6 2 4" xfId="1652"/>
    <cellStyle name="Звичайний 2 14 6 3" xfId="1653"/>
    <cellStyle name="Звичайний 2 14 6 3 2" xfId="1654"/>
    <cellStyle name="Звичайний 2 14 7" xfId="1655"/>
    <cellStyle name="Звичайний 2 14 8" xfId="1656"/>
    <cellStyle name="Звичайний 2 14 9" xfId="1657"/>
    <cellStyle name="Звичайний 2 15" xfId="1658"/>
    <cellStyle name="Звичайний 2 16" xfId="1659"/>
    <cellStyle name="Звичайний 2 17" xfId="1660"/>
    <cellStyle name="Звичайний 2 18" xfId="1661"/>
    <cellStyle name="Звичайний 2 19" xfId="1662"/>
    <cellStyle name="Звичайний 2 2" xfId="1663"/>
    <cellStyle name="Звичайний 2 2 2" xfId="1664"/>
    <cellStyle name="Звичайний 2 20" xfId="1665"/>
    <cellStyle name="Звичайний 2 20 2" xfId="1666"/>
    <cellStyle name="Звичайний 2 20 2 2" xfId="1667"/>
    <cellStyle name="Звичайний 2 20 2 2 2" xfId="1668"/>
    <cellStyle name="Звичайний 2 20 2 3" xfId="1669"/>
    <cellStyle name="Звичайний 2 20 2 3 2" xfId="1670"/>
    <cellStyle name="Звичайний 2 20 3" xfId="1671"/>
    <cellStyle name="Звичайний 2 20 4" xfId="1672"/>
    <cellStyle name="Звичайний 2 21" xfId="1673"/>
    <cellStyle name="Звичайний 2 21 2" xfId="1674"/>
    <cellStyle name="Звичайний 2 22" xfId="1675"/>
    <cellStyle name="Звичайний 2 22 2" xfId="1676"/>
    <cellStyle name="Звичайний 2 23" xfId="1677"/>
    <cellStyle name="Звичайний 2 23 2" xfId="1678"/>
    <cellStyle name="Звичайний 2 23 2 2" xfId="1679"/>
    <cellStyle name="Звичайний 2 23 2 2 2" xfId="1680"/>
    <cellStyle name="Звичайний 2 23 2 2 2 2" xfId="1681"/>
    <cellStyle name="Звичайний 2 23 2 2 2 2 2" xfId="1682"/>
    <cellStyle name="Звичайний 2 23 2 2 2 2 3" xfId="1683"/>
    <cellStyle name="Звичайний 2 23 2 2 3" xfId="1684"/>
    <cellStyle name="Звичайний 2 23 2 2 4" xfId="1685"/>
    <cellStyle name="Звичайний 2 23 2 3" xfId="1686"/>
    <cellStyle name="Звичайний 2 23 2 3 2" xfId="1687"/>
    <cellStyle name="Звичайний 2 23 2 3 3" xfId="1688"/>
    <cellStyle name="Звичайний 2 23 3" xfId="1689"/>
    <cellStyle name="Звичайний 2 23 3 2" xfId="1690"/>
    <cellStyle name="Звичайний 2 23 3 2 2" xfId="1691"/>
    <cellStyle name="Звичайний 2 23 3 2 3" xfId="1692"/>
    <cellStyle name="Звичайний 2 23 4" xfId="1693"/>
    <cellStyle name="Звичайний 2 23 5" xfId="1694"/>
    <cellStyle name="Звичайний 2 24" xfId="1695"/>
    <cellStyle name="Звичайний 2 24 2" xfId="1696"/>
    <cellStyle name="Звичайний 2 24 2 2" xfId="1697"/>
    <cellStyle name="Звичайний 2 24 2 2 2" xfId="1698"/>
    <cellStyle name="Звичайний 2 24 2 2 3" xfId="1699"/>
    <cellStyle name="Звичайний 2 24 3" xfId="1700"/>
    <cellStyle name="Звичайний 2 24 4" xfId="1701"/>
    <cellStyle name="Звичайний 2 25" xfId="1702"/>
    <cellStyle name="Звичайний 2 26" xfId="1703"/>
    <cellStyle name="Звичайний 2 26 2" xfId="1704"/>
    <cellStyle name="Звичайний 2 26 3" xfId="1705"/>
    <cellStyle name="Звичайний 2 27" xfId="1706"/>
    <cellStyle name="Звичайний 2 28" xfId="1707"/>
    <cellStyle name="Звичайний 2 28 2" xfId="1708"/>
    <cellStyle name="Звичайний 2 28 3" xfId="1709"/>
    <cellStyle name="Звичайний 2 29" xfId="1710"/>
    <cellStyle name="Звичайний 2 29 2" xfId="1711"/>
    <cellStyle name="Звичайний 2 29 2 2" xfId="1712"/>
    <cellStyle name="Звичайний 2 29 2 2 2" xfId="1713"/>
    <cellStyle name="Звичайний 2 29 2 2 2 2" xfId="1714"/>
    <cellStyle name="Звичайний 2 29 2 2 2 2 2" xfId="1715"/>
    <cellStyle name="Звичайний 2 29 2 2 3" xfId="1716"/>
    <cellStyle name="Звичайний 2 29 2 3" xfId="1717"/>
    <cellStyle name="Звичайний 2 29 2 3 2" xfId="1718"/>
    <cellStyle name="Звичайний 2 29 3" xfId="1719"/>
    <cellStyle name="Звичайний 2 29 3 2" xfId="1720"/>
    <cellStyle name="Звичайний 2 29 3 2 2" xfId="1721"/>
    <cellStyle name="Звичайний 2 29 4" xfId="1722"/>
    <cellStyle name="Звичайний 2 3" xfId="1723"/>
    <cellStyle name="Звичайний 2 3 10" xfId="1724"/>
    <cellStyle name="Звичайний 2 3 11" xfId="1725"/>
    <cellStyle name="Звичайний 2 3 12" xfId="1726"/>
    <cellStyle name="Звичайний 2 3 13" xfId="1727"/>
    <cellStyle name="Звичайний 2 3 14" xfId="1728"/>
    <cellStyle name="Звичайний 2 3 15" xfId="1729"/>
    <cellStyle name="Звичайний 2 3 16" xfId="1730"/>
    <cellStyle name="Звичайний 2 3 17" xfId="1731"/>
    <cellStyle name="Звичайний 2 3 18" xfId="1732"/>
    <cellStyle name="Звичайний 2 3 19" xfId="1733"/>
    <cellStyle name="Звичайний 2 3 2" xfId="1734"/>
    <cellStyle name="Звичайний 2 3 20" xfId="1735"/>
    <cellStyle name="Звичайний 2 3 3" xfId="1736"/>
    <cellStyle name="Звичайний 2 3 4" xfId="1737"/>
    <cellStyle name="Звичайний 2 3 5" xfId="1738"/>
    <cellStyle name="Звичайний 2 3 6" xfId="1739"/>
    <cellStyle name="Звичайний 2 3 7" xfId="1740"/>
    <cellStyle name="Звичайний 2 3 8" xfId="1741"/>
    <cellStyle name="Звичайний 2 3 9" xfId="1742"/>
    <cellStyle name="Звичайний 2 30" xfId="1743"/>
    <cellStyle name="Звичайний 2 31" xfId="1744"/>
    <cellStyle name="Звичайний 2 32" xfId="1745"/>
    <cellStyle name="Звичайний 2 33" xfId="1746"/>
    <cellStyle name="Звичайний 2 4" xfId="1747"/>
    <cellStyle name="Звичайний 2 4 10" xfId="1748"/>
    <cellStyle name="Звичайний 2 4 11" xfId="1749"/>
    <cellStyle name="Звичайний 2 4 2" xfId="1750"/>
    <cellStyle name="Звичайний 2 4 3" xfId="1751"/>
    <cellStyle name="Звичайний 2 4 4" xfId="1752"/>
    <cellStyle name="Звичайний 2 4 5" xfId="1753"/>
    <cellStyle name="Звичайний 2 4 6" xfId="1754"/>
    <cellStyle name="Звичайний 2 4 7" xfId="1755"/>
    <cellStyle name="Звичайний 2 4 8" xfId="1756"/>
    <cellStyle name="Звичайний 2 4 9" xfId="1757"/>
    <cellStyle name="Звичайний 2 5" xfId="1758"/>
    <cellStyle name="Звичайний 2 5 2" xfId="1759"/>
    <cellStyle name="Звичайний 2 6" xfId="1760"/>
    <cellStyle name="Звичайний 2 6 2" xfId="1761"/>
    <cellStyle name="Звичайний 2 7" xfId="1762"/>
    <cellStyle name="Звичайний 2 7 2" xfId="1763"/>
    <cellStyle name="Звичайний 2 8" xfId="1764"/>
    <cellStyle name="Звичайний 2 8 2" xfId="1765"/>
    <cellStyle name="Звичайний 2 9" xfId="1766"/>
    <cellStyle name="Звичайний 2 9 2" xfId="1767"/>
    <cellStyle name="Звичайний 2_22.12.2020 Додатки бюджет 2021 Коди нові" xfId="1768"/>
    <cellStyle name="Звичайний 20" xfId="1769"/>
    <cellStyle name="Звичайний 21" xfId="1770"/>
    <cellStyle name="Звичайний 21 2" xfId="1771"/>
    <cellStyle name="Звичайний 22" xfId="1772"/>
    <cellStyle name="Звичайний 22 2" xfId="1773"/>
    <cellStyle name="Звичайний 23" xfId="1774"/>
    <cellStyle name="Звичайний 23 2" xfId="1775"/>
    <cellStyle name="Звичайний 24" xfId="1776"/>
    <cellStyle name="Звичайний 24 2" xfId="1777"/>
    <cellStyle name="Звичайний 25" xfId="1778"/>
    <cellStyle name="Звичайний 25 2" xfId="1779"/>
    <cellStyle name="Звичайний 26" xfId="1780"/>
    <cellStyle name="Звичайний 26 2" xfId="1781"/>
    <cellStyle name="Звичайний 27" xfId="1782"/>
    <cellStyle name="Звичайний 27 2" xfId="1783"/>
    <cellStyle name="Звичайний 28" xfId="1784"/>
    <cellStyle name="Звичайний 28 2" xfId="1785"/>
    <cellStyle name="Звичайний 29" xfId="1786"/>
    <cellStyle name="Звичайний 29 2" xfId="1787"/>
    <cellStyle name="Звичайний 3" xfId="1788"/>
    <cellStyle name="Звичайний 3 10" xfId="1789"/>
    <cellStyle name="Звичайний 3 11" xfId="1790"/>
    <cellStyle name="Звичайний 3 12" xfId="1791"/>
    <cellStyle name="Звичайний 3 13" xfId="1792"/>
    <cellStyle name="Звичайний 3 14" xfId="1793"/>
    <cellStyle name="Звичайний 3 15" xfId="1794"/>
    <cellStyle name="Звичайний 3 16" xfId="1795"/>
    <cellStyle name="Звичайний 3 17" xfId="1796"/>
    <cellStyle name="Звичайний 3 18" xfId="1797"/>
    <cellStyle name="Звичайний 3 19" xfId="1798"/>
    <cellStyle name="Звичайний 3 2" xfId="1799"/>
    <cellStyle name="Звичайний 3 20" xfId="1800"/>
    <cellStyle name="Звичайний 3 21" xfId="1801"/>
    <cellStyle name="Звичайний 3 22" xfId="1802"/>
    <cellStyle name="Звичайний 3 23" xfId="1803"/>
    <cellStyle name="Звичайний 3 24" xfId="1804"/>
    <cellStyle name="Звичайний 3 25" xfId="1805"/>
    <cellStyle name="Звичайний 3 26" xfId="1806"/>
    <cellStyle name="Звичайний 3 3" xfId="1807"/>
    <cellStyle name="Звичайний 3 4" xfId="1808"/>
    <cellStyle name="Звичайний 3 5" xfId="1809"/>
    <cellStyle name="Звичайний 3 6" xfId="1810"/>
    <cellStyle name="Звичайний 3 7" xfId="1811"/>
    <cellStyle name="Звичайний 3 8" xfId="1812"/>
    <cellStyle name="Звичайний 3 9" xfId="1813"/>
    <cellStyle name="Звичайний 3_22.12.2020 Додатки бюджет 2021 Коди нові" xfId="1814"/>
    <cellStyle name="Звичайний 30" xfId="1815"/>
    <cellStyle name="Звичайний 30 2" xfId="1816"/>
    <cellStyle name="Звичайний 31" xfId="1817"/>
    <cellStyle name="Звичайний 31 2" xfId="1818"/>
    <cellStyle name="Звичайний 32" xfId="1819"/>
    <cellStyle name="Звичайний 32 2" xfId="1820"/>
    <cellStyle name="Звичайний 33" xfId="1821"/>
    <cellStyle name="Звичайний 33 2" xfId="1822"/>
    <cellStyle name="Звичайний 34" xfId="1823"/>
    <cellStyle name="Звичайний 34 2" xfId="1824"/>
    <cellStyle name="Звичайний 35" xfId="1825"/>
    <cellStyle name="Звичайний 35 2" xfId="1826"/>
    <cellStyle name="Звичайний 36" xfId="1827"/>
    <cellStyle name="Звичайний 37" xfId="1828"/>
    <cellStyle name="Звичайний 38" xfId="1829"/>
    <cellStyle name="Звичайний 39" xfId="1830"/>
    <cellStyle name="Звичайний 4" xfId="1831"/>
    <cellStyle name="Звичайний 40" xfId="1832"/>
    <cellStyle name="Звичайний 41" xfId="1833"/>
    <cellStyle name="Звичайний 42" xfId="1834"/>
    <cellStyle name="Звичайний 5" xfId="1835"/>
    <cellStyle name="Звичайний 5 10" xfId="1836"/>
    <cellStyle name="Звичайний 5 11" xfId="1837"/>
    <cellStyle name="Звичайний 5 12" xfId="1838"/>
    <cellStyle name="Звичайний 5 13" xfId="1839"/>
    <cellStyle name="Звичайний 5 14" xfId="1840"/>
    <cellStyle name="Звичайний 5 15" xfId="1841"/>
    <cellStyle name="Звичайний 5 16" xfId="1842"/>
    <cellStyle name="Звичайний 5 17" xfId="1843"/>
    <cellStyle name="Звичайний 5 18" xfId="1844"/>
    <cellStyle name="Звичайний 5 19" xfId="1845"/>
    <cellStyle name="Звичайний 5 2" xfId="1846"/>
    <cellStyle name="Звичайний 5 20" xfId="1847"/>
    <cellStyle name="Звичайний 5 21" xfId="1848"/>
    <cellStyle name="Звичайний 5 22" xfId="1849"/>
    <cellStyle name="Звичайний 5 23" xfId="1850"/>
    <cellStyle name="Звичайний 5 24" xfId="1851"/>
    <cellStyle name="Звичайний 5 25" xfId="1852"/>
    <cellStyle name="Звичайний 5 3" xfId="1853"/>
    <cellStyle name="Звичайний 5 4" xfId="1854"/>
    <cellStyle name="Звичайний 5 5" xfId="1855"/>
    <cellStyle name="Звичайний 5 6" xfId="1856"/>
    <cellStyle name="Звичайний 5 7" xfId="1857"/>
    <cellStyle name="Звичайний 5 8" xfId="1858"/>
    <cellStyle name="Звичайний 5 9" xfId="1859"/>
    <cellStyle name="Звичайний 5_Прогноз" xfId="1860"/>
    <cellStyle name="Звичайний 6" xfId="1861"/>
    <cellStyle name="Звичайний 6 10" xfId="1862"/>
    <cellStyle name="Звичайний 6 10 2" xfId="1863"/>
    <cellStyle name="Звичайний 6 11" xfId="1864"/>
    <cellStyle name="Звичайний 6 11 2" xfId="1865"/>
    <cellStyle name="Звичайний 6 12" xfId="1866"/>
    <cellStyle name="Звичайний 6 12 2" xfId="1867"/>
    <cellStyle name="Звичайний 6 13" xfId="1868"/>
    <cellStyle name="Звичайний 6 13 2" xfId="1869"/>
    <cellStyle name="Звичайний 6 14" xfId="1870"/>
    <cellStyle name="Звичайний 6 14 2" xfId="1871"/>
    <cellStyle name="Звичайний 6 15" xfId="1872"/>
    <cellStyle name="Звичайний 6 15 2" xfId="1873"/>
    <cellStyle name="Звичайний 6 16" xfId="1874"/>
    <cellStyle name="Звичайний 6 16 2" xfId="1875"/>
    <cellStyle name="Звичайний 6 17" xfId="1876"/>
    <cellStyle name="Звичайний 6 17 2" xfId="1877"/>
    <cellStyle name="Звичайний 6 18" xfId="1878"/>
    <cellStyle name="Звичайний 6 18 2" xfId="1879"/>
    <cellStyle name="Звичайний 6 19" xfId="1880"/>
    <cellStyle name="Звичайний 6 2" xfId="1881"/>
    <cellStyle name="Звичайний 6 2 2" xfId="1882"/>
    <cellStyle name="Звичайний 6 3" xfId="1883"/>
    <cellStyle name="Звичайний 6 3 2" xfId="1884"/>
    <cellStyle name="Звичайний 6 4" xfId="1885"/>
    <cellStyle name="Звичайний 6 4 2" xfId="1886"/>
    <cellStyle name="Звичайний 6 5" xfId="1887"/>
    <cellStyle name="Звичайний 6 5 2" xfId="1888"/>
    <cellStyle name="Звичайний 6 6" xfId="1889"/>
    <cellStyle name="Звичайний 6 6 2" xfId="1890"/>
    <cellStyle name="Звичайний 6 7" xfId="1891"/>
    <cellStyle name="Звичайний 6 7 2" xfId="1892"/>
    <cellStyle name="Звичайний 6 8" xfId="1893"/>
    <cellStyle name="Звичайний 6 8 2" xfId="1894"/>
    <cellStyle name="Звичайний 6 9" xfId="1895"/>
    <cellStyle name="Звичайний 6 9 2" xfId="1896"/>
    <cellStyle name="Звичайний 6_Прогноз" xfId="1897"/>
    <cellStyle name="Звичайний 7" xfId="1898"/>
    <cellStyle name="Звичайний 7 2" xfId="1899"/>
    <cellStyle name="Звичайний 7_Прогноз" xfId="1900"/>
    <cellStyle name="Звичайний 8" xfId="1901"/>
    <cellStyle name="Звичайний 8 10" xfId="1902"/>
    <cellStyle name="Звичайний 8 11" xfId="1903"/>
    <cellStyle name="Звичайний 8 12" xfId="1904"/>
    <cellStyle name="Звичайний 8 13" xfId="1905"/>
    <cellStyle name="Звичайний 8 13 2" xfId="1906"/>
    <cellStyle name="Звичайний 8 14" xfId="1907"/>
    <cellStyle name="Звичайний 8 15" xfId="1908"/>
    <cellStyle name="Звичайний 8 2" xfId="1909"/>
    <cellStyle name="Звичайний 8 3" xfId="1910"/>
    <cellStyle name="Звичайний 8 4" xfId="1911"/>
    <cellStyle name="Звичайний 8 5" xfId="1912"/>
    <cellStyle name="Звичайний 8 6" xfId="1913"/>
    <cellStyle name="Звичайний 8 7" xfId="1914"/>
    <cellStyle name="Звичайний 8 8" xfId="1915"/>
    <cellStyle name="Звичайний 8 9" xfId="1916"/>
    <cellStyle name="Звичайний 8_Прогноз" xfId="1917"/>
    <cellStyle name="Звичайний 9" xfId="1918"/>
    <cellStyle name="Звичайний 9 2" xfId="1919"/>
    <cellStyle name="Звичайний 9 2 2" xfId="1920"/>
    <cellStyle name="Звичайний 9 3" xfId="1921"/>
    <cellStyle name="Звичайний 9 3 2" xfId="1922"/>
    <cellStyle name="Звичайний 9 4" xfId="1923"/>
    <cellStyle name="Звичайний 9 4 2" xfId="1924"/>
    <cellStyle name="Звичайний 9 5" xfId="1925"/>
    <cellStyle name="Звичайний 9 5 2" xfId="1926"/>
    <cellStyle name="Звичайний 9 6" xfId="1927"/>
    <cellStyle name="Звичайний 9 6 2" xfId="1928"/>
    <cellStyle name="Звичайний 9 7" xfId="1929"/>
    <cellStyle name="Звичайний 9 7 2" xfId="1930"/>
    <cellStyle name="Звичайний 9 8" xfId="1931"/>
    <cellStyle name="Звичайний 9 9" xfId="1932"/>
    <cellStyle name="Звичайний 9_Прогноз" xfId="1933"/>
    <cellStyle name="Звичайний_Додаток _ 3 зм_ни 4575" xfId="1934"/>
    <cellStyle name="Зв'язана клітинка" xfId="1935"/>
    <cellStyle name="Зв'язана клітинка 10" xfId="1936"/>
    <cellStyle name="Зв'язана клітинка 11" xfId="1937"/>
    <cellStyle name="Зв'язана клітинка 12" xfId="1938"/>
    <cellStyle name="Зв'язана клітинка 13" xfId="1939"/>
    <cellStyle name="Зв'язана клітинка 14" xfId="1940"/>
    <cellStyle name="Зв'язана клітинка 14 2" xfId="1941"/>
    <cellStyle name="Зв'язана клітинка 14 3" xfId="1942"/>
    <cellStyle name="Зв'язана клітинка 15" xfId="1943"/>
    <cellStyle name="Зв'язана клітинка 15 2" xfId="1944"/>
    <cellStyle name="Зв'язана клітинка 16" xfId="1945"/>
    <cellStyle name="Зв'язана клітинка 16 2" xfId="1946"/>
    <cellStyle name="Зв'язана клітинка 17" xfId="1947"/>
    <cellStyle name="Зв'язана клітинка 18" xfId="1948"/>
    <cellStyle name="Зв'язана клітинка 19" xfId="1949"/>
    <cellStyle name="Зв'язана клітинка 2" xfId="1950"/>
    <cellStyle name="Зв'язана клітинка 2 10" xfId="1951"/>
    <cellStyle name="Зв'язана клітинка 2 11" xfId="1952"/>
    <cellStyle name="Зв'язана клітинка 2 2" xfId="1953"/>
    <cellStyle name="Зв'язана клітинка 2 3" xfId="1954"/>
    <cellStyle name="Зв'язана клітинка 2 4" xfId="1955"/>
    <cellStyle name="Зв'язана клітинка 2 5" xfId="1956"/>
    <cellStyle name="Зв'язана клітинка 2 6" xfId="1957"/>
    <cellStyle name="Зв'язана клітинка 2 7" xfId="1958"/>
    <cellStyle name="Зв'язана клітинка 2 8" xfId="1959"/>
    <cellStyle name="Зв'язана клітинка 2 9" xfId="1960"/>
    <cellStyle name="Зв'язана клітинка 20" xfId="1961"/>
    <cellStyle name="Зв'язана клітинка 20 2" xfId="1962"/>
    <cellStyle name="Зв'язана клітинка 21" xfId="1963"/>
    <cellStyle name="Зв'язана клітинка 22" xfId="1964"/>
    <cellStyle name="Зв'язана клітинка 23" xfId="1965"/>
    <cellStyle name="Зв'язана клітинка 24" xfId="1966"/>
    <cellStyle name="Зв'язана клітинка 3" xfId="1967"/>
    <cellStyle name="Зв'язана клітинка 4" xfId="1968"/>
    <cellStyle name="Зв'язана клітинка 5" xfId="1969"/>
    <cellStyle name="Зв'язана клітинка 6" xfId="1970"/>
    <cellStyle name="Зв'язана клітинка 7" xfId="1971"/>
    <cellStyle name="Зв'язана клітинка 7 2" xfId="1972"/>
    <cellStyle name="Зв'язана клітинка 7 3" xfId="1973"/>
    <cellStyle name="Зв'язана клітинка 7 4" xfId="1974"/>
    <cellStyle name="Зв'язана клітинка 8" xfId="1975"/>
    <cellStyle name="Зв'язана клітинка 8 2" xfId="1976"/>
    <cellStyle name="Зв'язана клітинка 8 3" xfId="1977"/>
    <cellStyle name="Зв'язана клітинка 9" xfId="1978"/>
    <cellStyle name="Зв'язана клітинка 9 2" xfId="1979"/>
    <cellStyle name="Итог 2" xfId="1980"/>
    <cellStyle name="Итого" xfId="1981"/>
    <cellStyle name="Колірна тема 1" xfId="1982"/>
    <cellStyle name="Колірна тема 2" xfId="1983"/>
    <cellStyle name="Колірна тема 3" xfId="1984"/>
    <cellStyle name="Колірна тема 4" xfId="1985"/>
    <cellStyle name="Колірна тема 5" xfId="1986"/>
    <cellStyle name="Колірна тема 6" xfId="1987"/>
    <cellStyle name="Контрольна клітинка" xfId="1988"/>
    <cellStyle name="Контрольна клітинка 10" xfId="1989"/>
    <cellStyle name="Контрольна клітинка 11" xfId="1990"/>
    <cellStyle name="Контрольна клітинка 12" xfId="1991"/>
    <cellStyle name="Контрольна клітинка 13" xfId="1992"/>
    <cellStyle name="Контрольна клітинка 14" xfId="1993"/>
    <cellStyle name="Контрольна клітинка 14 2" xfId="1994"/>
    <cellStyle name="Контрольна клітинка 14 3" xfId="1995"/>
    <cellStyle name="Контрольна клітинка 15" xfId="1996"/>
    <cellStyle name="Контрольна клітинка 15 2" xfId="1997"/>
    <cellStyle name="Контрольна клітинка 16" xfId="1998"/>
    <cellStyle name="Контрольна клітинка 16 2" xfId="1999"/>
    <cellStyle name="Контрольна клітинка 17" xfId="2000"/>
    <cellStyle name="Контрольна клітинка 18" xfId="2001"/>
    <cellStyle name="Контрольна клітинка 19" xfId="2002"/>
    <cellStyle name="Контрольна клітинка 2" xfId="2003"/>
    <cellStyle name="Контрольна клітинка 2 10" xfId="2004"/>
    <cellStyle name="Контрольна клітинка 2 11" xfId="2005"/>
    <cellStyle name="Контрольна клітинка 2 2" xfId="2006"/>
    <cellStyle name="Контрольна клітинка 2 3" xfId="2007"/>
    <cellStyle name="Контрольна клітинка 2 4" xfId="2008"/>
    <cellStyle name="Контрольна клітинка 2 5" xfId="2009"/>
    <cellStyle name="Контрольна клітинка 2 6" xfId="2010"/>
    <cellStyle name="Контрольна клітинка 2 7" xfId="2011"/>
    <cellStyle name="Контрольна клітинка 2 8" xfId="2012"/>
    <cellStyle name="Контрольна клітинка 2 9" xfId="2013"/>
    <cellStyle name="Контрольна клітинка 20" xfId="2014"/>
    <cellStyle name="Контрольна клітинка 20 2" xfId="2015"/>
    <cellStyle name="Контрольна клітинка 21" xfId="2016"/>
    <cellStyle name="Контрольна клітинка 22" xfId="2017"/>
    <cellStyle name="Контрольна клітинка 23" xfId="2018"/>
    <cellStyle name="Контрольна клітинка 24" xfId="2019"/>
    <cellStyle name="Контрольна клітинка 3" xfId="2020"/>
    <cellStyle name="Контрольна клітинка 4" xfId="2021"/>
    <cellStyle name="Контрольна клітинка 5" xfId="2022"/>
    <cellStyle name="Контрольна клітинка 6" xfId="2023"/>
    <cellStyle name="Контрольна клітинка 7" xfId="2024"/>
    <cellStyle name="Контрольна клітинка 7 2" xfId="2025"/>
    <cellStyle name="Контрольна клітинка 7 3" xfId="2026"/>
    <cellStyle name="Контрольна клітинка 7 4" xfId="2027"/>
    <cellStyle name="Контрольна клітинка 8" xfId="2028"/>
    <cellStyle name="Контрольна клітинка 8 2" xfId="2029"/>
    <cellStyle name="Контрольна клітинка 8 3" xfId="2030"/>
    <cellStyle name="Контрольна клітинка 9" xfId="2031"/>
    <cellStyle name="Контрольна клітинка 9 2" xfId="2032"/>
    <cellStyle name="Контрольная ячейка 2" xfId="2033"/>
    <cellStyle name="Назва" xfId="2034"/>
    <cellStyle name="Назва 10" xfId="2035"/>
    <cellStyle name="Назва 11" xfId="2036"/>
    <cellStyle name="Назва 12" xfId="2037"/>
    <cellStyle name="Назва 13" xfId="2038"/>
    <cellStyle name="Назва 14" xfId="2039"/>
    <cellStyle name="Назва 14 2" xfId="2040"/>
    <cellStyle name="Назва 14 3" xfId="2041"/>
    <cellStyle name="Назва 15" xfId="2042"/>
    <cellStyle name="Назва 15 2" xfId="2043"/>
    <cellStyle name="Назва 16" xfId="2044"/>
    <cellStyle name="Назва 16 2" xfId="2045"/>
    <cellStyle name="Назва 17" xfId="2046"/>
    <cellStyle name="Назва 18" xfId="2047"/>
    <cellStyle name="Назва 19" xfId="2048"/>
    <cellStyle name="Назва 2" xfId="2049"/>
    <cellStyle name="Назва 2 10" xfId="2050"/>
    <cellStyle name="Назва 2 11" xfId="2051"/>
    <cellStyle name="Назва 2 2" xfId="2052"/>
    <cellStyle name="Назва 2 3" xfId="2053"/>
    <cellStyle name="Назва 2 4" xfId="2054"/>
    <cellStyle name="Назва 2 5" xfId="2055"/>
    <cellStyle name="Назва 2 6" xfId="2056"/>
    <cellStyle name="Назва 2 7" xfId="2057"/>
    <cellStyle name="Назва 2 8" xfId="2058"/>
    <cellStyle name="Назва 2 9" xfId="2059"/>
    <cellStyle name="Назва 20" xfId="2060"/>
    <cellStyle name="Назва 20 2" xfId="2061"/>
    <cellStyle name="Назва 21" xfId="2062"/>
    <cellStyle name="Назва 22" xfId="2063"/>
    <cellStyle name="Назва 23" xfId="2064"/>
    <cellStyle name="Назва 24" xfId="2065"/>
    <cellStyle name="Назва 3" xfId="2066"/>
    <cellStyle name="Назва 4" xfId="2067"/>
    <cellStyle name="Назва 5" xfId="2068"/>
    <cellStyle name="Назва 6" xfId="2069"/>
    <cellStyle name="Назва 7" xfId="2070"/>
    <cellStyle name="Назва 7 2" xfId="2071"/>
    <cellStyle name="Назва 7 3" xfId="2072"/>
    <cellStyle name="Назва 7 4" xfId="2073"/>
    <cellStyle name="Назва 8" xfId="2074"/>
    <cellStyle name="Назва 8 2" xfId="2075"/>
    <cellStyle name="Назва 8 3" xfId="2076"/>
    <cellStyle name="Назва 9" xfId="2077"/>
    <cellStyle name="Назва 9 2" xfId="2078"/>
    <cellStyle name="Нейтральний" xfId="2079"/>
    <cellStyle name="Нейтральний 2" xfId="2080"/>
    <cellStyle name="Нейтральный 2" xfId="2081"/>
    <cellStyle name="Обчислення" xfId="2082"/>
    <cellStyle name="Обчислення 10" xfId="2083"/>
    <cellStyle name="Обчислення 11" xfId="2084"/>
    <cellStyle name="Обчислення 12" xfId="2085"/>
    <cellStyle name="Обчислення 13" xfId="2086"/>
    <cellStyle name="Обчислення 14" xfId="2087"/>
    <cellStyle name="Обчислення 14 2" xfId="2088"/>
    <cellStyle name="Обчислення 14 3" xfId="2089"/>
    <cellStyle name="Обчислення 15" xfId="2090"/>
    <cellStyle name="Обчислення 15 2" xfId="2091"/>
    <cellStyle name="Обчислення 16" xfId="2092"/>
    <cellStyle name="Обчислення 16 2" xfId="2093"/>
    <cellStyle name="Обчислення 17" xfId="2094"/>
    <cellStyle name="Обчислення 18" xfId="2095"/>
    <cellStyle name="Обчислення 19" xfId="2096"/>
    <cellStyle name="Обчислення 2" xfId="2097"/>
    <cellStyle name="Обчислення 2 10" xfId="2098"/>
    <cellStyle name="Обчислення 2 11" xfId="2099"/>
    <cellStyle name="Обчислення 2 2" xfId="2100"/>
    <cellStyle name="Обчислення 2 3" xfId="2101"/>
    <cellStyle name="Обчислення 2 4" xfId="2102"/>
    <cellStyle name="Обчислення 2 5" xfId="2103"/>
    <cellStyle name="Обчислення 2 6" xfId="2104"/>
    <cellStyle name="Обчислення 2 7" xfId="2105"/>
    <cellStyle name="Обчислення 2 8" xfId="2106"/>
    <cellStyle name="Обчислення 2 9" xfId="2107"/>
    <cellStyle name="Обчислення 20" xfId="2108"/>
    <cellStyle name="Обчислення 20 2" xfId="2109"/>
    <cellStyle name="Обчислення 21" xfId="2110"/>
    <cellStyle name="Обчислення 22" xfId="2111"/>
    <cellStyle name="Обчислення 23" xfId="2112"/>
    <cellStyle name="Обчислення 24" xfId="2113"/>
    <cellStyle name="Обчислення 25" xfId="2114"/>
    <cellStyle name="Обчислення 3" xfId="2115"/>
    <cellStyle name="Обчислення 4" xfId="2116"/>
    <cellStyle name="Обчислення 5" xfId="2117"/>
    <cellStyle name="Обчислення 6" xfId="2118"/>
    <cellStyle name="Обчислення 7" xfId="2119"/>
    <cellStyle name="Обчислення 7 2" xfId="2120"/>
    <cellStyle name="Обчислення 7 3" xfId="2121"/>
    <cellStyle name="Обчислення 7 4" xfId="2122"/>
    <cellStyle name="Обчислення 8" xfId="2123"/>
    <cellStyle name="Обчислення 8 2" xfId="2124"/>
    <cellStyle name="Обчислення 8 3" xfId="2125"/>
    <cellStyle name="Обчислення 9" xfId="2126"/>
    <cellStyle name="Обчислення 9 2" xfId="2127"/>
    <cellStyle name="Обычный 2" xfId="2128"/>
    <cellStyle name="Обычный 2 2" xfId="2129"/>
    <cellStyle name="Обычный 2 3" xfId="2130"/>
    <cellStyle name="Обычный 2 4" xfId="2131"/>
    <cellStyle name="Обычный 2_22.12.2020 Додатки бюджет 2021 Коди нові" xfId="2132"/>
    <cellStyle name="Обычный 3" xfId="2133"/>
    <cellStyle name="Обычный 3 2" xfId="2134"/>
    <cellStyle name="Обычный 4" xfId="2135"/>
    <cellStyle name="Обычный 4 2" xfId="2136"/>
    <cellStyle name="Обычный 5" xfId="2137"/>
    <cellStyle name="Обычный 5 2" xfId="2138"/>
    <cellStyle name="Обычный 6" xfId="2139"/>
    <cellStyle name="Обычный 7" xfId="2140"/>
    <cellStyle name="Обычный 7 2" xfId="2141"/>
    <cellStyle name="Обычный_ZV1PIV98" xfId="2142"/>
    <cellStyle name="Обычный_дод на комісію про затверд бюд 2004" xfId="2143"/>
    <cellStyle name="Обычный_дод на комісію про затверд бюд 2004_Dod 4." xfId="2144"/>
    <cellStyle name="Обычный_Додатки 2004" xfId="2145"/>
    <cellStyle name="Обычный_ОБЛАСТІ 2002 РІЙОНИ 2002" xfId="2146"/>
    <cellStyle name="Followed Hyperlink" xfId="2147"/>
    <cellStyle name="Підсумок" xfId="2148"/>
    <cellStyle name="Підсумок 10" xfId="2149"/>
    <cellStyle name="Підсумок 11" xfId="2150"/>
    <cellStyle name="Підсумок 12" xfId="2151"/>
    <cellStyle name="Підсумок 13" xfId="2152"/>
    <cellStyle name="Підсумок 14" xfId="2153"/>
    <cellStyle name="Підсумок 14 2" xfId="2154"/>
    <cellStyle name="Підсумок 14 3" xfId="2155"/>
    <cellStyle name="Підсумок 15" xfId="2156"/>
    <cellStyle name="Підсумок 15 2" xfId="2157"/>
    <cellStyle name="Підсумок 16" xfId="2158"/>
    <cellStyle name="Підсумок 16 2" xfId="2159"/>
    <cellStyle name="Підсумок 17" xfId="2160"/>
    <cellStyle name="Підсумок 18" xfId="2161"/>
    <cellStyle name="Підсумок 19" xfId="2162"/>
    <cellStyle name="Підсумок 2" xfId="2163"/>
    <cellStyle name="Підсумок 2 10" xfId="2164"/>
    <cellStyle name="Підсумок 2 11" xfId="2165"/>
    <cellStyle name="Підсумок 2 2" xfId="2166"/>
    <cellStyle name="Підсумок 2 3" xfId="2167"/>
    <cellStyle name="Підсумок 2 4" xfId="2168"/>
    <cellStyle name="Підсумок 2 5" xfId="2169"/>
    <cellStyle name="Підсумок 2 6" xfId="2170"/>
    <cellStyle name="Підсумок 2 7" xfId="2171"/>
    <cellStyle name="Підсумок 2 8" xfId="2172"/>
    <cellStyle name="Підсумок 2 9" xfId="2173"/>
    <cellStyle name="Підсумок 20" xfId="2174"/>
    <cellStyle name="Підсумок 20 2" xfId="2175"/>
    <cellStyle name="Підсумок 21" xfId="2176"/>
    <cellStyle name="Підсумок 22" xfId="2177"/>
    <cellStyle name="Підсумок 23" xfId="2178"/>
    <cellStyle name="Підсумок 24" xfId="2179"/>
    <cellStyle name="Підсумок 25" xfId="2180"/>
    <cellStyle name="Підсумок 3" xfId="2181"/>
    <cellStyle name="Підсумок 4" xfId="2182"/>
    <cellStyle name="Підсумок 5" xfId="2183"/>
    <cellStyle name="Підсумок 6" xfId="2184"/>
    <cellStyle name="Підсумок 7" xfId="2185"/>
    <cellStyle name="Підсумок 7 2" xfId="2186"/>
    <cellStyle name="Підсумок 7 3" xfId="2187"/>
    <cellStyle name="Підсумок 7 4" xfId="2188"/>
    <cellStyle name="Підсумок 8" xfId="2189"/>
    <cellStyle name="Підсумок 8 2" xfId="2190"/>
    <cellStyle name="Підсумок 8 3" xfId="2191"/>
    <cellStyle name="Підсумок 9" xfId="2192"/>
    <cellStyle name="Підсумок 9 2" xfId="2193"/>
    <cellStyle name="Плохой 2" xfId="2194"/>
    <cellStyle name="Поганий" xfId="2195"/>
    <cellStyle name="Поганий 10" xfId="2196"/>
    <cellStyle name="Поганий 11" xfId="2197"/>
    <cellStyle name="Поганий 12" xfId="2198"/>
    <cellStyle name="Поганий 13" xfId="2199"/>
    <cellStyle name="Поганий 14" xfId="2200"/>
    <cellStyle name="Поганий 14 2" xfId="2201"/>
    <cellStyle name="Поганий 14 3" xfId="2202"/>
    <cellStyle name="Поганий 15" xfId="2203"/>
    <cellStyle name="Поганий 15 2" xfId="2204"/>
    <cellStyle name="Поганий 16" xfId="2205"/>
    <cellStyle name="Поганий 16 2" xfId="2206"/>
    <cellStyle name="Поганий 17" xfId="2207"/>
    <cellStyle name="Поганий 18" xfId="2208"/>
    <cellStyle name="Поганий 19" xfId="2209"/>
    <cellStyle name="Поганий 2" xfId="2210"/>
    <cellStyle name="Поганий 2 10" xfId="2211"/>
    <cellStyle name="Поганий 2 11" xfId="2212"/>
    <cellStyle name="Поганий 2 2" xfId="2213"/>
    <cellStyle name="Поганий 2 3" xfId="2214"/>
    <cellStyle name="Поганий 2 4" xfId="2215"/>
    <cellStyle name="Поганий 2 5" xfId="2216"/>
    <cellStyle name="Поганий 2 6" xfId="2217"/>
    <cellStyle name="Поганий 2 7" xfId="2218"/>
    <cellStyle name="Поганий 2 8" xfId="2219"/>
    <cellStyle name="Поганий 2 9" xfId="2220"/>
    <cellStyle name="Поганий 20" xfId="2221"/>
    <cellStyle name="Поганий 20 2" xfId="2222"/>
    <cellStyle name="Поганий 21" xfId="2223"/>
    <cellStyle name="Поганий 22" xfId="2224"/>
    <cellStyle name="Поганий 23" xfId="2225"/>
    <cellStyle name="Поганий 24" xfId="2226"/>
    <cellStyle name="Поганий 25" xfId="2227"/>
    <cellStyle name="Поганий 3" xfId="2228"/>
    <cellStyle name="Поганий 4" xfId="2229"/>
    <cellStyle name="Поганий 5" xfId="2230"/>
    <cellStyle name="Поганий 6" xfId="2231"/>
    <cellStyle name="Поганий 7" xfId="2232"/>
    <cellStyle name="Поганий 7 2" xfId="2233"/>
    <cellStyle name="Поганий 7 3" xfId="2234"/>
    <cellStyle name="Поганий 7 4" xfId="2235"/>
    <cellStyle name="Поганий 8" xfId="2236"/>
    <cellStyle name="Поганий 8 2" xfId="2237"/>
    <cellStyle name="Поганий 8 3" xfId="2238"/>
    <cellStyle name="Поганий 9" xfId="2239"/>
    <cellStyle name="Поганий 9 2" xfId="2240"/>
    <cellStyle name="Пояснение 2" xfId="2241"/>
    <cellStyle name="Пояснительный текст" xfId="2242"/>
    <cellStyle name="Предупреждающий текст" xfId="2243"/>
    <cellStyle name="Примечание 2" xfId="2244"/>
    <cellStyle name="Примечание 2 2" xfId="2245"/>
    <cellStyle name="Примечание 3" xfId="2246"/>
    <cellStyle name="Примітка" xfId="2247"/>
    <cellStyle name="Примітка 10" xfId="2248"/>
    <cellStyle name="Примітка 11" xfId="2249"/>
    <cellStyle name="Примітка 12" xfId="2250"/>
    <cellStyle name="Примітка 13" xfId="2251"/>
    <cellStyle name="Примітка 14" xfId="2252"/>
    <cellStyle name="Примітка 14 2" xfId="2253"/>
    <cellStyle name="Примітка 14 3" xfId="2254"/>
    <cellStyle name="Примітка 15" xfId="2255"/>
    <cellStyle name="Примітка 15 2" xfId="2256"/>
    <cellStyle name="Примітка 16" xfId="2257"/>
    <cellStyle name="Примітка 16 2" xfId="2258"/>
    <cellStyle name="Примітка 17" xfId="2259"/>
    <cellStyle name="Примітка 18" xfId="2260"/>
    <cellStyle name="Примітка 19" xfId="2261"/>
    <cellStyle name="Примітка 2" xfId="2262"/>
    <cellStyle name="Примітка 2 10" xfId="2263"/>
    <cellStyle name="Примітка 2 11" xfId="2264"/>
    <cellStyle name="Примітка 2 2" xfId="2265"/>
    <cellStyle name="Примітка 2 3" xfId="2266"/>
    <cellStyle name="Примітка 2 4" xfId="2267"/>
    <cellStyle name="Примітка 2 5" xfId="2268"/>
    <cellStyle name="Примітка 2 6" xfId="2269"/>
    <cellStyle name="Примітка 2 7" xfId="2270"/>
    <cellStyle name="Примітка 2 8" xfId="2271"/>
    <cellStyle name="Примітка 2 9" xfId="2272"/>
    <cellStyle name="Примітка 20" xfId="2273"/>
    <cellStyle name="Примітка 20 2" xfId="2274"/>
    <cellStyle name="Примітка 21" xfId="2275"/>
    <cellStyle name="Примітка 22" xfId="2276"/>
    <cellStyle name="Примітка 23" xfId="2277"/>
    <cellStyle name="Примітка 24" xfId="2278"/>
    <cellStyle name="Примітка 25" xfId="2279"/>
    <cellStyle name="Примітка 25 2" xfId="2280"/>
    <cellStyle name="Примітка 3" xfId="2281"/>
    <cellStyle name="Примітка 4" xfId="2282"/>
    <cellStyle name="Примітка 5" xfId="2283"/>
    <cellStyle name="Примітка 6" xfId="2284"/>
    <cellStyle name="Примітка 7" xfId="2285"/>
    <cellStyle name="Примітка 7 2" xfId="2286"/>
    <cellStyle name="Примітка 7 3" xfId="2287"/>
    <cellStyle name="Примітка 7 4" xfId="2288"/>
    <cellStyle name="Примітка 7 4 2" xfId="2289"/>
    <cellStyle name="Примітка 7 4 2 2" xfId="2290"/>
    <cellStyle name="Примітка 7 4 2 3" xfId="2291"/>
    <cellStyle name="Примітка 7 4 3" xfId="2292"/>
    <cellStyle name="Примітка 7 5" xfId="2293"/>
    <cellStyle name="Примітка 7 6" xfId="2294"/>
    <cellStyle name="Примітка 8" xfId="2295"/>
    <cellStyle name="Примітка 8 2" xfId="2296"/>
    <cellStyle name="Примітка 8 3" xfId="2297"/>
    <cellStyle name="Примітка 9" xfId="2298"/>
    <cellStyle name="Примітка 9 2" xfId="2299"/>
    <cellStyle name="Проверить ячейку" xfId="2300"/>
    <cellStyle name="Результат" xfId="2301"/>
    <cellStyle name="Результат 10" xfId="2302"/>
    <cellStyle name="Результат 11" xfId="2303"/>
    <cellStyle name="Результат 12" xfId="2304"/>
    <cellStyle name="Результат 13" xfId="2305"/>
    <cellStyle name="Результат 14" xfId="2306"/>
    <cellStyle name="Результат 14 2" xfId="2307"/>
    <cellStyle name="Результат 14 3" xfId="2308"/>
    <cellStyle name="Результат 15" xfId="2309"/>
    <cellStyle name="Результат 15 2" xfId="2310"/>
    <cellStyle name="Результат 16" xfId="2311"/>
    <cellStyle name="Результат 16 2" xfId="2312"/>
    <cellStyle name="Результат 17" xfId="2313"/>
    <cellStyle name="Результат 18" xfId="2314"/>
    <cellStyle name="Результат 19" xfId="2315"/>
    <cellStyle name="Результат 2" xfId="2316"/>
    <cellStyle name="Результат 2 10" xfId="2317"/>
    <cellStyle name="Результат 2 11" xfId="2318"/>
    <cellStyle name="Результат 2 2" xfId="2319"/>
    <cellStyle name="Результат 2 3" xfId="2320"/>
    <cellStyle name="Результат 2 4" xfId="2321"/>
    <cellStyle name="Результат 2 5" xfId="2322"/>
    <cellStyle name="Результат 2 6" xfId="2323"/>
    <cellStyle name="Результат 2 7" xfId="2324"/>
    <cellStyle name="Результат 2 8" xfId="2325"/>
    <cellStyle name="Результат 2 9" xfId="2326"/>
    <cellStyle name="Результат 20" xfId="2327"/>
    <cellStyle name="Результат 20 2" xfId="2328"/>
    <cellStyle name="Результат 21" xfId="2329"/>
    <cellStyle name="Результат 22" xfId="2330"/>
    <cellStyle name="Результат 23" xfId="2331"/>
    <cellStyle name="Результат 24" xfId="2332"/>
    <cellStyle name="Результат 25" xfId="2333"/>
    <cellStyle name="Результат 3" xfId="2334"/>
    <cellStyle name="Результат 4" xfId="2335"/>
    <cellStyle name="Результат 5" xfId="2336"/>
    <cellStyle name="Результат 6" xfId="2337"/>
    <cellStyle name="Результат 7" xfId="2338"/>
    <cellStyle name="Результат 7 2" xfId="2339"/>
    <cellStyle name="Результат 7 3" xfId="2340"/>
    <cellStyle name="Результат 7 4" xfId="2341"/>
    <cellStyle name="Результат 8" xfId="2342"/>
    <cellStyle name="Результат 8 2" xfId="2343"/>
    <cellStyle name="Результат 8 3" xfId="2344"/>
    <cellStyle name="Результат 9" xfId="2345"/>
    <cellStyle name="Результат 9 2" xfId="2346"/>
    <cellStyle name="Связанная ячейка 2" xfId="2347"/>
    <cellStyle name="Середній 10" xfId="2348"/>
    <cellStyle name="Середній 11" xfId="2349"/>
    <cellStyle name="Середній 12" xfId="2350"/>
    <cellStyle name="Середній 13" xfId="2351"/>
    <cellStyle name="Середній 14" xfId="2352"/>
    <cellStyle name="Середній 14 2" xfId="2353"/>
    <cellStyle name="Середній 14 3" xfId="2354"/>
    <cellStyle name="Середній 15" xfId="2355"/>
    <cellStyle name="Середній 15 2" xfId="2356"/>
    <cellStyle name="Середній 16" xfId="2357"/>
    <cellStyle name="Середній 16 2" xfId="2358"/>
    <cellStyle name="Середній 17" xfId="2359"/>
    <cellStyle name="Середній 18" xfId="2360"/>
    <cellStyle name="Середній 19" xfId="2361"/>
    <cellStyle name="Середній 2" xfId="2362"/>
    <cellStyle name="Середній 2 10" xfId="2363"/>
    <cellStyle name="Середній 2 11" xfId="2364"/>
    <cellStyle name="Середній 2 2" xfId="2365"/>
    <cellStyle name="Середній 2 3" xfId="2366"/>
    <cellStyle name="Середній 2 4" xfId="2367"/>
    <cellStyle name="Середній 2 5" xfId="2368"/>
    <cellStyle name="Середній 2 6" xfId="2369"/>
    <cellStyle name="Середній 2 7" xfId="2370"/>
    <cellStyle name="Середній 2 8" xfId="2371"/>
    <cellStyle name="Середній 2 9" xfId="2372"/>
    <cellStyle name="Середній 20" xfId="2373"/>
    <cellStyle name="Середній 20 2" xfId="2374"/>
    <cellStyle name="Середній 21" xfId="2375"/>
    <cellStyle name="Середній 22" xfId="2376"/>
    <cellStyle name="Середній 23" xfId="2377"/>
    <cellStyle name="Середній 24" xfId="2378"/>
    <cellStyle name="Середній 3" xfId="2379"/>
    <cellStyle name="Середній 4" xfId="2380"/>
    <cellStyle name="Середній 5" xfId="2381"/>
    <cellStyle name="Середній 6" xfId="2382"/>
    <cellStyle name="Середній 7" xfId="2383"/>
    <cellStyle name="Середній 7 2" xfId="2384"/>
    <cellStyle name="Середній 7 3" xfId="2385"/>
    <cellStyle name="Середній 7 4" xfId="2386"/>
    <cellStyle name="Середній 8" xfId="2387"/>
    <cellStyle name="Середній 8 2" xfId="2388"/>
    <cellStyle name="Середній 8 3" xfId="2389"/>
    <cellStyle name="Середній 9" xfId="2390"/>
    <cellStyle name="Середній 9 2" xfId="2391"/>
    <cellStyle name="Стиль 1" xfId="2392"/>
    <cellStyle name="Текст попередження" xfId="2393"/>
    <cellStyle name="Текст попередження 10" xfId="2394"/>
    <cellStyle name="Текст попередження 11" xfId="2395"/>
    <cellStyle name="Текст попередження 12" xfId="2396"/>
    <cellStyle name="Текст попередження 13" xfId="2397"/>
    <cellStyle name="Текст попередження 14" xfId="2398"/>
    <cellStyle name="Текст попередження 14 2" xfId="2399"/>
    <cellStyle name="Текст попередження 14 3" xfId="2400"/>
    <cellStyle name="Текст попередження 15" xfId="2401"/>
    <cellStyle name="Текст попередження 15 2" xfId="2402"/>
    <cellStyle name="Текст попередження 16" xfId="2403"/>
    <cellStyle name="Текст попередження 16 2" xfId="2404"/>
    <cellStyle name="Текст попередження 17" xfId="2405"/>
    <cellStyle name="Текст попередження 18" xfId="2406"/>
    <cellStyle name="Текст попередження 19" xfId="2407"/>
    <cellStyle name="Текст попередження 2" xfId="2408"/>
    <cellStyle name="Текст попередження 2 10" xfId="2409"/>
    <cellStyle name="Текст попередження 2 11" xfId="2410"/>
    <cellStyle name="Текст попередження 2 2" xfId="2411"/>
    <cellStyle name="Текст попередження 2 3" xfId="2412"/>
    <cellStyle name="Текст попередження 2 4" xfId="2413"/>
    <cellStyle name="Текст попередження 2 5" xfId="2414"/>
    <cellStyle name="Текст попередження 2 6" xfId="2415"/>
    <cellStyle name="Текст попередження 2 7" xfId="2416"/>
    <cellStyle name="Текст попередження 2 8" xfId="2417"/>
    <cellStyle name="Текст попередження 2 9" xfId="2418"/>
    <cellStyle name="Текст попередження 20" xfId="2419"/>
    <cellStyle name="Текст попередження 20 2" xfId="2420"/>
    <cellStyle name="Текст попередження 21" xfId="2421"/>
    <cellStyle name="Текст попередження 22" xfId="2422"/>
    <cellStyle name="Текст попередження 23" xfId="2423"/>
    <cellStyle name="Текст попередження 24" xfId="2424"/>
    <cellStyle name="Текст попередження 3" xfId="2425"/>
    <cellStyle name="Текст попередження 4" xfId="2426"/>
    <cellStyle name="Текст попередження 5" xfId="2427"/>
    <cellStyle name="Текст попередження 6" xfId="2428"/>
    <cellStyle name="Текст попередження 7" xfId="2429"/>
    <cellStyle name="Текст попередження 7 2" xfId="2430"/>
    <cellStyle name="Текст попередження 7 3" xfId="2431"/>
    <cellStyle name="Текст попередження 7 4" xfId="2432"/>
    <cellStyle name="Текст попередження 8" xfId="2433"/>
    <cellStyle name="Текст попередження 8 2" xfId="2434"/>
    <cellStyle name="Текст попередження 8 3" xfId="2435"/>
    <cellStyle name="Текст попередження 9" xfId="2436"/>
    <cellStyle name="Текст попередження 9 2" xfId="2437"/>
    <cellStyle name="Текст пояснення" xfId="2438"/>
    <cellStyle name="Текст пояснення 10" xfId="2439"/>
    <cellStyle name="Текст пояснення 11" xfId="2440"/>
    <cellStyle name="Текст пояснення 12" xfId="2441"/>
    <cellStyle name="Текст пояснення 13" xfId="2442"/>
    <cellStyle name="Текст пояснення 14" xfId="2443"/>
    <cellStyle name="Текст пояснення 14 2" xfId="2444"/>
    <cellStyle name="Текст пояснення 14 3" xfId="2445"/>
    <cellStyle name="Текст пояснення 15" xfId="2446"/>
    <cellStyle name="Текст пояснення 15 2" xfId="2447"/>
    <cellStyle name="Текст пояснення 16" xfId="2448"/>
    <cellStyle name="Текст пояснення 16 2" xfId="2449"/>
    <cellStyle name="Текст пояснення 17" xfId="2450"/>
    <cellStyle name="Текст пояснення 18" xfId="2451"/>
    <cellStyle name="Текст пояснення 19" xfId="2452"/>
    <cellStyle name="Текст пояснення 2" xfId="2453"/>
    <cellStyle name="Текст пояснення 2 10" xfId="2454"/>
    <cellStyle name="Текст пояснення 2 11" xfId="2455"/>
    <cellStyle name="Текст пояснення 2 2" xfId="2456"/>
    <cellStyle name="Текст пояснення 2 3" xfId="2457"/>
    <cellStyle name="Текст пояснення 2 4" xfId="2458"/>
    <cellStyle name="Текст пояснення 2 5" xfId="2459"/>
    <cellStyle name="Текст пояснення 2 6" xfId="2460"/>
    <cellStyle name="Текст пояснення 2 7" xfId="2461"/>
    <cellStyle name="Текст пояснення 2 8" xfId="2462"/>
    <cellStyle name="Текст пояснення 2 9" xfId="2463"/>
    <cellStyle name="Текст пояснення 20" xfId="2464"/>
    <cellStyle name="Текст пояснення 20 2" xfId="2465"/>
    <cellStyle name="Текст пояснення 21" xfId="2466"/>
    <cellStyle name="Текст пояснення 22" xfId="2467"/>
    <cellStyle name="Текст пояснення 23" xfId="2468"/>
    <cellStyle name="Текст пояснення 24" xfId="2469"/>
    <cellStyle name="Текст пояснення 25" xfId="2470"/>
    <cellStyle name="Текст пояснення 3" xfId="2471"/>
    <cellStyle name="Текст пояснення 4" xfId="2472"/>
    <cellStyle name="Текст пояснення 5" xfId="2473"/>
    <cellStyle name="Текст пояснення 6" xfId="2474"/>
    <cellStyle name="Текст пояснення 7" xfId="2475"/>
    <cellStyle name="Текст пояснення 7 2" xfId="2476"/>
    <cellStyle name="Текст пояснення 7 3" xfId="2477"/>
    <cellStyle name="Текст пояснення 7 4" xfId="2478"/>
    <cellStyle name="Текст пояснення 8" xfId="2479"/>
    <cellStyle name="Текст пояснення 8 2" xfId="2480"/>
    <cellStyle name="Текст пояснення 8 3" xfId="2481"/>
    <cellStyle name="Текст пояснення 9" xfId="2482"/>
    <cellStyle name="Текст пояснення 9 2" xfId="2483"/>
    <cellStyle name="Текст предупреждения 2" xfId="2484"/>
    <cellStyle name="Тысячи [0]_Розподіл (2)" xfId="2485"/>
    <cellStyle name="Тысячи_бюджет 1998 по клас." xfId="2486"/>
    <cellStyle name="Comma" xfId="2487"/>
    <cellStyle name="Comma [0]" xfId="2488"/>
    <cellStyle name="Фінансовий 2" xfId="2489"/>
    <cellStyle name="Хороший 2" xfId="2490"/>
    <cellStyle name="Џђћ–…ќ’ќ›‰" xfId="24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view="pageBreakPreview" zoomScaleSheetLayoutView="100" zoomScalePageLayoutView="0" workbookViewId="0" topLeftCell="A1">
      <selection activeCell="C1" sqref="C1:F1"/>
    </sheetView>
  </sheetViews>
  <sheetFormatPr defaultColWidth="9.00390625" defaultRowHeight="12.75"/>
  <cols>
    <col min="1" max="1" width="13.00390625" style="109" customWidth="1"/>
    <col min="2" max="2" width="65.25390625" style="172" customWidth="1"/>
    <col min="3" max="3" width="23.375" style="6" customWidth="1"/>
    <col min="4" max="4" width="25.625" style="142" customWidth="1"/>
    <col min="5" max="5" width="21.125" style="6" customWidth="1"/>
    <col min="6" max="6" width="21.625" style="6" customWidth="1"/>
    <col min="7" max="7" width="23.625" style="142" customWidth="1"/>
    <col min="8" max="8" width="18.00390625" style="6" customWidth="1"/>
    <col min="9" max="9" width="16.125" style="6" customWidth="1"/>
    <col min="10" max="17" width="9.125" style="6" customWidth="1"/>
    <col min="18" max="16384" width="9.125" style="1" customWidth="1"/>
  </cols>
  <sheetData>
    <row r="1" spans="1:17" s="6" customFormat="1" ht="73.5" customHeight="1">
      <c r="A1" s="99"/>
      <c r="B1" s="167"/>
      <c r="C1" s="474" t="s">
        <v>575</v>
      </c>
      <c r="D1" s="474"/>
      <c r="E1" s="474"/>
      <c r="F1" s="474"/>
      <c r="G1" s="168"/>
      <c r="H1" s="169"/>
      <c r="I1" s="170"/>
      <c r="J1" s="107"/>
      <c r="K1" s="107"/>
      <c r="L1" s="107"/>
      <c r="M1" s="107"/>
      <c r="N1" s="107"/>
      <c r="O1" s="107"/>
      <c r="P1" s="107"/>
      <c r="Q1" s="107"/>
    </row>
    <row r="2" spans="1:17" s="6" customFormat="1" ht="18.75" customHeight="1">
      <c r="A2" s="99"/>
      <c r="B2" s="167"/>
      <c r="C2" s="1" t="s">
        <v>262</v>
      </c>
      <c r="D2" s="171"/>
      <c r="E2" s="171"/>
      <c r="F2" s="171"/>
      <c r="G2" s="168"/>
      <c r="H2" s="169"/>
      <c r="I2" s="170"/>
      <c r="J2" s="107"/>
      <c r="K2" s="107"/>
      <c r="L2" s="107"/>
      <c r="M2" s="107"/>
      <c r="N2" s="107"/>
      <c r="O2" s="107"/>
      <c r="P2" s="107"/>
      <c r="Q2" s="107"/>
    </row>
    <row r="3" spans="1:17" s="6" customFormat="1" ht="27.75" customHeight="1">
      <c r="A3" s="475" t="s">
        <v>281</v>
      </c>
      <c r="B3" s="476"/>
      <c r="C3" s="476"/>
      <c r="D3" s="476"/>
      <c r="E3" s="476"/>
      <c r="F3" s="476"/>
      <c r="G3" s="29"/>
      <c r="H3" s="29"/>
      <c r="I3" s="30"/>
      <c r="J3" s="107"/>
      <c r="K3" s="107"/>
      <c r="L3" s="107"/>
      <c r="M3" s="107"/>
      <c r="N3" s="107"/>
      <c r="O3" s="107"/>
      <c r="P3" s="107"/>
      <c r="Q3" s="107"/>
    </row>
    <row r="4" spans="1:6" s="33" customFormat="1" ht="24.75" customHeight="1">
      <c r="A4" s="477" t="s">
        <v>486</v>
      </c>
      <c r="B4" s="477"/>
      <c r="C4" s="477"/>
      <c r="D4" s="477"/>
      <c r="E4" s="477"/>
      <c r="F4" s="477"/>
    </row>
    <row r="5" spans="1:6" s="108" customFormat="1" ht="24.75" customHeight="1">
      <c r="A5" s="478" t="s">
        <v>565</v>
      </c>
      <c r="B5" s="478"/>
      <c r="C5" s="478"/>
      <c r="D5" s="478"/>
      <c r="E5" s="478"/>
      <c r="F5" s="478"/>
    </row>
    <row r="6" spans="1:17" s="6" customFormat="1" ht="24.75" customHeight="1">
      <c r="A6" s="479" t="s">
        <v>263</v>
      </c>
      <c r="B6" s="479"/>
      <c r="C6" s="479"/>
      <c r="D6" s="479"/>
      <c r="E6" s="479"/>
      <c r="F6" s="479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</row>
    <row r="7" spans="1:7" s="6" customFormat="1" ht="24.75" customHeight="1">
      <c r="A7" s="106"/>
      <c r="B7" s="172"/>
      <c r="C7" s="106"/>
      <c r="D7" s="142"/>
      <c r="F7" s="133" t="s">
        <v>325</v>
      </c>
      <c r="G7" s="142"/>
    </row>
    <row r="8" spans="1:17" s="105" customFormat="1" ht="24.75" customHeight="1">
      <c r="A8" s="480" t="s">
        <v>54</v>
      </c>
      <c r="B8" s="481" t="s">
        <v>243</v>
      </c>
      <c r="C8" s="480" t="s">
        <v>224</v>
      </c>
      <c r="D8" s="482" t="s">
        <v>76</v>
      </c>
      <c r="E8" s="480" t="s">
        <v>56</v>
      </c>
      <c r="F8" s="480"/>
      <c r="G8" s="173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s="105" customFormat="1" ht="50.25" customHeight="1">
      <c r="A9" s="480"/>
      <c r="B9" s="481"/>
      <c r="C9" s="480"/>
      <c r="D9" s="483"/>
      <c r="E9" s="100" t="s">
        <v>225</v>
      </c>
      <c r="F9" s="165" t="s">
        <v>229</v>
      </c>
      <c r="G9" s="173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05" customFormat="1" ht="18.75" customHeight="1">
      <c r="A10" s="376">
        <v>1</v>
      </c>
      <c r="B10" s="377">
        <v>2</v>
      </c>
      <c r="C10" s="376">
        <v>3</v>
      </c>
      <c r="D10" s="378">
        <v>4</v>
      </c>
      <c r="E10" s="376">
        <v>5</v>
      </c>
      <c r="F10" s="377">
        <v>6</v>
      </c>
      <c r="G10" s="173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7" s="105" customFormat="1" ht="24.75" customHeight="1">
      <c r="A11" s="379">
        <v>10000000</v>
      </c>
      <c r="B11" s="380" t="s">
        <v>77</v>
      </c>
      <c r="C11" s="381">
        <f aca="true" t="shared" si="0" ref="C11:C79">D11+E11</f>
        <v>1846708660</v>
      </c>
      <c r="D11" s="382">
        <f>D12+D25+D33+D52+D20</f>
        <v>1846574260</v>
      </c>
      <c r="E11" s="382">
        <f>E12+E25+E33+E52</f>
        <v>134400</v>
      </c>
      <c r="F11" s="382"/>
      <c r="G11" s="144"/>
    </row>
    <row r="12" spans="1:7" s="105" customFormat="1" ht="38.25" customHeight="1">
      <c r="A12" s="379">
        <v>11000000</v>
      </c>
      <c r="B12" s="383" t="s">
        <v>78</v>
      </c>
      <c r="C12" s="381">
        <f t="shared" si="0"/>
        <v>1424166060</v>
      </c>
      <c r="D12" s="382">
        <f>D13+D18</f>
        <v>1424166060</v>
      </c>
      <c r="E12" s="382">
        <f>E13+E18</f>
        <v>0</v>
      </c>
      <c r="F12" s="382"/>
      <c r="G12" s="144"/>
    </row>
    <row r="13" spans="1:7" s="105" customFormat="1" ht="31.5" customHeight="1">
      <c r="A13" s="379">
        <v>11010000</v>
      </c>
      <c r="B13" s="383" t="s">
        <v>79</v>
      </c>
      <c r="C13" s="381">
        <f t="shared" si="0"/>
        <v>1422443160</v>
      </c>
      <c r="D13" s="382">
        <f>SUM(D14:D17)</f>
        <v>1422443160</v>
      </c>
      <c r="E13" s="382"/>
      <c r="F13" s="382"/>
      <c r="G13" s="144"/>
    </row>
    <row r="14" spans="1:9" s="6" customFormat="1" ht="36.75" customHeight="1">
      <c r="A14" s="384">
        <v>11010100</v>
      </c>
      <c r="B14" s="385" t="s">
        <v>80</v>
      </c>
      <c r="C14" s="386">
        <f t="shared" si="0"/>
        <v>546960800</v>
      </c>
      <c r="D14" s="386">
        <v>546960800</v>
      </c>
      <c r="E14" s="386"/>
      <c r="F14" s="386"/>
      <c r="G14" s="142"/>
      <c r="I14" s="174"/>
    </row>
    <row r="15" spans="1:7" s="6" customFormat="1" ht="64.5" customHeight="1">
      <c r="A15" s="384">
        <v>11010200</v>
      </c>
      <c r="B15" s="385" t="s">
        <v>81</v>
      </c>
      <c r="C15" s="386">
        <f t="shared" si="0"/>
        <v>851537360</v>
      </c>
      <c r="D15" s="387">
        <v>851537360</v>
      </c>
      <c r="E15" s="386"/>
      <c r="F15" s="386"/>
      <c r="G15" s="142"/>
    </row>
    <row r="16" spans="1:7" s="6" customFormat="1" ht="36.75" customHeight="1">
      <c r="A16" s="384">
        <v>11010400</v>
      </c>
      <c r="B16" s="385" t="s">
        <v>82</v>
      </c>
      <c r="C16" s="386">
        <f t="shared" si="0"/>
        <v>15200000</v>
      </c>
      <c r="D16" s="388">
        <v>15200000</v>
      </c>
      <c r="E16" s="386"/>
      <c r="F16" s="386"/>
      <c r="G16" s="142"/>
    </row>
    <row r="17" spans="1:7" s="6" customFormat="1" ht="43.5" customHeight="1">
      <c r="A17" s="384">
        <v>11010500</v>
      </c>
      <c r="B17" s="385" t="s">
        <v>83</v>
      </c>
      <c r="C17" s="386">
        <f t="shared" si="0"/>
        <v>8745000</v>
      </c>
      <c r="D17" s="386">
        <v>8745000</v>
      </c>
      <c r="E17" s="386"/>
      <c r="F17" s="386"/>
      <c r="G17" s="142"/>
    </row>
    <row r="18" spans="1:7" s="105" customFormat="1" ht="19.5" customHeight="1">
      <c r="A18" s="379">
        <v>11020000</v>
      </c>
      <c r="B18" s="383" t="s">
        <v>84</v>
      </c>
      <c r="C18" s="381">
        <f t="shared" si="0"/>
        <v>1722900</v>
      </c>
      <c r="D18" s="382">
        <f>D19</f>
        <v>1722900</v>
      </c>
      <c r="E18" s="381"/>
      <c r="F18" s="381"/>
      <c r="G18" s="144"/>
    </row>
    <row r="19" spans="1:7" s="6" customFormat="1" ht="33.75" customHeight="1">
      <c r="A19" s="384">
        <v>11020200</v>
      </c>
      <c r="B19" s="389" t="s">
        <v>85</v>
      </c>
      <c r="C19" s="386">
        <f t="shared" si="0"/>
        <v>1722900</v>
      </c>
      <c r="D19" s="390">
        <v>1722900</v>
      </c>
      <c r="E19" s="386"/>
      <c r="F19" s="386"/>
      <c r="G19" s="142"/>
    </row>
    <row r="20" spans="1:7" s="105" customFormat="1" ht="33.75" customHeight="1">
      <c r="A20" s="391">
        <v>13000000</v>
      </c>
      <c r="B20" s="392" t="s">
        <v>282</v>
      </c>
      <c r="C20" s="381">
        <f t="shared" si="0"/>
        <v>526700</v>
      </c>
      <c r="D20" s="382">
        <f>D21+D23</f>
        <v>526700</v>
      </c>
      <c r="E20" s="381"/>
      <c r="F20" s="381"/>
      <c r="G20" s="144"/>
    </row>
    <row r="21" spans="1:7" s="105" customFormat="1" ht="33.75" customHeight="1">
      <c r="A21" s="391">
        <v>13010000</v>
      </c>
      <c r="B21" s="392" t="s">
        <v>283</v>
      </c>
      <c r="C21" s="381">
        <f t="shared" si="0"/>
        <v>504700</v>
      </c>
      <c r="D21" s="382">
        <f>D22</f>
        <v>504700</v>
      </c>
      <c r="E21" s="381"/>
      <c r="F21" s="381"/>
      <c r="G21" s="144"/>
    </row>
    <row r="22" spans="1:7" s="6" customFormat="1" ht="64.5" customHeight="1">
      <c r="A22" s="393">
        <v>13010200</v>
      </c>
      <c r="B22" s="394" t="s">
        <v>284</v>
      </c>
      <c r="C22" s="386">
        <f t="shared" si="0"/>
        <v>504700</v>
      </c>
      <c r="D22" s="390">
        <v>504700</v>
      </c>
      <c r="E22" s="386"/>
      <c r="F22" s="386"/>
      <c r="G22" s="142"/>
    </row>
    <row r="23" spans="1:7" s="105" customFormat="1" ht="33.75" customHeight="1">
      <c r="A23" s="391">
        <v>13030000</v>
      </c>
      <c r="B23" s="392" t="s">
        <v>517</v>
      </c>
      <c r="C23" s="381">
        <f t="shared" si="0"/>
        <v>22000</v>
      </c>
      <c r="D23" s="382">
        <f>D24</f>
        <v>22000</v>
      </c>
      <c r="E23" s="381"/>
      <c r="F23" s="381"/>
      <c r="G23" s="144"/>
    </row>
    <row r="24" spans="1:7" s="6" customFormat="1" ht="48.75" customHeight="1">
      <c r="A24" s="393">
        <v>13030100</v>
      </c>
      <c r="B24" s="394" t="s">
        <v>518</v>
      </c>
      <c r="C24" s="386">
        <f t="shared" si="0"/>
        <v>22000</v>
      </c>
      <c r="D24" s="390">
        <v>22000</v>
      </c>
      <c r="E24" s="386"/>
      <c r="F24" s="386"/>
      <c r="G24" s="142"/>
    </row>
    <row r="25" spans="1:7" s="105" customFormat="1" ht="21.75" customHeight="1">
      <c r="A25" s="379">
        <v>14000000</v>
      </c>
      <c r="B25" s="395" t="s">
        <v>86</v>
      </c>
      <c r="C25" s="381">
        <f t="shared" si="0"/>
        <v>222570000</v>
      </c>
      <c r="D25" s="382">
        <f>D30+D26+D28</f>
        <v>222570000</v>
      </c>
      <c r="E25" s="381"/>
      <c r="F25" s="381"/>
      <c r="G25" s="144"/>
    </row>
    <row r="26" spans="1:7" s="105" customFormat="1" ht="33.75" customHeight="1">
      <c r="A26" s="396">
        <v>14020000</v>
      </c>
      <c r="B26" s="383" t="s">
        <v>218</v>
      </c>
      <c r="C26" s="381">
        <f t="shared" si="0"/>
        <v>810000</v>
      </c>
      <c r="D26" s="382">
        <f>D27</f>
        <v>810000</v>
      </c>
      <c r="E26" s="381"/>
      <c r="F26" s="381"/>
      <c r="G26" s="144"/>
    </row>
    <row r="27" spans="1:7" s="6" customFormat="1" ht="33.75" customHeight="1">
      <c r="A27" s="397">
        <v>14021900</v>
      </c>
      <c r="B27" s="385" t="s">
        <v>219</v>
      </c>
      <c r="C27" s="386">
        <f t="shared" si="0"/>
        <v>810000</v>
      </c>
      <c r="D27" s="390">
        <v>810000</v>
      </c>
      <c r="E27" s="386"/>
      <c r="F27" s="386"/>
      <c r="G27" s="142"/>
    </row>
    <row r="28" spans="1:7" s="105" customFormat="1" ht="33.75" customHeight="1">
      <c r="A28" s="396">
        <v>14030000</v>
      </c>
      <c r="B28" s="383" t="s">
        <v>220</v>
      </c>
      <c r="C28" s="381">
        <f t="shared" si="0"/>
        <v>18360000</v>
      </c>
      <c r="D28" s="382">
        <f>D29</f>
        <v>18360000</v>
      </c>
      <c r="E28" s="381"/>
      <c r="F28" s="381"/>
      <c r="G28" s="144"/>
    </row>
    <row r="29" spans="1:7" s="6" customFormat="1" ht="33.75" customHeight="1">
      <c r="A29" s="397">
        <v>14031900</v>
      </c>
      <c r="B29" s="385" t="s">
        <v>219</v>
      </c>
      <c r="C29" s="386">
        <f t="shared" si="0"/>
        <v>18360000</v>
      </c>
      <c r="D29" s="390">
        <v>18360000</v>
      </c>
      <c r="E29" s="386"/>
      <c r="F29" s="386"/>
      <c r="G29" s="142"/>
    </row>
    <row r="30" spans="1:7" s="105" customFormat="1" ht="33.75" customHeight="1">
      <c r="A30" s="379">
        <v>14040000</v>
      </c>
      <c r="B30" s="383" t="s">
        <v>87</v>
      </c>
      <c r="C30" s="381">
        <f t="shared" si="0"/>
        <v>203400000</v>
      </c>
      <c r="D30" s="382">
        <f>D31+D32</f>
        <v>203400000</v>
      </c>
      <c r="E30" s="381"/>
      <c r="F30" s="381"/>
      <c r="G30" s="144"/>
    </row>
    <row r="31" spans="1:7" s="105" customFormat="1" ht="87" customHeight="1">
      <c r="A31" s="398">
        <v>14040100</v>
      </c>
      <c r="B31" s="341" t="s">
        <v>519</v>
      </c>
      <c r="C31" s="386">
        <f t="shared" si="0"/>
        <v>165000000</v>
      </c>
      <c r="D31" s="390">
        <v>165000000</v>
      </c>
      <c r="E31" s="386"/>
      <c r="F31" s="386"/>
      <c r="G31" s="144"/>
    </row>
    <row r="32" spans="1:7" s="105" customFormat="1" ht="69.75" customHeight="1">
      <c r="A32" s="398">
        <v>14040200</v>
      </c>
      <c r="B32" s="341" t="s">
        <v>520</v>
      </c>
      <c r="C32" s="386">
        <f t="shared" si="0"/>
        <v>38400000</v>
      </c>
      <c r="D32" s="390">
        <v>38400000</v>
      </c>
      <c r="E32" s="386"/>
      <c r="F32" s="386"/>
      <c r="G32" s="144"/>
    </row>
    <row r="33" spans="1:7" s="6" customFormat="1" ht="37.5" customHeight="1">
      <c r="A33" s="379">
        <v>18000000</v>
      </c>
      <c r="B33" s="383" t="s">
        <v>427</v>
      </c>
      <c r="C33" s="381">
        <f t="shared" si="0"/>
        <v>199311500</v>
      </c>
      <c r="D33" s="382">
        <f>D34+D45+D48</f>
        <v>199311500</v>
      </c>
      <c r="E33" s="382"/>
      <c r="F33" s="382"/>
      <c r="G33" s="142"/>
    </row>
    <row r="34" spans="1:7" s="6" customFormat="1" ht="27.75" customHeight="1">
      <c r="A34" s="379">
        <v>18010000</v>
      </c>
      <c r="B34" s="383" t="s">
        <v>88</v>
      </c>
      <c r="C34" s="381">
        <f t="shared" si="0"/>
        <v>76160900</v>
      </c>
      <c r="D34" s="382">
        <f>SUM(D35:D44)</f>
        <v>76160900</v>
      </c>
      <c r="E34" s="381"/>
      <c r="F34" s="381"/>
      <c r="G34" s="142"/>
    </row>
    <row r="35" spans="1:7" s="6" customFormat="1" ht="46.5" customHeight="1">
      <c r="A35" s="384">
        <v>18010100</v>
      </c>
      <c r="B35" s="385" t="s">
        <v>89</v>
      </c>
      <c r="C35" s="386">
        <f t="shared" si="0"/>
        <v>267700</v>
      </c>
      <c r="D35" s="390">
        <v>267700</v>
      </c>
      <c r="E35" s="386"/>
      <c r="F35" s="386"/>
      <c r="G35" s="142"/>
    </row>
    <row r="36" spans="1:7" s="6" customFormat="1" ht="54" customHeight="1">
      <c r="A36" s="384">
        <v>18010200</v>
      </c>
      <c r="B36" s="385" t="s">
        <v>90</v>
      </c>
      <c r="C36" s="386">
        <f t="shared" si="0"/>
        <v>1882100</v>
      </c>
      <c r="D36" s="390">
        <v>1882100</v>
      </c>
      <c r="E36" s="386"/>
      <c r="F36" s="386"/>
      <c r="G36" s="142"/>
    </row>
    <row r="37" spans="1:7" s="6" customFormat="1" ht="46.5" customHeight="1">
      <c r="A37" s="384">
        <v>18010300</v>
      </c>
      <c r="B37" s="385" t="s">
        <v>91</v>
      </c>
      <c r="C37" s="386">
        <f t="shared" si="0"/>
        <v>7096100</v>
      </c>
      <c r="D37" s="390">
        <v>7096100</v>
      </c>
      <c r="E37" s="386"/>
      <c r="F37" s="386"/>
      <c r="G37" s="142"/>
    </row>
    <row r="38" spans="1:7" s="6" customFormat="1" ht="51" customHeight="1">
      <c r="A38" s="384">
        <v>18010400</v>
      </c>
      <c r="B38" s="385" t="s">
        <v>92</v>
      </c>
      <c r="C38" s="386">
        <f t="shared" si="0"/>
        <v>13506900</v>
      </c>
      <c r="D38" s="390">
        <v>13506900</v>
      </c>
      <c r="E38" s="386"/>
      <c r="F38" s="386"/>
      <c r="G38" s="142"/>
    </row>
    <row r="39" spans="1:7" s="6" customFormat="1" ht="27" customHeight="1">
      <c r="A39" s="384">
        <v>18010500</v>
      </c>
      <c r="B39" s="385" t="s">
        <v>93</v>
      </c>
      <c r="C39" s="386">
        <f t="shared" si="0"/>
        <v>36000000</v>
      </c>
      <c r="D39" s="390">
        <v>36000000</v>
      </c>
      <c r="E39" s="386"/>
      <c r="F39" s="386"/>
      <c r="G39" s="142"/>
    </row>
    <row r="40" spans="1:7" s="6" customFormat="1" ht="26.25" customHeight="1">
      <c r="A40" s="384">
        <v>18010600</v>
      </c>
      <c r="B40" s="385" t="s">
        <v>94</v>
      </c>
      <c r="C40" s="386">
        <f t="shared" si="0"/>
        <v>12000000</v>
      </c>
      <c r="D40" s="390">
        <v>12000000</v>
      </c>
      <c r="E40" s="386"/>
      <c r="F40" s="386"/>
      <c r="G40" s="142"/>
    </row>
    <row r="41" spans="1:7" s="6" customFormat="1" ht="27.75" customHeight="1">
      <c r="A41" s="384">
        <v>18010700</v>
      </c>
      <c r="B41" s="385" t="s">
        <v>95</v>
      </c>
      <c r="C41" s="386">
        <f t="shared" si="0"/>
        <v>3924600</v>
      </c>
      <c r="D41" s="390">
        <v>3924600</v>
      </c>
      <c r="E41" s="386"/>
      <c r="F41" s="386"/>
      <c r="G41" s="142"/>
    </row>
    <row r="42" spans="1:7" s="6" customFormat="1" ht="30" customHeight="1">
      <c r="A42" s="384">
        <v>18010900</v>
      </c>
      <c r="B42" s="385" t="s">
        <v>96</v>
      </c>
      <c r="C42" s="386">
        <f t="shared" si="0"/>
        <v>1183500</v>
      </c>
      <c r="D42" s="390">
        <v>1183500</v>
      </c>
      <c r="E42" s="386"/>
      <c r="F42" s="386"/>
      <c r="G42" s="142"/>
    </row>
    <row r="43" spans="1:7" s="105" customFormat="1" ht="24.75" customHeight="1">
      <c r="A43" s="384">
        <v>18011000</v>
      </c>
      <c r="B43" s="385" t="s">
        <v>97</v>
      </c>
      <c r="C43" s="386">
        <f t="shared" si="0"/>
        <v>50000</v>
      </c>
      <c r="D43" s="390">
        <v>50000</v>
      </c>
      <c r="E43" s="386"/>
      <c r="F43" s="386"/>
      <c r="G43" s="144"/>
    </row>
    <row r="44" spans="1:7" s="6" customFormat="1" ht="21" customHeight="1">
      <c r="A44" s="384">
        <v>18011100</v>
      </c>
      <c r="B44" s="385" t="s">
        <v>98</v>
      </c>
      <c r="C44" s="386">
        <f t="shared" si="0"/>
        <v>250000</v>
      </c>
      <c r="D44" s="390">
        <v>250000</v>
      </c>
      <c r="E44" s="386"/>
      <c r="F44" s="386"/>
      <c r="G44" s="142"/>
    </row>
    <row r="45" spans="1:7" s="6" customFormat="1" ht="21" customHeight="1">
      <c r="A45" s="379">
        <v>18030000</v>
      </c>
      <c r="B45" s="383" t="s">
        <v>99</v>
      </c>
      <c r="C45" s="381">
        <f t="shared" si="0"/>
        <v>950000</v>
      </c>
      <c r="D45" s="382">
        <f>D46+D47</f>
        <v>950000</v>
      </c>
      <c r="E45" s="381"/>
      <c r="F45" s="381"/>
      <c r="G45" s="142"/>
    </row>
    <row r="46" spans="1:7" s="105" customFormat="1" ht="24.75" customHeight="1">
      <c r="A46" s="384">
        <v>18030100</v>
      </c>
      <c r="B46" s="385" t="s">
        <v>100</v>
      </c>
      <c r="C46" s="386">
        <f t="shared" si="0"/>
        <v>650000</v>
      </c>
      <c r="D46" s="390">
        <v>650000</v>
      </c>
      <c r="E46" s="386"/>
      <c r="F46" s="386"/>
      <c r="G46" s="144"/>
    </row>
    <row r="47" spans="1:7" s="6" customFormat="1" ht="24.75" customHeight="1">
      <c r="A47" s="384">
        <v>18030200</v>
      </c>
      <c r="B47" s="385" t="s">
        <v>101</v>
      </c>
      <c r="C47" s="386">
        <f t="shared" si="0"/>
        <v>300000</v>
      </c>
      <c r="D47" s="390">
        <v>300000</v>
      </c>
      <c r="E47" s="386"/>
      <c r="F47" s="386"/>
      <c r="G47" s="142"/>
    </row>
    <row r="48" spans="1:7" s="6" customFormat="1" ht="24.75" customHeight="1">
      <c r="A48" s="379">
        <v>18050000</v>
      </c>
      <c r="B48" s="383" t="s">
        <v>102</v>
      </c>
      <c r="C48" s="381">
        <f t="shared" si="0"/>
        <v>122200600</v>
      </c>
      <c r="D48" s="382">
        <f>D49+D50+D51</f>
        <v>122200600</v>
      </c>
      <c r="E48" s="381"/>
      <c r="F48" s="381"/>
      <c r="G48" s="142"/>
    </row>
    <row r="49" spans="1:6" ht="32.25" customHeight="1">
      <c r="A49" s="384">
        <v>18050300</v>
      </c>
      <c r="B49" s="385" t="s">
        <v>103</v>
      </c>
      <c r="C49" s="386">
        <f t="shared" si="0"/>
        <v>17337600</v>
      </c>
      <c r="D49" s="390">
        <v>17337600</v>
      </c>
      <c r="E49" s="386"/>
      <c r="F49" s="386"/>
    </row>
    <row r="50" spans="1:7" s="105" customFormat="1" ht="25.5" customHeight="1">
      <c r="A50" s="384">
        <v>18050400</v>
      </c>
      <c r="B50" s="385" t="s">
        <v>104</v>
      </c>
      <c r="C50" s="386">
        <f t="shared" si="0"/>
        <v>104263000</v>
      </c>
      <c r="D50" s="390">
        <v>104263000</v>
      </c>
      <c r="E50" s="386"/>
      <c r="F50" s="386"/>
      <c r="G50" s="144"/>
    </row>
    <row r="51" spans="1:7" s="105" customFormat="1" ht="66.75" customHeight="1">
      <c r="A51" s="384">
        <v>18050500</v>
      </c>
      <c r="B51" s="399" t="s">
        <v>285</v>
      </c>
      <c r="C51" s="386">
        <f t="shared" si="0"/>
        <v>600000</v>
      </c>
      <c r="D51" s="390">
        <v>600000</v>
      </c>
      <c r="E51" s="386"/>
      <c r="F51" s="386"/>
      <c r="G51" s="144"/>
    </row>
    <row r="52" spans="1:6" ht="36.75" customHeight="1">
      <c r="A52" s="379">
        <v>19000000</v>
      </c>
      <c r="B52" s="383" t="s">
        <v>105</v>
      </c>
      <c r="C52" s="381">
        <f t="shared" si="0"/>
        <v>134400</v>
      </c>
      <c r="D52" s="382">
        <f>D53</f>
        <v>0</v>
      </c>
      <c r="E52" s="382">
        <f>E53</f>
        <v>134400</v>
      </c>
      <c r="F52" s="381"/>
    </row>
    <row r="53" spans="1:6" ht="35.25" customHeight="1">
      <c r="A53" s="379">
        <v>19010000</v>
      </c>
      <c r="B53" s="383" t="s">
        <v>106</v>
      </c>
      <c r="C53" s="381">
        <f t="shared" si="0"/>
        <v>134400</v>
      </c>
      <c r="D53" s="382">
        <f>D54+D55+D56</f>
        <v>0</v>
      </c>
      <c r="E53" s="382">
        <f>E54+E55+E56</f>
        <v>134400</v>
      </c>
      <c r="F53" s="381"/>
    </row>
    <row r="54" spans="1:6" ht="63" customHeight="1">
      <c r="A54" s="384">
        <v>19010100</v>
      </c>
      <c r="B54" s="400" t="s">
        <v>521</v>
      </c>
      <c r="C54" s="386">
        <f t="shared" si="0"/>
        <v>40000</v>
      </c>
      <c r="D54" s="390"/>
      <c r="E54" s="386">
        <v>40000</v>
      </c>
      <c r="F54" s="386"/>
    </row>
    <row r="55" spans="1:7" s="105" customFormat="1" ht="51.75" customHeight="1">
      <c r="A55" s="384">
        <v>19010200</v>
      </c>
      <c r="B55" s="400" t="s">
        <v>522</v>
      </c>
      <c r="C55" s="386">
        <f t="shared" si="0"/>
        <v>78800</v>
      </c>
      <c r="D55" s="390"/>
      <c r="E55" s="386">
        <v>78800</v>
      </c>
      <c r="F55" s="386"/>
      <c r="G55" s="144"/>
    </row>
    <row r="56" spans="1:7" s="105" customFormat="1" ht="54.75" customHeight="1">
      <c r="A56" s="384">
        <v>19010300</v>
      </c>
      <c r="B56" s="400" t="s">
        <v>523</v>
      </c>
      <c r="C56" s="386">
        <f t="shared" si="0"/>
        <v>15600</v>
      </c>
      <c r="D56" s="390"/>
      <c r="E56" s="386">
        <v>15600</v>
      </c>
      <c r="F56" s="386"/>
      <c r="G56" s="144"/>
    </row>
    <row r="57" spans="1:7" s="105" customFormat="1" ht="24.75" customHeight="1">
      <c r="A57" s="379">
        <v>20000000</v>
      </c>
      <c r="B57" s="383" t="s">
        <v>107</v>
      </c>
      <c r="C57" s="381">
        <f t="shared" si="0"/>
        <v>70178261</v>
      </c>
      <c r="D57" s="382">
        <f>D58+D66+D78+D84+D77</f>
        <v>13657100</v>
      </c>
      <c r="E57" s="382">
        <f>E58+E66+E78+E84</f>
        <v>56521161</v>
      </c>
      <c r="F57" s="382">
        <f>F58+F66+F78+F84</f>
        <v>0</v>
      </c>
      <c r="G57" s="144"/>
    </row>
    <row r="58" spans="1:6" ht="36.75" customHeight="1">
      <c r="A58" s="379">
        <v>21000000</v>
      </c>
      <c r="B58" s="383" t="s">
        <v>108</v>
      </c>
      <c r="C58" s="381">
        <f t="shared" si="0"/>
        <v>5844000</v>
      </c>
      <c r="D58" s="382">
        <f>D59+D61</f>
        <v>5844000</v>
      </c>
      <c r="E58" s="382">
        <f>E59+E61+E65</f>
        <v>0</v>
      </c>
      <c r="F58" s="382">
        <f>F61+F65</f>
        <v>0</v>
      </c>
    </row>
    <row r="59" spans="1:7" s="105" customFormat="1" ht="96.75" customHeight="1">
      <c r="A59" s="396">
        <v>21010000</v>
      </c>
      <c r="B59" s="383" t="s">
        <v>109</v>
      </c>
      <c r="C59" s="381">
        <f t="shared" si="0"/>
        <v>2354600</v>
      </c>
      <c r="D59" s="382">
        <f>D60</f>
        <v>2354600</v>
      </c>
      <c r="E59" s="382"/>
      <c r="F59" s="382"/>
      <c r="G59" s="144"/>
    </row>
    <row r="60" spans="1:6" ht="51" customHeight="1">
      <c r="A60" s="384">
        <v>21010300</v>
      </c>
      <c r="B60" s="385" t="s">
        <v>110</v>
      </c>
      <c r="C60" s="386">
        <f t="shared" si="0"/>
        <v>2354600</v>
      </c>
      <c r="D60" s="390">
        <v>2354600</v>
      </c>
      <c r="E60" s="390"/>
      <c r="F60" s="390"/>
    </row>
    <row r="61" spans="1:6" ht="26.25" customHeight="1">
      <c r="A61" s="379">
        <v>21080000</v>
      </c>
      <c r="B61" s="383" t="s">
        <v>111</v>
      </c>
      <c r="C61" s="381">
        <f t="shared" si="0"/>
        <v>3489400</v>
      </c>
      <c r="D61" s="382">
        <f>D62+D63+D64</f>
        <v>3489400</v>
      </c>
      <c r="E61" s="382">
        <f>E62+E63+E64</f>
        <v>0</v>
      </c>
      <c r="F61" s="382">
        <f>F62+F63+F64</f>
        <v>0</v>
      </c>
    </row>
    <row r="62" spans="1:6" ht="26.25" customHeight="1">
      <c r="A62" s="384">
        <v>21081100</v>
      </c>
      <c r="B62" s="385" t="s">
        <v>112</v>
      </c>
      <c r="C62" s="386">
        <f t="shared" si="0"/>
        <v>2363900</v>
      </c>
      <c r="D62" s="390">
        <v>2363900</v>
      </c>
      <c r="E62" s="386"/>
      <c r="F62" s="386"/>
    </row>
    <row r="63" spans="1:7" s="105" customFormat="1" ht="48.75" customHeight="1">
      <c r="A63" s="384">
        <v>21081500</v>
      </c>
      <c r="B63" s="385" t="s">
        <v>113</v>
      </c>
      <c r="C63" s="386">
        <f t="shared" si="0"/>
        <v>110500</v>
      </c>
      <c r="D63" s="390">
        <v>110500</v>
      </c>
      <c r="E63" s="386"/>
      <c r="F63" s="386"/>
      <c r="G63" s="144"/>
    </row>
    <row r="64" spans="1:7" s="105" customFormat="1" ht="37.5" customHeight="1">
      <c r="A64" s="384">
        <v>21081700</v>
      </c>
      <c r="B64" s="385" t="s">
        <v>244</v>
      </c>
      <c r="C64" s="386">
        <f t="shared" si="0"/>
        <v>1015000</v>
      </c>
      <c r="D64" s="390">
        <v>1015000</v>
      </c>
      <c r="E64" s="386"/>
      <c r="F64" s="386"/>
      <c r="G64" s="144"/>
    </row>
    <row r="65" spans="1:7" s="105" customFormat="1" ht="37.5" customHeight="1" hidden="1">
      <c r="A65" s="379">
        <v>21110000</v>
      </c>
      <c r="B65" s="383" t="s">
        <v>114</v>
      </c>
      <c r="C65" s="381">
        <f t="shared" si="0"/>
        <v>0</v>
      </c>
      <c r="D65" s="382"/>
      <c r="E65" s="381"/>
      <c r="F65" s="381"/>
      <c r="G65" s="144"/>
    </row>
    <row r="66" spans="1:7" s="6" customFormat="1" ht="51" customHeight="1">
      <c r="A66" s="379">
        <v>22000000</v>
      </c>
      <c r="B66" s="383" t="s">
        <v>115</v>
      </c>
      <c r="C66" s="381">
        <f t="shared" si="0"/>
        <v>7048200</v>
      </c>
      <c r="D66" s="382">
        <f>D67+D72+D74</f>
        <v>7048200</v>
      </c>
      <c r="E66" s="382"/>
      <c r="F66" s="382"/>
      <c r="G66" s="142"/>
    </row>
    <row r="67" spans="1:7" s="6" customFormat="1" ht="29.25" customHeight="1">
      <c r="A67" s="379">
        <v>22010000</v>
      </c>
      <c r="B67" s="383" t="s">
        <v>116</v>
      </c>
      <c r="C67" s="381">
        <f t="shared" si="0"/>
        <v>6201200</v>
      </c>
      <c r="D67" s="382">
        <f>D68+D69+D70+D71</f>
        <v>6201200</v>
      </c>
      <c r="E67" s="382"/>
      <c r="F67" s="382"/>
      <c r="G67" s="142"/>
    </row>
    <row r="68" spans="1:7" s="6" customFormat="1" ht="52.5" customHeight="1">
      <c r="A68" s="384">
        <v>22010300</v>
      </c>
      <c r="B68" s="385" t="s">
        <v>117</v>
      </c>
      <c r="C68" s="386">
        <f t="shared" si="0"/>
        <v>264000</v>
      </c>
      <c r="D68" s="390">
        <v>264000</v>
      </c>
      <c r="E68" s="390"/>
      <c r="F68" s="390"/>
      <c r="G68" s="142"/>
    </row>
    <row r="69" spans="1:7" s="6" customFormat="1" ht="29.25" customHeight="1">
      <c r="A69" s="384">
        <v>22012500</v>
      </c>
      <c r="B69" s="385" t="s">
        <v>118</v>
      </c>
      <c r="C69" s="386">
        <f t="shared" si="0"/>
        <v>4909000</v>
      </c>
      <c r="D69" s="390">
        <v>4909000</v>
      </c>
      <c r="E69" s="390"/>
      <c r="F69" s="390"/>
      <c r="G69" s="142"/>
    </row>
    <row r="70" spans="1:7" s="105" customFormat="1" ht="37.5" customHeight="1">
      <c r="A70" s="384">
        <v>22012600</v>
      </c>
      <c r="B70" s="385" t="s">
        <v>119</v>
      </c>
      <c r="C70" s="386">
        <f t="shared" si="0"/>
        <v>1028200</v>
      </c>
      <c r="D70" s="390">
        <v>1028200</v>
      </c>
      <c r="E70" s="390"/>
      <c r="F70" s="390"/>
      <c r="G70" s="144"/>
    </row>
    <row r="71" spans="1:7" s="6" customFormat="1" ht="84" customHeight="1" hidden="1">
      <c r="A71" s="384">
        <v>22012900</v>
      </c>
      <c r="B71" s="385" t="s">
        <v>120</v>
      </c>
      <c r="C71" s="386">
        <f t="shared" si="0"/>
        <v>0</v>
      </c>
      <c r="D71" s="390"/>
      <c r="E71" s="386"/>
      <c r="F71" s="386"/>
      <c r="G71" s="142"/>
    </row>
    <row r="72" spans="1:7" s="105" customFormat="1" ht="48.75" customHeight="1">
      <c r="A72" s="379">
        <v>22080000</v>
      </c>
      <c r="B72" s="383" t="s">
        <v>121</v>
      </c>
      <c r="C72" s="381">
        <f t="shared" si="0"/>
        <v>682000</v>
      </c>
      <c r="D72" s="382">
        <f>D73</f>
        <v>682000</v>
      </c>
      <c r="E72" s="381"/>
      <c r="F72" s="381"/>
      <c r="G72" s="144"/>
    </row>
    <row r="73" spans="1:7" s="6" customFormat="1" ht="57.75" customHeight="1">
      <c r="A73" s="384">
        <v>22080400</v>
      </c>
      <c r="B73" s="385" t="s">
        <v>428</v>
      </c>
      <c r="C73" s="386">
        <f t="shared" si="0"/>
        <v>682000</v>
      </c>
      <c r="D73" s="390">
        <v>682000</v>
      </c>
      <c r="E73" s="386"/>
      <c r="F73" s="386"/>
      <c r="G73" s="142"/>
    </row>
    <row r="74" spans="1:7" s="6" customFormat="1" ht="34.5" customHeight="1">
      <c r="A74" s="379">
        <v>22090000</v>
      </c>
      <c r="B74" s="383" t="s">
        <v>122</v>
      </c>
      <c r="C74" s="381">
        <f t="shared" si="0"/>
        <v>165000</v>
      </c>
      <c r="D74" s="382">
        <f>D75+D76</f>
        <v>165000</v>
      </c>
      <c r="E74" s="381"/>
      <c r="F74" s="381"/>
      <c r="G74" s="142"/>
    </row>
    <row r="75" spans="1:7" s="105" customFormat="1" ht="52.5" customHeight="1">
      <c r="A75" s="384">
        <v>22090100</v>
      </c>
      <c r="B75" s="385" t="s">
        <v>123</v>
      </c>
      <c r="C75" s="386">
        <f t="shared" si="0"/>
        <v>125000</v>
      </c>
      <c r="D75" s="390">
        <v>125000</v>
      </c>
      <c r="E75" s="386"/>
      <c r="F75" s="386"/>
      <c r="G75" s="144"/>
    </row>
    <row r="76" spans="1:7" s="105" customFormat="1" ht="49.5" customHeight="1">
      <c r="A76" s="384">
        <v>22090400</v>
      </c>
      <c r="B76" s="385" t="s">
        <v>124</v>
      </c>
      <c r="C76" s="386">
        <f t="shared" si="0"/>
        <v>40000</v>
      </c>
      <c r="D76" s="390">
        <v>40000</v>
      </c>
      <c r="E76" s="386"/>
      <c r="F76" s="386"/>
      <c r="G76" s="144"/>
    </row>
    <row r="77" spans="1:7" s="105" customFormat="1" ht="88.5" customHeight="1">
      <c r="A77" s="401">
        <v>22130000</v>
      </c>
      <c r="B77" s="402" t="s">
        <v>429</v>
      </c>
      <c r="C77" s="381">
        <f t="shared" si="0"/>
        <v>43200</v>
      </c>
      <c r="D77" s="382">
        <v>43200</v>
      </c>
      <c r="E77" s="381"/>
      <c r="F77" s="381"/>
      <c r="G77" s="144"/>
    </row>
    <row r="78" spans="1:7" s="106" customFormat="1" ht="24.75" customHeight="1">
      <c r="A78" s="379">
        <v>24000000</v>
      </c>
      <c r="B78" s="383" t="s">
        <v>125</v>
      </c>
      <c r="C78" s="381">
        <f t="shared" si="0"/>
        <v>721800</v>
      </c>
      <c r="D78" s="382">
        <f>D79+D83</f>
        <v>721700</v>
      </c>
      <c r="E78" s="382">
        <f>E79+E83</f>
        <v>100</v>
      </c>
      <c r="F78" s="382">
        <f>F79+F83</f>
        <v>0</v>
      </c>
      <c r="G78" s="142"/>
    </row>
    <row r="79" spans="1:7" s="6" customFormat="1" ht="27.75" customHeight="1">
      <c r="A79" s="379">
        <v>24060000</v>
      </c>
      <c r="B79" s="383" t="s">
        <v>126</v>
      </c>
      <c r="C79" s="381">
        <f t="shared" si="0"/>
        <v>721800</v>
      </c>
      <c r="D79" s="382">
        <f>D80+D81+D82</f>
        <v>721700</v>
      </c>
      <c r="E79" s="382">
        <f>E80+E81</f>
        <v>100</v>
      </c>
      <c r="F79" s="382">
        <f>F80+F81</f>
        <v>0</v>
      </c>
      <c r="G79" s="142"/>
    </row>
    <row r="80" spans="1:7" s="6" customFormat="1" ht="24.75" customHeight="1">
      <c r="A80" s="403">
        <v>24060300</v>
      </c>
      <c r="B80" s="385" t="s">
        <v>126</v>
      </c>
      <c r="C80" s="388">
        <f aca="true" t="shared" si="1" ref="C80:C112">D80+E80</f>
        <v>715700</v>
      </c>
      <c r="D80" s="404">
        <v>715700</v>
      </c>
      <c r="E80" s="388"/>
      <c r="F80" s="388"/>
      <c r="G80" s="142"/>
    </row>
    <row r="81" spans="1:7" s="105" customFormat="1" ht="51" customHeight="1">
      <c r="A81" s="384">
        <v>24062100</v>
      </c>
      <c r="B81" s="385" t="s">
        <v>127</v>
      </c>
      <c r="C81" s="386">
        <f t="shared" si="1"/>
        <v>100</v>
      </c>
      <c r="D81" s="390"/>
      <c r="E81" s="386">
        <v>100</v>
      </c>
      <c r="F81" s="386"/>
      <c r="G81" s="144"/>
    </row>
    <row r="82" spans="1:7" s="105" customFormat="1" ht="132" customHeight="1">
      <c r="A82" s="384">
        <v>24062200</v>
      </c>
      <c r="B82" s="385" t="s">
        <v>221</v>
      </c>
      <c r="C82" s="386">
        <f t="shared" si="1"/>
        <v>6000</v>
      </c>
      <c r="D82" s="390">
        <v>6000</v>
      </c>
      <c r="E82" s="388"/>
      <c r="F82" s="386"/>
      <c r="G82" s="144"/>
    </row>
    <row r="83" spans="1:7" s="105" customFormat="1" ht="36" customHeight="1" hidden="1">
      <c r="A83" s="396">
        <v>24170000</v>
      </c>
      <c r="B83" s="402" t="s">
        <v>128</v>
      </c>
      <c r="C83" s="405">
        <f t="shared" si="1"/>
        <v>0</v>
      </c>
      <c r="D83" s="406"/>
      <c r="E83" s="405"/>
      <c r="F83" s="405">
        <f>E83</f>
        <v>0</v>
      </c>
      <c r="G83" s="144"/>
    </row>
    <row r="84" spans="1:7" s="106" customFormat="1" ht="36" customHeight="1">
      <c r="A84" s="401">
        <v>25000000</v>
      </c>
      <c r="B84" s="402" t="s">
        <v>129</v>
      </c>
      <c r="C84" s="405">
        <f t="shared" si="1"/>
        <v>56521061</v>
      </c>
      <c r="D84" s="406"/>
      <c r="E84" s="405">
        <f>E85</f>
        <v>56521061</v>
      </c>
      <c r="F84" s="405"/>
      <c r="G84" s="142"/>
    </row>
    <row r="85" spans="1:7" s="106" customFormat="1" ht="35.25" customHeight="1">
      <c r="A85" s="401">
        <v>25010000</v>
      </c>
      <c r="B85" s="402" t="s">
        <v>130</v>
      </c>
      <c r="C85" s="405">
        <f t="shared" si="1"/>
        <v>56521061</v>
      </c>
      <c r="D85" s="406"/>
      <c r="E85" s="405">
        <f>E86+E87+E88</f>
        <v>56521061</v>
      </c>
      <c r="F85" s="405"/>
      <c r="G85" s="142"/>
    </row>
    <row r="86" spans="1:7" s="106" customFormat="1" ht="41.25" customHeight="1">
      <c r="A86" s="397">
        <v>25010100</v>
      </c>
      <c r="B86" s="407" t="s">
        <v>131</v>
      </c>
      <c r="C86" s="388">
        <f t="shared" si="1"/>
        <v>55037652</v>
      </c>
      <c r="D86" s="404"/>
      <c r="E86" s="388">
        <v>55037652</v>
      </c>
      <c r="F86" s="388"/>
      <c r="G86" s="142"/>
    </row>
    <row r="87" spans="1:7" s="105" customFormat="1" ht="49.5" customHeight="1">
      <c r="A87" s="397">
        <v>25010300</v>
      </c>
      <c r="B87" s="407" t="s">
        <v>524</v>
      </c>
      <c r="C87" s="388">
        <f t="shared" si="1"/>
        <v>1483409</v>
      </c>
      <c r="D87" s="404"/>
      <c r="E87" s="388">
        <v>1483409</v>
      </c>
      <c r="F87" s="388"/>
      <c r="G87" s="144"/>
    </row>
    <row r="88" spans="1:7" s="105" customFormat="1" ht="24.75" customHeight="1" hidden="1">
      <c r="A88" s="397">
        <v>25010400</v>
      </c>
      <c r="B88" s="385" t="s">
        <v>222</v>
      </c>
      <c r="C88" s="388">
        <f t="shared" si="1"/>
        <v>0</v>
      </c>
      <c r="D88" s="404"/>
      <c r="E88" s="388"/>
      <c r="F88" s="388"/>
      <c r="G88" s="144"/>
    </row>
    <row r="89" spans="1:7" s="6" customFormat="1" ht="36.75" customHeight="1">
      <c r="A89" s="401">
        <v>30000000</v>
      </c>
      <c r="B89" s="402" t="s">
        <v>132</v>
      </c>
      <c r="C89" s="405">
        <f t="shared" si="1"/>
        <v>31450000</v>
      </c>
      <c r="D89" s="406"/>
      <c r="E89" s="405">
        <f>E90+E92</f>
        <v>31450000</v>
      </c>
      <c r="F89" s="405">
        <f>F90+F92</f>
        <v>31450000</v>
      </c>
      <c r="G89" s="142"/>
    </row>
    <row r="90" spans="1:7" s="105" customFormat="1" ht="24.75" customHeight="1">
      <c r="A90" s="379">
        <v>31000000</v>
      </c>
      <c r="B90" s="383" t="s">
        <v>133</v>
      </c>
      <c r="C90" s="381">
        <f t="shared" si="1"/>
        <v>1450000</v>
      </c>
      <c r="D90" s="382"/>
      <c r="E90" s="381">
        <f>E91</f>
        <v>1450000</v>
      </c>
      <c r="F90" s="381">
        <f>E90</f>
        <v>1450000</v>
      </c>
      <c r="G90" s="144"/>
    </row>
    <row r="91" spans="1:7" s="105" customFormat="1" ht="41.25" customHeight="1">
      <c r="A91" s="384">
        <v>31030000</v>
      </c>
      <c r="B91" s="385" t="s">
        <v>134</v>
      </c>
      <c r="C91" s="386">
        <f t="shared" si="1"/>
        <v>1450000</v>
      </c>
      <c r="D91" s="390"/>
      <c r="E91" s="386">
        <v>1450000</v>
      </c>
      <c r="F91" s="386">
        <f>E91</f>
        <v>1450000</v>
      </c>
      <c r="G91" s="144"/>
    </row>
    <row r="92" spans="1:7" s="6" customFormat="1" ht="30.75" customHeight="1">
      <c r="A92" s="379">
        <v>33000000</v>
      </c>
      <c r="B92" s="383" t="s">
        <v>135</v>
      </c>
      <c r="C92" s="381">
        <f t="shared" si="1"/>
        <v>30000000</v>
      </c>
      <c r="D92" s="382"/>
      <c r="E92" s="381">
        <f>E93</f>
        <v>30000000</v>
      </c>
      <c r="F92" s="381">
        <f>E92</f>
        <v>30000000</v>
      </c>
      <c r="G92" s="142"/>
    </row>
    <row r="93" spans="1:7" s="6" customFormat="1" ht="32.25" customHeight="1">
      <c r="A93" s="379">
        <v>33010000</v>
      </c>
      <c r="B93" s="383" t="s">
        <v>136</v>
      </c>
      <c r="C93" s="381">
        <f t="shared" si="1"/>
        <v>30000000</v>
      </c>
      <c r="D93" s="382"/>
      <c r="E93" s="381">
        <f>E94+E95</f>
        <v>30000000</v>
      </c>
      <c r="F93" s="381">
        <f>F94+F95</f>
        <v>30000000</v>
      </c>
      <c r="G93" s="142"/>
    </row>
    <row r="94" spans="1:7" s="105" customFormat="1" ht="75.75" customHeight="1">
      <c r="A94" s="384">
        <v>33010100</v>
      </c>
      <c r="B94" s="385" t="s">
        <v>137</v>
      </c>
      <c r="C94" s="386">
        <f t="shared" si="1"/>
        <v>30000000</v>
      </c>
      <c r="D94" s="390"/>
      <c r="E94" s="386">
        <v>30000000</v>
      </c>
      <c r="F94" s="386">
        <f>E94</f>
        <v>30000000</v>
      </c>
      <c r="G94" s="144"/>
    </row>
    <row r="95" spans="1:6" ht="48" customHeight="1" hidden="1">
      <c r="A95" s="384">
        <v>33010200</v>
      </c>
      <c r="B95" s="385" t="s">
        <v>138</v>
      </c>
      <c r="C95" s="381">
        <f t="shared" si="1"/>
        <v>0</v>
      </c>
      <c r="D95" s="390"/>
      <c r="E95" s="386"/>
      <c r="F95" s="386">
        <f>E95</f>
        <v>0</v>
      </c>
    </row>
    <row r="96" spans="1:9" s="105" customFormat="1" ht="34.5" customHeight="1">
      <c r="A96" s="379">
        <v>50000000</v>
      </c>
      <c r="B96" s="383" t="s">
        <v>139</v>
      </c>
      <c r="C96" s="381">
        <f t="shared" si="1"/>
        <v>533000</v>
      </c>
      <c r="D96" s="382"/>
      <c r="E96" s="381">
        <f>E97</f>
        <v>533000</v>
      </c>
      <c r="F96" s="381"/>
      <c r="G96" s="144"/>
      <c r="H96" s="175"/>
      <c r="I96" s="27"/>
    </row>
    <row r="97" spans="1:7" s="105" customFormat="1" ht="50.25" customHeight="1">
      <c r="A97" s="384">
        <v>50110000</v>
      </c>
      <c r="B97" s="385" t="s">
        <v>140</v>
      </c>
      <c r="C97" s="386">
        <f t="shared" si="1"/>
        <v>533000</v>
      </c>
      <c r="D97" s="390"/>
      <c r="E97" s="386">
        <v>533000</v>
      </c>
      <c r="F97" s="386"/>
      <c r="G97" s="176"/>
    </row>
    <row r="98" spans="1:7" s="105" customFormat="1" ht="26.25" customHeight="1">
      <c r="A98" s="379"/>
      <c r="B98" s="383" t="s">
        <v>245</v>
      </c>
      <c r="C98" s="381">
        <f t="shared" si="1"/>
        <v>1948869921</v>
      </c>
      <c r="D98" s="382">
        <f>D11+D57+D89+D96</f>
        <v>1860231360</v>
      </c>
      <c r="E98" s="382">
        <f>E11+E57+E89+E96</f>
        <v>88638561</v>
      </c>
      <c r="F98" s="382">
        <f>F11+F57+F89+F96</f>
        <v>31450000</v>
      </c>
      <c r="G98" s="144"/>
    </row>
    <row r="99" spans="1:7" s="105" customFormat="1" ht="26.25" customHeight="1">
      <c r="A99" s="379">
        <v>40000000</v>
      </c>
      <c r="B99" s="383" t="s">
        <v>142</v>
      </c>
      <c r="C99" s="381">
        <f t="shared" si="1"/>
        <v>242825400</v>
      </c>
      <c r="D99" s="382">
        <f>D100</f>
        <v>242825400</v>
      </c>
      <c r="E99" s="382">
        <f>E100</f>
        <v>0</v>
      </c>
      <c r="F99" s="382">
        <f>F100</f>
        <v>0</v>
      </c>
      <c r="G99" s="144"/>
    </row>
    <row r="100" spans="1:7" s="106" customFormat="1" ht="26.25" customHeight="1">
      <c r="A100" s="379">
        <v>41000000</v>
      </c>
      <c r="B100" s="383" t="s">
        <v>143</v>
      </c>
      <c r="C100" s="381">
        <f t="shared" si="1"/>
        <v>242825400</v>
      </c>
      <c r="D100" s="382">
        <f>D101+D106+D104</f>
        <v>242825400</v>
      </c>
      <c r="E100" s="382">
        <f>E101+E106+E104</f>
        <v>0</v>
      </c>
      <c r="F100" s="382">
        <f>F101+F106+F104</f>
        <v>0</v>
      </c>
      <c r="G100" s="142"/>
    </row>
    <row r="101" spans="1:6" ht="26.25" customHeight="1">
      <c r="A101" s="379">
        <v>41030000</v>
      </c>
      <c r="B101" s="408" t="s">
        <v>20</v>
      </c>
      <c r="C101" s="381">
        <f t="shared" si="1"/>
        <v>239423600</v>
      </c>
      <c r="D101" s="382">
        <f>D103+D102</f>
        <v>239423600</v>
      </c>
      <c r="E101" s="382">
        <f>E103+E102</f>
        <v>0</v>
      </c>
      <c r="F101" s="382">
        <f>F103+F102</f>
        <v>0</v>
      </c>
    </row>
    <row r="102" spans="1:17" s="3" customFormat="1" ht="52.5" customHeight="1" hidden="1">
      <c r="A102" s="310"/>
      <c r="B102" s="409"/>
      <c r="C102" s="386"/>
      <c r="D102" s="390"/>
      <c r="E102" s="390"/>
      <c r="F102" s="386"/>
      <c r="G102" s="144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</row>
    <row r="103" spans="1:6" ht="46.5" customHeight="1">
      <c r="A103" s="310">
        <v>41033900</v>
      </c>
      <c r="B103" s="409" t="s">
        <v>144</v>
      </c>
      <c r="C103" s="386">
        <f t="shared" si="1"/>
        <v>239423600</v>
      </c>
      <c r="D103" s="390">
        <v>239423600</v>
      </c>
      <c r="E103" s="386"/>
      <c r="F103" s="386"/>
    </row>
    <row r="104" spans="1:7" s="105" customFormat="1" ht="26.25" customHeight="1" hidden="1">
      <c r="A104" s="377">
        <v>41040000</v>
      </c>
      <c r="B104" s="410" t="s">
        <v>320</v>
      </c>
      <c r="C104" s="381">
        <f t="shared" si="1"/>
        <v>0</v>
      </c>
      <c r="D104" s="382">
        <f>D105</f>
        <v>0</v>
      </c>
      <c r="E104" s="381"/>
      <c r="F104" s="381"/>
      <c r="G104" s="144"/>
    </row>
    <row r="105" spans="1:9" ht="26.25" customHeight="1" hidden="1">
      <c r="A105" s="310">
        <v>41040200</v>
      </c>
      <c r="B105" s="409" t="s">
        <v>321</v>
      </c>
      <c r="C105" s="386">
        <f t="shared" si="1"/>
        <v>0</v>
      </c>
      <c r="D105" s="390"/>
      <c r="E105" s="386"/>
      <c r="F105" s="386"/>
      <c r="I105" s="142"/>
    </row>
    <row r="106" spans="1:6" ht="26.25" customHeight="1">
      <c r="A106" s="377">
        <v>41050000</v>
      </c>
      <c r="B106" s="411" t="s">
        <v>21</v>
      </c>
      <c r="C106" s="381">
        <f t="shared" si="1"/>
        <v>3401800</v>
      </c>
      <c r="D106" s="382">
        <f>SUM(D107:D112)</f>
        <v>3401800</v>
      </c>
      <c r="E106" s="382">
        <f>SUM(E107:E112)</f>
        <v>0</v>
      </c>
      <c r="F106" s="382">
        <f>SUM(F107:F112)</f>
        <v>0</v>
      </c>
    </row>
    <row r="107" spans="1:6" ht="46.5" customHeight="1">
      <c r="A107" s="310">
        <v>41051000</v>
      </c>
      <c r="B107" s="412" t="s">
        <v>246</v>
      </c>
      <c r="C107" s="413">
        <f t="shared" si="1"/>
        <v>3401800</v>
      </c>
      <c r="D107" s="414">
        <v>3401800</v>
      </c>
      <c r="E107" s="413"/>
      <c r="F107" s="413"/>
    </row>
    <row r="108" spans="1:6" ht="52.5" customHeight="1" hidden="1">
      <c r="A108" s="310">
        <v>41051200</v>
      </c>
      <c r="B108" s="412" t="s">
        <v>247</v>
      </c>
      <c r="C108" s="386">
        <f t="shared" si="1"/>
        <v>0</v>
      </c>
      <c r="D108" s="390"/>
      <c r="E108" s="386"/>
      <c r="F108" s="386"/>
    </row>
    <row r="109" spans="1:6" ht="26.25" customHeight="1" hidden="1">
      <c r="A109" s="310">
        <v>41053900</v>
      </c>
      <c r="B109" s="412" t="s">
        <v>525</v>
      </c>
      <c r="C109" s="386">
        <f t="shared" si="1"/>
        <v>0</v>
      </c>
      <c r="D109" s="390"/>
      <c r="E109" s="386"/>
      <c r="F109" s="386"/>
    </row>
    <row r="110" spans="1:6" ht="26.25" customHeight="1" hidden="1">
      <c r="A110" s="310"/>
      <c r="B110" s="412"/>
      <c r="C110" s="386">
        <f t="shared" si="1"/>
        <v>0</v>
      </c>
      <c r="D110" s="390"/>
      <c r="E110" s="386"/>
      <c r="F110" s="386"/>
    </row>
    <row r="111" spans="1:7" s="31" customFormat="1" ht="26.25" customHeight="1" hidden="1">
      <c r="A111" s="310"/>
      <c r="B111" s="412"/>
      <c r="C111" s="386">
        <f t="shared" si="1"/>
        <v>0</v>
      </c>
      <c r="D111" s="390">
        <v>0</v>
      </c>
      <c r="E111" s="386"/>
      <c r="F111" s="415"/>
      <c r="G111" s="143"/>
    </row>
    <row r="112" spans="1:6" ht="26.25" customHeight="1" hidden="1">
      <c r="A112" s="384"/>
      <c r="B112" s="385"/>
      <c r="C112" s="386">
        <f t="shared" si="1"/>
        <v>0</v>
      </c>
      <c r="D112" s="404">
        <v>0</v>
      </c>
      <c r="E112" s="386"/>
      <c r="F112" s="386">
        <v>0</v>
      </c>
    </row>
    <row r="113" spans="1:6" ht="26.25" customHeight="1">
      <c r="A113" s="416"/>
      <c r="B113" s="383" t="s">
        <v>141</v>
      </c>
      <c r="C113" s="417">
        <f>D113+E113</f>
        <v>2191695321</v>
      </c>
      <c r="D113" s="418">
        <f>D98+D99</f>
        <v>2103056760</v>
      </c>
      <c r="E113" s="418">
        <f>E98+E99</f>
        <v>88638561</v>
      </c>
      <c r="F113" s="418">
        <f>F98+F99</f>
        <v>31450000</v>
      </c>
    </row>
    <row r="114" ht="26.25" customHeight="1"/>
    <row r="115" spans="1:17" ht="15.75">
      <c r="A115" s="1"/>
      <c r="B115" s="473" t="s">
        <v>75</v>
      </c>
      <c r="C115" s="473"/>
      <c r="D115" s="1"/>
      <c r="E115" s="1" t="s">
        <v>515</v>
      </c>
      <c r="F115" s="142"/>
      <c r="G115" s="177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7" ht="15.75">
      <c r="E117" s="142"/>
    </row>
    <row r="118" ht="15.75">
      <c r="E118" s="13"/>
    </row>
  </sheetData>
  <sheetProtection/>
  <mergeCells count="11">
    <mergeCell ref="E8:F8"/>
    <mergeCell ref="B115:C115"/>
    <mergeCell ref="C1:F1"/>
    <mergeCell ref="A3:F3"/>
    <mergeCell ref="A4:F4"/>
    <mergeCell ref="A5:F5"/>
    <mergeCell ref="A6:F6"/>
    <mergeCell ref="A8:A9"/>
    <mergeCell ref="B8:B9"/>
    <mergeCell ref="C8:C9"/>
    <mergeCell ref="D8:D9"/>
  </mergeCells>
  <printOptions horizontalCentered="1"/>
  <pageMargins left="0.31496062992125984" right="0.11811023622047245" top="0.15748031496062992" bottom="0.15748031496062992" header="0.31496062992125984" footer="0.31496062992125984"/>
  <pageSetup horizontalDpi="600" verticalDpi="600" orientation="portrait" paperSize="9" scale="57" r:id="rId1"/>
  <rowBreaks count="2" manualBreakCount="2">
    <brk id="71" max="5" man="1"/>
    <brk id="11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4"/>
  <sheetViews>
    <sheetView view="pageBreakPreview" zoomScaleSheetLayoutView="100" zoomScalePageLayoutView="0" workbookViewId="0" topLeftCell="A1">
      <selection activeCell="F1" sqref="F1:G1"/>
    </sheetView>
  </sheetViews>
  <sheetFormatPr defaultColWidth="8.875" defaultRowHeight="12.75"/>
  <cols>
    <col min="1" max="1" width="8.875" style="1" customWidth="1"/>
    <col min="2" max="2" width="11.25390625" style="1" customWidth="1"/>
    <col min="3" max="3" width="33.625" style="1" customWidth="1"/>
    <col min="4" max="4" width="14.75390625" style="1" customWidth="1"/>
    <col min="5" max="5" width="17.875" style="1" bestFit="1" customWidth="1"/>
    <col min="6" max="6" width="23.875" style="1" customWidth="1"/>
    <col min="7" max="7" width="23.25390625" style="1" customWidth="1"/>
    <col min="8" max="9" width="8.875" style="1" customWidth="1"/>
    <col min="10" max="10" width="13.375" style="1" bestFit="1" customWidth="1"/>
    <col min="11" max="16384" width="8.875" style="1" customWidth="1"/>
  </cols>
  <sheetData>
    <row r="1" spans="4:8" ht="94.5" customHeight="1">
      <c r="D1" s="11"/>
      <c r="E1" s="11"/>
      <c r="F1" s="485" t="s">
        <v>576</v>
      </c>
      <c r="G1" s="485"/>
      <c r="H1" s="28"/>
    </row>
    <row r="2" spans="6:7" ht="15.75">
      <c r="F2" s="256" t="s">
        <v>262</v>
      </c>
      <c r="G2" s="63"/>
    </row>
    <row r="4" spans="3:7" ht="18.75">
      <c r="C4" s="486" t="s">
        <v>485</v>
      </c>
      <c r="D4" s="486"/>
      <c r="E4" s="486"/>
      <c r="F4" s="486"/>
      <c r="G4" s="486"/>
    </row>
    <row r="5" spans="3:7" ht="15.75">
      <c r="C5" s="61"/>
      <c r="D5" s="61"/>
      <c r="E5" s="61"/>
      <c r="F5" s="61"/>
      <c r="G5" s="61"/>
    </row>
    <row r="6" spans="3:7" ht="15.75">
      <c r="C6" s="488" t="s">
        <v>565</v>
      </c>
      <c r="D6" s="488"/>
      <c r="E6" s="61"/>
      <c r="F6" s="61"/>
      <c r="G6" s="61"/>
    </row>
    <row r="7" spans="3:4" ht="15.75">
      <c r="C7" s="62" t="s">
        <v>263</v>
      </c>
      <c r="D7" s="18"/>
    </row>
    <row r="8" spans="3:7" ht="15.75">
      <c r="C8" s="62"/>
      <c r="D8" s="18"/>
      <c r="G8" s="18" t="s">
        <v>68</v>
      </c>
    </row>
    <row r="9" spans="2:7" ht="18.75" customHeight="1">
      <c r="B9" s="487" t="s">
        <v>54</v>
      </c>
      <c r="C9" s="487" t="s">
        <v>279</v>
      </c>
      <c r="D9" s="487" t="s">
        <v>224</v>
      </c>
      <c r="E9" s="487" t="s">
        <v>55</v>
      </c>
      <c r="F9" s="487" t="s">
        <v>56</v>
      </c>
      <c r="G9" s="487"/>
    </row>
    <row r="10" spans="2:7" ht="38.25">
      <c r="B10" s="487"/>
      <c r="C10" s="487"/>
      <c r="D10" s="487"/>
      <c r="E10" s="487"/>
      <c r="F10" s="66" t="s">
        <v>224</v>
      </c>
      <c r="G10" s="65" t="s">
        <v>280</v>
      </c>
    </row>
    <row r="11" spans="2:7" s="2" customFormat="1" ht="15.75">
      <c r="B11" s="15">
        <v>1</v>
      </c>
      <c r="C11" s="15">
        <f>B11+1</f>
        <v>2</v>
      </c>
      <c r="D11" s="15">
        <f>C11+1</f>
        <v>3</v>
      </c>
      <c r="E11" s="15">
        <f>D11+1</f>
        <v>4</v>
      </c>
      <c r="F11" s="15">
        <f>E11+1</f>
        <v>5</v>
      </c>
      <c r="G11" s="15">
        <f>F11+1</f>
        <v>6</v>
      </c>
    </row>
    <row r="12" spans="2:7" ht="15.75">
      <c r="B12" s="122">
        <v>200000</v>
      </c>
      <c r="C12" s="120" t="s">
        <v>69</v>
      </c>
      <c r="D12" s="118">
        <f>D17+D13</f>
        <v>0.0001</v>
      </c>
      <c r="E12" s="128">
        <f>E17+E13</f>
        <v>-167154306</v>
      </c>
      <c r="F12" s="128">
        <f>F17+F13</f>
        <v>167154306</v>
      </c>
      <c r="G12" s="128">
        <f>G17+G13</f>
        <v>167154306</v>
      </c>
    </row>
    <row r="13" spans="2:7" ht="31.5" hidden="1">
      <c r="B13" s="104">
        <v>202000</v>
      </c>
      <c r="C13" s="111" t="s">
        <v>312</v>
      </c>
      <c r="D13" s="118">
        <f>E13+F13</f>
        <v>0</v>
      </c>
      <c r="E13" s="128">
        <f>E14</f>
        <v>0</v>
      </c>
      <c r="F13" s="128">
        <f>F14</f>
        <v>0</v>
      </c>
      <c r="G13" s="128">
        <f>G14</f>
        <v>0</v>
      </c>
    </row>
    <row r="14" spans="2:7" ht="31.5" hidden="1">
      <c r="B14" s="103">
        <v>202200</v>
      </c>
      <c r="C14" s="112" t="s">
        <v>313</v>
      </c>
      <c r="D14" s="118">
        <f>E14+F14</f>
        <v>0</v>
      </c>
      <c r="E14" s="128"/>
      <c r="F14" s="128">
        <f>F15+F16</f>
        <v>0</v>
      </c>
      <c r="G14" s="128">
        <f>G15+G16</f>
        <v>0</v>
      </c>
    </row>
    <row r="15" spans="2:7" ht="15.75" hidden="1">
      <c r="B15" s="103">
        <v>202210</v>
      </c>
      <c r="C15" s="112" t="s">
        <v>314</v>
      </c>
      <c r="D15" s="118">
        <f>E15+F15</f>
        <v>0</v>
      </c>
      <c r="E15" s="128"/>
      <c r="F15" s="128"/>
      <c r="G15" s="128"/>
    </row>
    <row r="16" spans="2:7" ht="15.75" hidden="1">
      <c r="B16" s="103">
        <v>202220</v>
      </c>
      <c r="C16" s="112" t="s">
        <v>315</v>
      </c>
      <c r="D16" s="118">
        <f>E16+F16</f>
        <v>0</v>
      </c>
      <c r="E16" s="128"/>
      <c r="F16" s="128"/>
      <c r="G16" s="128"/>
    </row>
    <row r="17" spans="2:7" ht="47.25">
      <c r="B17" s="122">
        <v>208000</v>
      </c>
      <c r="C17" s="120" t="s">
        <v>70</v>
      </c>
      <c r="D17" s="128">
        <f>D19+D18</f>
        <v>0.0001</v>
      </c>
      <c r="E17" s="128">
        <f>E19+E18</f>
        <v>-167154306</v>
      </c>
      <c r="F17" s="128">
        <f>F19+F18</f>
        <v>167154306</v>
      </c>
      <c r="G17" s="128">
        <f>G19+G18</f>
        <v>167154306</v>
      </c>
    </row>
    <row r="18" spans="2:7" ht="15.75" customHeight="1" hidden="1">
      <c r="B18" s="123">
        <v>208100</v>
      </c>
      <c r="C18" s="115" t="s">
        <v>71</v>
      </c>
      <c r="D18" s="116">
        <f>E18+F18</f>
        <v>0</v>
      </c>
      <c r="E18" s="119"/>
      <c r="F18" s="119"/>
      <c r="G18" s="119"/>
    </row>
    <row r="19" spans="2:10" ht="65.25" customHeight="1">
      <c r="B19" s="123">
        <v>208400</v>
      </c>
      <c r="C19" s="115" t="s">
        <v>72</v>
      </c>
      <c r="D19" s="116">
        <f>E19+F19+0.0001</f>
        <v>0.0001</v>
      </c>
      <c r="E19" s="117">
        <f>-('dod 1 '!D113-'dod 3'!E106)</f>
        <v>-167154306</v>
      </c>
      <c r="F19" s="117">
        <f>-E19</f>
        <v>167154306</v>
      </c>
      <c r="G19" s="117">
        <f>F19</f>
        <v>167154306</v>
      </c>
      <c r="J19" s="19"/>
    </row>
    <row r="20" spans="2:10" ht="36.75" customHeight="1" hidden="1">
      <c r="B20" s="104">
        <v>400000</v>
      </c>
      <c r="C20" s="113" t="s">
        <v>316</v>
      </c>
      <c r="D20" s="129">
        <f>D21+D24</f>
        <v>0</v>
      </c>
      <c r="E20" s="129">
        <f>E21+E24</f>
        <v>0</v>
      </c>
      <c r="F20" s="129">
        <f>F21+F24</f>
        <v>0</v>
      </c>
      <c r="G20" s="129">
        <f>G21+G24</f>
        <v>0</v>
      </c>
      <c r="J20" s="19"/>
    </row>
    <row r="21" spans="2:10" ht="29.25" customHeight="1" hidden="1">
      <c r="B21" s="104">
        <v>401000</v>
      </c>
      <c r="C21" s="113" t="s">
        <v>317</v>
      </c>
      <c r="D21" s="129">
        <f>D22</f>
        <v>0</v>
      </c>
      <c r="E21" s="129">
        <f>E22</f>
        <v>0</v>
      </c>
      <c r="F21" s="129">
        <f>F22</f>
        <v>0</v>
      </c>
      <c r="G21" s="129">
        <f>G22</f>
        <v>0</v>
      </c>
      <c r="J21" s="19"/>
    </row>
    <row r="22" spans="2:10" ht="28.5" customHeight="1" hidden="1">
      <c r="B22" s="103">
        <v>401100</v>
      </c>
      <c r="C22" s="114" t="s">
        <v>318</v>
      </c>
      <c r="D22" s="130">
        <f>E22+F22</f>
        <v>0</v>
      </c>
      <c r="E22" s="131">
        <f>E23+E26</f>
        <v>0</v>
      </c>
      <c r="F22" s="131">
        <f>F23</f>
        <v>0</v>
      </c>
      <c r="G22" s="131">
        <f>G23</f>
        <v>0</v>
      </c>
      <c r="J22" s="19"/>
    </row>
    <row r="23" spans="2:10" ht="30.75" customHeight="1" hidden="1">
      <c r="B23" s="125">
        <v>401102</v>
      </c>
      <c r="C23" s="101" t="s">
        <v>319</v>
      </c>
      <c r="D23" s="130">
        <f>E23+F23</f>
        <v>0</v>
      </c>
      <c r="E23" s="132"/>
      <c r="F23" s="132">
        <f>F15</f>
        <v>0</v>
      </c>
      <c r="G23" s="132">
        <f>G15</f>
        <v>0</v>
      </c>
      <c r="J23" s="19"/>
    </row>
    <row r="24" spans="2:10" ht="30.75" customHeight="1" hidden="1">
      <c r="B24" s="122">
        <v>402000</v>
      </c>
      <c r="C24" s="121" t="s">
        <v>323</v>
      </c>
      <c r="D24" s="118">
        <f>E24+F24</f>
        <v>0</v>
      </c>
      <c r="E24" s="128">
        <f aca="true" t="shared" si="0" ref="E24:G25">E25</f>
        <v>0</v>
      </c>
      <c r="F24" s="128">
        <f t="shared" si="0"/>
        <v>0</v>
      </c>
      <c r="G24" s="128">
        <f t="shared" si="0"/>
        <v>0</v>
      </c>
      <c r="J24" s="19"/>
    </row>
    <row r="25" spans="2:10" ht="30.75" customHeight="1" hidden="1">
      <c r="B25" s="123">
        <v>402100</v>
      </c>
      <c r="C25" s="67" t="s">
        <v>322</v>
      </c>
      <c r="D25" s="116">
        <f>E25+F25</f>
        <v>0</v>
      </c>
      <c r="E25" s="119">
        <f t="shared" si="0"/>
        <v>0</v>
      </c>
      <c r="F25" s="119">
        <f t="shared" si="0"/>
        <v>0</v>
      </c>
      <c r="G25" s="119">
        <f t="shared" si="0"/>
        <v>0</v>
      </c>
      <c r="J25" s="19"/>
    </row>
    <row r="26" spans="2:10" ht="30.75" customHeight="1" hidden="1">
      <c r="B26" s="123">
        <v>402102</v>
      </c>
      <c r="C26" s="67" t="s">
        <v>319</v>
      </c>
      <c r="D26" s="116">
        <f>E26+F26</f>
        <v>0</v>
      </c>
      <c r="E26" s="119"/>
      <c r="F26" s="119">
        <f>F16</f>
        <v>0</v>
      </c>
      <c r="G26" s="119">
        <f>G16</f>
        <v>0</v>
      </c>
      <c r="J26" s="19"/>
    </row>
    <row r="27" spans="2:7" s="3" customFormat="1" ht="31.5">
      <c r="B27" s="98">
        <v>600000</v>
      </c>
      <c r="C27" s="126" t="s">
        <v>73</v>
      </c>
      <c r="D27" s="118">
        <f>D28</f>
        <v>0.0001</v>
      </c>
      <c r="E27" s="118">
        <f>E28</f>
        <v>-167154306</v>
      </c>
      <c r="F27" s="118">
        <f>F28</f>
        <v>167154306</v>
      </c>
      <c r="G27" s="118">
        <f>G28</f>
        <v>167154306</v>
      </c>
    </row>
    <row r="28" spans="2:7" s="3" customFormat="1" ht="15.75">
      <c r="B28" s="98">
        <v>602000</v>
      </c>
      <c r="C28" s="127" t="s">
        <v>74</v>
      </c>
      <c r="D28" s="118">
        <f>D29+D30</f>
        <v>0.0001</v>
      </c>
      <c r="E28" s="118">
        <f>E29+E30</f>
        <v>-167154306</v>
      </c>
      <c r="F28" s="118">
        <f>F29+F30</f>
        <v>167154306</v>
      </c>
      <c r="G28" s="118">
        <f>G29+G30</f>
        <v>167154306</v>
      </c>
    </row>
    <row r="29" spans="2:7" ht="15.75" customHeight="1" hidden="1">
      <c r="B29" s="124">
        <v>602100</v>
      </c>
      <c r="C29" s="115" t="s">
        <v>71</v>
      </c>
      <c r="D29" s="116">
        <f>E29+F29</f>
        <v>0</v>
      </c>
      <c r="E29" s="119">
        <f aca="true" t="shared" si="1" ref="E29:G30">E18</f>
        <v>0</v>
      </c>
      <c r="F29" s="119">
        <f t="shared" si="1"/>
        <v>0</v>
      </c>
      <c r="G29" s="119">
        <f t="shared" si="1"/>
        <v>0</v>
      </c>
    </row>
    <row r="30" spans="2:7" ht="68.25" customHeight="1">
      <c r="B30" s="124">
        <v>602400</v>
      </c>
      <c r="C30" s="115" t="s">
        <v>72</v>
      </c>
      <c r="D30" s="116">
        <f>E30+F30+0.0001</f>
        <v>0.0001</v>
      </c>
      <c r="E30" s="116">
        <f t="shared" si="1"/>
        <v>-167154306</v>
      </c>
      <c r="F30" s="116">
        <f t="shared" si="1"/>
        <v>167154306</v>
      </c>
      <c r="G30" s="116">
        <f t="shared" si="1"/>
        <v>167154306</v>
      </c>
    </row>
    <row r="31" s="3" customFormat="1" ht="15.75"/>
    <row r="32" s="3" customFormat="1" ht="15.75" customHeight="1"/>
    <row r="33" s="3" customFormat="1" ht="17.25" customHeight="1"/>
    <row r="34" spans="2:6" ht="15.75">
      <c r="B34" s="55"/>
      <c r="C34" s="484" t="s">
        <v>75</v>
      </c>
      <c r="D34" s="484"/>
      <c r="F34" s="1" t="s">
        <v>515</v>
      </c>
    </row>
  </sheetData>
  <sheetProtection/>
  <mergeCells count="9">
    <mergeCell ref="C34:D34"/>
    <mergeCell ref="F1:G1"/>
    <mergeCell ref="C4:G4"/>
    <mergeCell ref="B9:B10"/>
    <mergeCell ref="C9:C10"/>
    <mergeCell ref="E9:E10"/>
    <mergeCell ref="F9:G9"/>
    <mergeCell ref="D9:D10"/>
    <mergeCell ref="C6:D6"/>
  </mergeCells>
  <printOptions/>
  <pageMargins left="0.25" right="0.21" top="0.47" bottom="0.26" header="0.22" footer="0.26"/>
  <pageSetup fitToHeight="8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9"/>
  <sheetViews>
    <sheetView showZeros="0" view="pageBreakPreview" zoomScale="70" zoomScaleNormal="70" zoomScaleSheetLayoutView="70" workbookViewId="0" topLeftCell="A1">
      <selection activeCell="J8" sqref="J8:J10"/>
    </sheetView>
  </sheetViews>
  <sheetFormatPr defaultColWidth="9.00390625" defaultRowHeight="12.75"/>
  <cols>
    <col min="1" max="1" width="16.875" style="434" customWidth="1"/>
    <col min="2" max="2" width="17.125" style="434" customWidth="1"/>
    <col min="3" max="3" width="19.75390625" style="106" customWidth="1"/>
    <col min="4" max="4" width="68.875" style="140" customWidth="1"/>
    <col min="5" max="5" width="18.375" style="105" customWidth="1"/>
    <col min="6" max="6" width="19.25390625" style="106" customWidth="1"/>
    <col min="7" max="7" width="16.125" style="106" customWidth="1"/>
    <col min="8" max="8" width="16.75390625" style="106" customWidth="1"/>
    <col min="9" max="9" width="16.875" style="106" customWidth="1"/>
    <col min="10" max="10" width="18.25390625" style="105" customWidth="1"/>
    <col min="11" max="11" width="19.125" style="106" customWidth="1"/>
    <col min="12" max="12" width="16.75390625" style="106" customWidth="1"/>
    <col min="13" max="13" width="15.00390625" style="106" customWidth="1"/>
    <col min="14" max="14" width="15.75390625" style="106" customWidth="1"/>
    <col min="15" max="15" width="17.75390625" style="106" customWidth="1"/>
    <col min="16" max="16" width="20.00390625" style="106" customWidth="1"/>
    <col min="17" max="17" width="16.375" style="106" customWidth="1"/>
    <col min="18" max="18" width="22.125" style="106" customWidth="1"/>
    <col min="19" max="19" width="17.25390625" style="106" bestFit="1" customWidth="1"/>
    <col min="20" max="16384" width="9.125" style="106" customWidth="1"/>
  </cols>
  <sheetData>
    <row r="1" spans="1:16" ht="80.25" customHeight="1">
      <c r="A1" s="235"/>
      <c r="B1" s="235"/>
      <c r="C1" s="236"/>
      <c r="D1" s="237"/>
      <c r="E1" s="238"/>
      <c r="F1" s="236"/>
      <c r="G1" s="236"/>
      <c r="H1" s="236"/>
      <c r="I1" s="236"/>
      <c r="J1" s="238"/>
      <c r="K1" s="236"/>
      <c r="L1" s="496" t="s">
        <v>577</v>
      </c>
      <c r="M1" s="496"/>
      <c r="N1" s="496"/>
      <c r="O1" s="496"/>
      <c r="P1" s="496"/>
    </row>
    <row r="2" spans="1:16" ht="19.5" customHeight="1">
      <c r="A2" s="235"/>
      <c r="B2" s="235"/>
      <c r="C2" s="236"/>
      <c r="D2" s="237"/>
      <c r="E2" s="238"/>
      <c r="F2" s="236"/>
      <c r="G2" s="236"/>
      <c r="H2" s="236"/>
      <c r="I2" s="236"/>
      <c r="J2" s="238"/>
      <c r="K2" s="239"/>
      <c r="L2" s="494" t="s">
        <v>264</v>
      </c>
      <c r="M2" s="494"/>
      <c r="N2" s="494"/>
      <c r="O2" s="494"/>
      <c r="P2" s="494"/>
    </row>
    <row r="3" spans="1:16" ht="21.75" customHeight="1">
      <c r="A3" s="498" t="s">
        <v>261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</row>
    <row r="4" spans="1:16" ht="24" customHeight="1">
      <c r="A4" s="497" t="s">
        <v>482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</row>
    <row r="5" spans="1:16" ht="24" customHeight="1">
      <c r="A5" s="422"/>
      <c r="B5" s="422"/>
      <c r="C5" s="422"/>
      <c r="D5" s="495" t="s">
        <v>565</v>
      </c>
      <c r="E5" s="495"/>
      <c r="F5" s="422"/>
      <c r="G5" s="422"/>
      <c r="H5" s="422"/>
      <c r="I5" s="422"/>
      <c r="J5" s="422"/>
      <c r="K5" s="423"/>
      <c r="L5" s="422"/>
      <c r="M5" s="422"/>
      <c r="N5" s="422"/>
      <c r="O5" s="422"/>
      <c r="P5" s="422"/>
    </row>
    <row r="6" spans="1:16" ht="15.75">
      <c r="A6" s="235"/>
      <c r="B6" s="235"/>
      <c r="C6" s="236"/>
      <c r="D6" s="424" t="s">
        <v>263</v>
      </c>
      <c r="E6" s="238"/>
      <c r="F6" s="236"/>
      <c r="G6" s="236"/>
      <c r="H6" s="236"/>
      <c r="I6" s="236"/>
      <c r="J6" s="238"/>
      <c r="K6" s="236"/>
      <c r="L6" s="236"/>
      <c r="M6" s="236"/>
      <c r="N6" s="236"/>
      <c r="O6" s="236"/>
      <c r="P6" s="425" t="s">
        <v>68</v>
      </c>
    </row>
    <row r="7" spans="1:16" ht="58.5" customHeight="1">
      <c r="A7" s="489" t="s">
        <v>275</v>
      </c>
      <c r="B7" s="489" t="s">
        <v>276</v>
      </c>
      <c r="C7" s="499" t="s">
        <v>277</v>
      </c>
      <c r="D7" s="491" t="s">
        <v>269</v>
      </c>
      <c r="E7" s="489" t="s">
        <v>55</v>
      </c>
      <c r="F7" s="489"/>
      <c r="G7" s="489"/>
      <c r="H7" s="489"/>
      <c r="I7" s="489"/>
      <c r="J7" s="489" t="s">
        <v>56</v>
      </c>
      <c r="K7" s="489"/>
      <c r="L7" s="489"/>
      <c r="M7" s="489"/>
      <c r="N7" s="489"/>
      <c r="O7" s="489"/>
      <c r="P7" s="489" t="s">
        <v>25</v>
      </c>
    </row>
    <row r="8" spans="1:18" ht="18.75" customHeight="1">
      <c r="A8" s="489"/>
      <c r="B8" s="489"/>
      <c r="C8" s="499"/>
      <c r="D8" s="492"/>
      <c r="E8" s="489" t="s">
        <v>225</v>
      </c>
      <c r="F8" s="490" t="s">
        <v>33</v>
      </c>
      <c r="G8" s="489" t="s">
        <v>278</v>
      </c>
      <c r="H8" s="489"/>
      <c r="I8" s="490" t="s">
        <v>34</v>
      </c>
      <c r="J8" s="489" t="s">
        <v>225</v>
      </c>
      <c r="K8" s="491" t="s">
        <v>229</v>
      </c>
      <c r="L8" s="490" t="s">
        <v>33</v>
      </c>
      <c r="M8" s="489" t="s">
        <v>278</v>
      </c>
      <c r="N8" s="489"/>
      <c r="O8" s="490" t="s">
        <v>34</v>
      </c>
      <c r="P8" s="489"/>
      <c r="R8" s="142">
        <f>R10-L14</f>
        <v>100495536</v>
      </c>
    </row>
    <row r="9" spans="1:16" ht="13.5" customHeight="1">
      <c r="A9" s="489"/>
      <c r="B9" s="489"/>
      <c r="C9" s="499"/>
      <c r="D9" s="492"/>
      <c r="E9" s="489"/>
      <c r="F9" s="490"/>
      <c r="G9" s="489" t="s">
        <v>26</v>
      </c>
      <c r="H9" s="489" t="s">
        <v>27</v>
      </c>
      <c r="I9" s="490"/>
      <c r="J9" s="489"/>
      <c r="K9" s="492"/>
      <c r="L9" s="490"/>
      <c r="M9" s="489" t="s">
        <v>26</v>
      </c>
      <c r="N9" s="489" t="s">
        <v>27</v>
      </c>
      <c r="O9" s="490"/>
      <c r="P9" s="489"/>
    </row>
    <row r="10" spans="1:18" ht="84.75" customHeight="1">
      <c r="A10" s="489"/>
      <c r="B10" s="489"/>
      <c r="C10" s="499"/>
      <c r="D10" s="493"/>
      <c r="E10" s="489"/>
      <c r="F10" s="490"/>
      <c r="G10" s="489"/>
      <c r="H10" s="489"/>
      <c r="I10" s="490"/>
      <c r="J10" s="489"/>
      <c r="K10" s="493"/>
      <c r="L10" s="490"/>
      <c r="M10" s="489"/>
      <c r="N10" s="489"/>
      <c r="O10" s="490"/>
      <c r="P10" s="489"/>
      <c r="R10" s="142">
        <f>P12-P18-P17-P16-P19</f>
        <v>101445536</v>
      </c>
    </row>
    <row r="11" spans="1:16" s="427" customFormat="1" ht="17.25" customHeight="1">
      <c r="A11" s="426">
        <v>1</v>
      </c>
      <c r="B11" s="426">
        <f>A11+1</f>
        <v>2</v>
      </c>
      <c r="C11" s="426">
        <f aca="true" t="shared" si="0" ref="C11:J11">B11+1</f>
        <v>3</v>
      </c>
      <c r="D11" s="426">
        <f t="shared" si="0"/>
        <v>4</v>
      </c>
      <c r="E11" s="426">
        <f t="shared" si="0"/>
        <v>5</v>
      </c>
      <c r="F11" s="426">
        <f t="shared" si="0"/>
        <v>6</v>
      </c>
      <c r="G11" s="426">
        <f t="shared" si="0"/>
        <v>7</v>
      </c>
      <c r="H11" s="426">
        <f t="shared" si="0"/>
        <v>8</v>
      </c>
      <c r="I11" s="426">
        <f t="shared" si="0"/>
        <v>9</v>
      </c>
      <c r="J11" s="426">
        <f t="shared" si="0"/>
        <v>10</v>
      </c>
      <c r="K11" s="426">
        <f>J11+1</f>
        <v>11</v>
      </c>
      <c r="L11" s="426">
        <v>12</v>
      </c>
      <c r="M11" s="426">
        <f>L11+1</f>
        <v>13</v>
      </c>
      <c r="N11" s="426">
        <f>M11+1</f>
        <v>14</v>
      </c>
      <c r="O11" s="426">
        <f>N11+1</f>
        <v>15</v>
      </c>
      <c r="P11" s="426">
        <v>16</v>
      </c>
    </row>
    <row r="12" spans="1:19" s="43" customFormat="1" ht="31.5">
      <c r="A12" s="89" t="s">
        <v>250</v>
      </c>
      <c r="B12" s="89" t="s">
        <v>251</v>
      </c>
      <c r="C12" s="90"/>
      <c r="D12" s="91" t="s">
        <v>248</v>
      </c>
      <c r="E12" s="92">
        <f>E13</f>
        <v>152285590</v>
      </c>
      <c r="F12" s="92">
        <f aca="true" t="shared" si="1" ref="F12:N12">F13</f>
        <v>152285590</v>
      </c>
      <c r="G12" s="92">
        <f t="shared" si="1"/>
        <v>66091460</v>
      </c>
      <c r="H12" s="92">
        <f t="shared" si="1"/>
        <v>5914300</v>
      </c>
      <c r="I12" s="92">
        <f t="shared" si="1"/>
        <v>0</v>
      </c>
      <c r="J12" s="92">
        <f>J13</f>
        <v>52986000</v>
      </c>
      <c r="K12" s="92">
        <f t="shared" si="1"/>
        <v>51686000</v>
      </c>
      <c r="L12" s="92">
        <f t="shared" si="1"/>
        <v>950000</v>
      </c>
      <c r="M12" s="92">
        <f t="shared" si="1"/>
        <v>0</v>
      </c>
      <c r="N12" s="92">
        <f t="shared" si="1"/>
        <v>0</v>
      </c>
      <c r="O12" s="92">
        <f>O13</f>
        <v>52036000</v>
      </c>
      <c r="P12" s="92">
        <f>E12+J12</f>
        <v>205271590</v>
      </c>
      <c r="Q12" s="144">
        <f>O12-K12</f>
        <v>350000</v>
      </c>
      <c r="R12" s="146"/>
      <c r="S12" s="142"/>
    </row>
    <row r="13" spans="1:19" s="43" customFormat="1" ht="31.5">
      <c r="A13" s="89" t="s">
        <v>253</v>
      </c>
      <c r="B13" s="89"/>
      <c r="C13" s="90"/>
      <c r="D13" s="91" t="s">
        <v>249</v>
      </c>
      <c r="E13" s="92">
        <f>SUM(E14:E27)</f>
        <v>152285590</v>
      </c>
      <c r="F13" s="92">
        <f>SUM(F14:F27)</f>
        <v>152285590</v>
      </c>
      <c r="G13" s="92">
        <f>SUM(G14:G27)</f>
        <v>66091460</v>
      </c>
      <c r="H13" s="92">
        <f aca="true" t="shared" si="2" ref="H13:P13">SUM(H14:H27)</f>
        <v>5914300</v>
      </c>
      <c r="I13" s="92">
        <f t="shared" si="2"/>
        <v>0</v>
      </c>
      <c r="J13" s="92">
        <f t="shared" si="2"/>
        <v>52986000</v>
      </c>
      <c r="K13" s="92">
        <f t="shared" si="2"/>
        <v>51686000</v>
      </c>
      <c r="L13" s="92">
        <f t="shared" si="2"/>
        <v>950000</v>
      </c>
      <c r="M13" s="92">
        <f t="shared" si="2"/>
        <v>0</v>
      </c>
      <c r="N13" s="92">
        <f t="shared" si="2"/>
        <v>0</v>
      </c>
      <c r="O13" s="92">
        <f t="shared" si="2"/>
        <v>52036000</v>
      </c>
      <c r="P13" s="92">
        <f t="shared" si="2"/>
        <v>205271590</v>
      </c>
      <c r="Q13" s="144">
        <f aca="true" t="shared" si="3" ref="Q13:Q75">O13-K13</f>
        <v>350000</v>
      </c>
      <c r="R13" s="146">
        <f>P13-L14</f>
        <v>204321590</v>
      </c>
      <c r="S13" s="142"/>
    </row>
    <row r="14" spans="1:19" s="42" customFormat="1" ht="38.25" customHeight="1">
      <c r="A14" s="371" t="s">
        <v>252</v>
      </c>
      <c r="B14" s="371" t="s">
        <v>151</v>
      </c>
      <c r="C14" s="161" t="s">
        <v>35</v>
      </c>
      <c r="D14" s="110" t="s">
        <v>398</v>
      </c>
      <c r="E14" s="87">
        <f aca="true" t="shared" si="4" ref="E14:E19">F14+I14</f>
        <v>94245880</v>
      </c>
      <c r="F14" s="87">
        <v>94245880</v>
      </c>
      <c r="G14" s="87">
        <v>66091460</v>
      </c>
      <c r="H14" s="87">
        <v>5914300</v>
      </c>
      <c r="I14" s="87"/>
      <c r="J14" s="87">
        <f>L14+O14</f>
        <v>1886000</v>
      </c>
      <c r="K14" s="87">
        <f>1286000-350000</f>
        <v>936000</v>
      </c>
      <c r="L14" s="87">
        <v>950000</v>
      </c>
      <c r="M14" s="87"/>
      <c r="N14" s="87"/>
      <c r="O14" s="87">
        <f>1286000-350000</f>
        <v>936000</v>
      </c>
      <c r="P14" s="87">
        <f>E14+J14</f>
        <v>96131880</v>
      </c>
      <c r="Q14" s="144">
        <f t="shared" si="3"/>
        <v>0</v>
      </c>
      <c r="R14" s="146"/>
      <c r="S14" s="142"/>
    </row>
    <row r="15" spans="1:19" s="42" customFormat="1" ht="33" customHeight="1">
      <c r="A15" s="371" t="s">
        <v>254</v>
      </c>
      <c r="B15" s="371" t="s">
        <v>51</v>
      </c>
      <c r="C15" s="161" t="s">
        <v>42</v>
      </c>
      <c r="D15" s="152" t="s">
        <v>160</v>
      </c>
      <c r="E15" s="87">
        <f t="shared" si="4"/>
        <v>1515000</v>
      </c>
      <c r="F15" s="87">
        <f>1395000+120000</f>
        <v>1515000</v>
      </c>
      <c r="G15" s="148"/>
      <c r="H15" s="148"/>
      <c r="I15" s="148"/>
      <c r="J15" s="87">
        <f aca="true" t="shared" si="5" ref="J15:J27">L15+O15</f>
        <v>0</v>
      </c>
      <c r="K15" s="148"/>
      <c r="L15" s="148"/>
      <c r="M15" s="148"/>
      <c r="N15" s="148"/>
      <c r="O15" s="148"/>
      <c r="P15" s="87">
        <f aca="true" t="shared" si="6" ref="P15:P59">E15+J15</f>
        <v>1515000</v>
      </c>
      <c r="Q15" s="144">
        <f t="shared" si="3"/>
        <v>0</v>
      </c>
      <c r="R15" s="146"/>
      <c r="S15" s="142"/>
    </row>
    <row r="16" spans="1:19" s="42" customFormat="1" ht="30.75" customHeight="1">
      <c r="A16" s="371" t="s">
        <v>302</v>
      </c>
      <c r="B16" s="371" t="s">
        <v>61</v>
      </c>
      <c r="C16" s="156" t="s">
        <v>49</v>
      </c>
      <c r="D16" s="152" t="s">
        <v>474</v>
      </c>
      <c r="E16" s="300">
        <f t="shared" si="4"/>
        <v>20184164</v>
      </c>
      <c r="F16" s="300">
        <f>20184164</f>
        <v>20184164</v>
      </c>
      <c r="G16" s="300"/>
      <c r="H16" s="300"/>
      <c r="I16" s="300"/>
      <c r="J16" s="300">
        <f t="shared" si="5"/>
        <v>0</v>
      </c>
      <c r="K16" s="300"/>
      <c r="L16" s="300"/>
      <c r="M16" s="300"/>
      <c r="N16" s="300"/>
      <c r="O16" s="300"/>
      <c r="P16" s="87">
        <f t="shared" si="6"/>
        <v>20184164</v>
      </c>
      <c r="Q16" s="144">
        <f t="shared" si="3"/>
        <v>0</v>
      </c>
      <c r="R16" s="146">
        <f>P16+P17+P18+P19</f>
        <v>103826054</v>
      </c>
      <c r="S16" s="142"/>
    </row>
    <row r="17" spans="1:19" s="42" customFormat="1" ht="30.75" customHeight="1">
      <c r="A17" s="371" t="s">
        <v>303</v>
      </c>
      <c r="B17" s="371" t="s">
        <v>175</v>
      </c>
      <c r="C17" s="156" t="s">
        <v>236</v>
      </c>
      <c r="D17" s="73" t="s">
        <v>202</v>
      </c>
      <c r="E17" s="300">
        <f t="shared" si="4"/>
        <v>4115137</v>
      </c>
      <c r="F17" s="300">
        <f>4115137</f>
        <v>4115137</v>
      </c>
      <c r="G17" s="300"/>
      <c r="H17" s="300"/>
      <c r="I17" s="300"/>
      <c r="J17" s="300">
        <f t="shared" si="5"/>
        <v>0</v>
      </c>
      <c r="K17" s="300"/>
      <c r="L17" s="300"/>
      <c r="M17" s="300"/>
      <c r="N17" s="300"/>
      <c r="O17" s="300"/>
      <c r="P17" s="87">
        <f t="shared" si="6"/>
        <v>4115137</v>
      </c>
      <c r="Q17" s="144">
        <f t="shared" si="3"/>
        <v>0</v>
      </c>
      <c r="R17" s="146"/>
      <c r="S17" s="142"/>
    </row>
    <row r="18" spans="1:19" s="42" customFormat="1" ht="41.25" customHeight="1">
      <c r="A18" s="371" t="s">
        <v>300</v>
      </c>
      <c r="B18" s="371" t="s">
        <v>203</v>
      </c>
      <c r="C18" s="160" t="s">
        <v>50</v>
      </c>
      <c r="D18" s="110" t="s">
        <v>204</v>
      </c>
      <c r="E18" s="300">
        <f t="shared" si="4"/>
        <v>1000000</v>
      </c>
      <c r="F18" s="300">
        <v>1000000</v>
      </c>
      <c r="G18" s="300"/>
      <c r="H18" s="300"/>
      <c r="I18" s="300"/>
      <c r="J18" s="300">
        <f t="shared" si="5"/>
        <v>0</v>
      </c>
      <c r="K18" s="300"/>
      <c r="L18" s="300"/>
      <c r="M18" s="300"/>
      <c r="N18" s="300"/>
      <c r="O18" s="300"/>
      <c r="P18" s="87">
        <f t="shared" si="6"/>
        <v>1000000</v>
      </c>
      <c r="Q18" s="144">
        <f t="shared" si="3"/>
        <v>0</v>
      </c>
      <c r="R18" s="146"/>
      <c r="S18" s="142"/>
    </row>
    <row r="19" spans="1:19" s="42" customFormat="1" ht="21" customHeight="1">
      <c r="A19" s="371" t="s">
        <v>301</v>
      </c>
      <c r="B19" s="371" t="s">
        <v>14</v>
      </c>
      <c r="C19" s="160" t="s">
        <v>50</v>
      </c>
      <c r="D19" s="162" t="s">
        <v>13</v>
      </c>
      <c r="E19" s="300">
        <f t="shared" si="4"/>
        <v>28526753</v>
      </c>
      <c r="F19" s="300">
        <f>9400000+(14826832+4499921)-200000</f>
        <v>28526753</v>
      </c>
      <c r="G19" s="300"/>
      <c r="H19" s="300"/>
      <c r="I19" s="300"/>
      <c r="J19" s="87">
        <f>L19+O19</f>
        <v>50000000</v>
      </c>
      <c r="K19" s="300">
        <f>15800000+34000000+200000</f>
        <v>50000000</v>
      </c>
      <c r="L19" s="300"/>
      <c r="M19" s="300"/>
      <c r="N19" s="300"/>
      <c r="O19" s="300">
        <f>15800000+34000000+200000</f>
        <v>50000000</v>
      </c>
      <c r="P19" s="87">
        <f t="shared" si="6"/>
        <v>78526753</v>
      </c>
      <c r="Q19" s="144"/>
      <c r="R19" s="146"/>
      <c r="S19" s="142"/>
    </row>
    <row r="20" spans="1:19" s="164" customFormat="1" ht="15.75" hidden="1">
      <c r="A20" s="291" t="s">
        <v>255</v>
      </c>
      <c r="B20" s="291" t="s">
        <v>57</v>
      </c>
      <c r="C20" s="292" t="s">
        <v>36</v>
      </c>
      <c r="D20" s="279" t="s">
        <v>29</v>
      </c>
      <c r="E20" s="148">
        <f aca="true" t="shared" si="7" ref="E20:E27">F20+I20</f>
        <v>0</v>
      </c>
      <c r="F20" s="148"/>
      <c r="G20" s="148"/>
      <c r="H20" s="148"/>
      <c r="I20" s="148"/>
      <c r="J20" s="148">
        <f>L20+O20</f>
        <v>0</v>
      </c>
      <c r="K20" s="148"/>
      <c r="L20" s="148"/>
      <c r="M20" s="148"/>
      <c r="N20" s="148"/>
      <c r="O20" s="148"/>
      <c r="P20" s="148">
        <f t="shared" si="6"/>
        <v>0</v>
      </c>
      <c r="Q20" s="144">
        <f t="shared" si="3"/>
        <v>0</v>
      </c>
      <c r="R20" s="146"/>
      <c r="S20" s="428"/>
    </row>
    <row r="21" spans="1:19" s="164" customFormat="1" ht="18.75" customHeight="1" hidden="1">
      <c r="A21" s="371" t="s">
        <v>256</v>
      </c>
      <c r="B21" s="371" t="s">
        <v>6</v>
      </c>
      <c r="C21" s="161" t="s">
        <v>23</v>
      </c>
      <c r="D21" s="152" t="s">
        <v>24</v>
      </c>
      <c r="E21" s="87">
        <f>F21+I21</f>
        <v>0</v>
      </c>
      <c r="F21" s="87"/>
      <c r="G21" s="87"/>
      <c r="H21" s="148"/>
      <c r="I21" s="148"/>
      <c r="J21" s="87">
        <f t="shared" si="5"/>
        <v>0</v>
      </c>
      <c r="K21" s="87"/>
      <c r="L21" s="87"/>
      <c r="M21" s="87"/>
      <c r="N21" s="87"/>
      <c r="O21" s="87"/>
      <c r="P21" s="87">
        <f t="shared" si="6"/>
        <v>0</v>
      </c>
      <c r="Q21" s="144">
        <f t="shared" si="3"/>
        <v>0</v>
      </c>
      <c r="R21" s="146"/>
      <c r="S21" s="428"/>
    </row>
    <row r="22" spans="1:19" s="164" customFormat="1" ht="32.25" customHeight="1">
      <c r="A22" s="371" t="s">
        <v>257</v>
      </c>
      <c r="B22" s="371" t="s">
        <v>7</v>
      </c>
      <c r="C22" s="161" t="s">
        <v>161</v>
      </c>
      <c r="D22" s="162" t="s">
        <v>8</v>
      </c>
      <c r="E22" s="87">
        <f t="shared" si="7"/>
        <v>1848000</v>
      </c>
      <c r="F22" s="87">
        <v>1848000</v>
      </c>
      <c r="G22" s="148"/>
      <c r="H22" s="148"/>
      <c r="I22" s="148"/>
      <c r="J22" s="87">
        <f t="shared" si="5"/>
        <v>0</v>
      </c>
      <c r="K22" s="87"/>
      <c r="L22" s="87"/>
      <c r="M22" s="87"/>
      <c r="N22" s="87"/>
      <c r="O22" s="87"/>
      <c r="P22" s="87">
        <f t="shared" si="6"/>
        <v>1848000</v>
      </c>
      <c r="Q22" s="144">
        <f t="shared" si="3"/>
        <v>0</v>
      </c>
      <c r="R22" s="146"/>
      <c r="S22" s="428"/>
    </row>
    <row r="23" spans="1:19" s="42" customFormat="1" ht="22.5" customHeight="1" hidden="1">
      <c r="A23" s="291" t="s">
        <v>381</v>
      </c>
      <c r="B23" s="291" t="s">
        <v>382</v>
      </c>
      <c r="C23" s="293" t="s">
        <v>67</v>
      </c>
      <c r="D23" s="279" t="s">
        <v>383</v>
      </c>
      <c r="E23" s="148">
        <f>F23+I23</f>
        <v>0</v>
      </c>
      <c r="F23" s="148"/>
      <c r="G23" s="148"/>
      <c r="H23" s="148"/>
      <c r="I23" s="148"/>
      <c r="J23" s="87">
        <f t="shared" si="5"/>
        <v>0</v>
      </c>
      <c r="K23" s="87"/>
      <c r="L23" s="87"/>
      <c r="M23" s="87"/>
      <c r="N23" s="87"/>
      <c r="O23" s="87"/>
      <c r="P23" s="87">
        <f t="shared" si="6"/>
        <v>0</v>
      </c>
      <c r="Q23" s="144">
        <f t="shared" si="3"/>
        <v>0</v>
      </c>
      <c r="R23" s="146"/>
      <c r="S23" s="142"/>
    </row>
    <row r="24" spans="1:19" s="164" customFormat="1" ht="27.75" customHeight="1">
      <c r="A24" s="371" t="s">
        <v>385</v>
      </c>
      <c r="B24" s="371" t="s">
        <v>386</v>
      </c>
      <c r="C24" s="370" t="s">
        <v>48</v>
      </c>
      <c r="D24" s="367" t="s">
        <v>387</v>
      </c>
      <c r="E24" s="87">
        <f t="shared" si="7"/>
        <v>173856</v>
      </c>
      <c r="F24" s="87">
        <v>173856</v>
      </c>
      <c r="G24" s="148"/>
      <c r="H24" s="148" t="s">
        <v>416</v>
      </c>
      <c r="I24" s="148"/>
      <c r="J24" s="87">
        <f t="shared" si="5"/>
        <v>0</v>
      </c>
      <c r="K24" s="87"/>
      <c r="L24" s="87"/>
      <c r="M24" s="87"/>
      <c r="N24" s="87"/>
      <c r="O24" s="87"/>
      <c r="P24" s="87">
        <f t="shared" si="6"/>
        <v>173856</v>
      </c>
      <c r="Q24" s="144">
        <f t="shared" si="3"/>
        <v>0</v>
      </c>
      <c r="R24" s="146"/>
      <c r="S24" s="428"/>
    </row>
    <row r="25" spans="1:19" s="164" customFormat="1" ht="96" customHeight="1">
      <c r="A25" s="371" t="s">
        <v>260</v>
      </c>
      <c r="B25" s="371" t="s">
        <v>9</v>
      </c>
      <c r="C25" s="161" t="s">
        <v>48</v>
      </c>
      <c r="D25" s="151" t="s">
        <v>231</v>
      </c>
      <c r="E25" s="87">
        <f t="shared" si="7"/>
        <v>0</v>
      </c>
      <c r="F25" s="87"/>
      <c r="G25" s="87"/>
      <c r="H25" s="87"/>
      <c r="I25" s="87"/>
      <c r="J25" s="87">
        <f t="shared" si="5"/>
        <v>350000</v>
      </c>
      <c r="K25" s="87"/>
      <c r="L25" s="87"/>
      <c r="M25" s="87"/>
      <c r="N25" s="87"/>
      <c r="O25" s="87">
        <v>350000</v>
      </c>
      <c r="P25" s="87">
        <f t="shared" si="6"/>
        <v>350000</v>
      </c>
      <c r="Q25" s="144">
        <f t="shared" si="3"/>
        <v>350000</v>
      </c>
      <c r="R25" s="146"/>
      <c r="S25" s="428"/>
    </row>
    <row r="26" spans="1:19" s="42" customFormat="1" ht="20.25" customHeight="1" hidden="1">
      <c r="A26" s="291" t="s">
        <v>258</v>
      </c>
      <c r="B26" s="291" t="s">
        <v>191</v>
      </c>
      <c r="C26" s="292" t="s">
        <v>48</v>
      </c>
      <c r="D26" s="294" t="s">
        <v>192</v>
      </c>
      <c r="E26" s="148">
        <f>F26+I26</f>
        <v>0</v>
      </c>
      <c r="F26" s="148"/>
      <c r="G26" s="148"/>
      <c r="H26" s="148"/>
      <c r="I26" s="148"/>
      <c r="J26" s="148">
        <f t="shared" si="5"/>
        <v>0</v>
      </c>
      <c r="K26" s="148"/>
      <c r="L26" s="148"/>
      <c r="M26" s="148"/>
      <c r="N26" s="148"/>
      <c r="O26" s="148"/>
      <c r="P26" s="148">
        <f t="shared" si="6"/>
        <v>0</v>
      </c>
      <c r="Q26" s="144">
        <f t="shared" si="3"/>
        <v>0</v>
      </c>
      <c r="R26" s="146"/>
      <c r="S26" s="142"/>
    </row>
    <row r="27" spans="1:19" s="42" customFormat="1" ht="33.75" customHeight="1">
      <c r="A27" s="371" t="s">
        <v>259</v>
      </c>
      <c r="B27" s="371" t="s">
        <v>162</v>
      </c>
      <c r="C27" s="370" t="s">
        <v>163</v>
      </c>
      <c r="D27" s="354" t="s">
        <v>10</v>
      </c>
      <c r="E27" s="355">
        <f t="shared" si="7"/>
        <v>676800</v>
      </c>
      <c r="F27" s="355">
        <v>676800</v>
      </c>
      <c r="G27" s="355"/>
      <c r="H27" s="355"/>
      <c r="I27" s="355"/>
      <c r="J27" s="355">
        <f t="shared" si="5"/>
        <v>750000</v>
      </c>
      <c r="K27" s="355">
        <v>750000</v>
      </c>
      <c r="L27" s="355"/>
      <c r="M27" s="355"/>
      <c r="N27" s="355"/>
      <c r="O27" s="355">
        <v>750000</v>
      </c>
      <c r="P27" s="355">
        <f t="shared" si="6"/>
        <v>1426800</v>
      </c>
      <c r="Q27" s="144">
        <f t="shared" si="3"/>
        <v>0</v>
      </c>
      <c r="R27" s="146"/>
      <c r="S27" s="142"/>
    </row>
    <row r="28" spans="1:19" s="105" customFormat="1" ht="40.5" customHeight="1">
      <c r="A28" s="89" t="s">
        <v>172</v>
      </c>
      <c r="B28" s="89" t="s">
        <v>173</v>
      </c>
      <c r="C28" s="86"/>
      <c r="D28" s="85" t="s">
        <v>372</v>
      </c>
      <c r="E28" s="84">
        <f>F28+I28</f>
        <v>805773411</v>
      </c>
      <c r="F28" s="83">
        <f aca="true" t="shared" si="8" ref="F28:O28">F29</f>
        <v>805773411</v>
      </c>
      <c r="G28" s="83">
        <f t="shared" si="8"/>
        <v>529074547</v>
      </c>
      <c r="H28" s="83">
        <f t="shared" si="8"/>
        <v>58535763</v>
      </c>
      <c r="I28" s="83">
        <f t="shared" si="8"/>
        <v>0</v>
      </c>
      <c r="J28" s="83">
        <f t="shared" si="8"/>
        <v>61065021</v>
      </c>
      <c r="K28" s="83">
        <f t="shared" si="8"/>
        <v>5568000</v>
      </c>
      <c r="L28" s="83">
        <f>L29</f>
        <v>55293121</v>
      </c>
      <c r="M28" s="83">
        <f t="shared" si="8"/>
        <v>6826531</v>
      </c>
      <c r="N28" s="83">
        <f t="shared" si="8"/>
        <v>2877520</v>
      </c>
      <c r="O28" s="83">
        <f t="shared" si="8"/>
        <v>5771900</v>
      </c>
      <c r="P28" s="92">
        <f t="shared" si="6"/>
        <v>866838432</v>
      </c>
      <c r="Q28" s="144">
        <f t="shared" si="3"/>
        <v>203900</v>
      </c>
      <c r="R28" s="146">
        <f>J28-K28</f>
        <v>55497021</v>
      </c>
      <c r="S28" s="142"/>
    </row>
    <row r="29" spans="1:19" s="105" customFormat="1" ht="38.25" customHeight="1">
      <c r="A29" s="89" t="s">
        <v>174</v>
      </c>
      <c r="B29" s="89"/>
      <c r="C29" s="86"/>
      <c r="D29" s="85" t="s">
        <v>373</v>
      </c>
      <c r="E29" s="84">
        <f>F29+I29</f>
        <v>805773411</v>
      </c>
      <c r="F29" s="83">
        <f>SUM(F31:F54)-F35</f>
        <v>805773411</v>
      </c>
      <c r="G29" s="83">
        <f>SUM(G31:G54)-G35</f>
        <v>529074547</v>
      </c>
      <c r="H29" s="83">
        <f>SUM(H31:H54)-H35</f>
        <v>58535763</v>
      </c>
      <c r="I29" s="83">
        <f>SUM(I31:I54)-I35</f>
        <v>0</v>
      </c>
      <c r="J29" s="83">
        <f>L29+O29</f>
        <v>61065021</v>
      </c>
      <c r="K29" s="83">
        <f>SUM(K31:K54)-K35</f>
        <v>5568000</v>
      </c>
      <c r="L29" s="83">
        <f>SUM(L31:L54)-L35</f>
        <v>55293121</v>
      </c>
      <c r="M29" s="83">
        <f>SUM(M31:M54)-M35</f>
        <v>6826531</v>
      </c>
      <c r="N29" s="83">
        <f>SUM(N31:N54)-N35</f>
        <v>2877520</v>
      </c>
      <c r="O29" s="83">
        <f>SUM(O31:O54)-O35</f>
        <v>5771900</v>
      </c>
      <c r="P29" s="92">
        <f t="shared" si="6"/>
        <v>866838432</v>
      </c>
      <c r="Q29" s="144">
        <f t="shared" si="3"/>
        <v>203900</v>
      </c>
      <c r="R29" s="146">
        <f>P28-R28</f>
        <v>811341411</v>
      </c>
      <c r="S29" s="142"/>
    </row>
    <row r="30" spans="1:19" s="44" customFormat="1" ht="15.75">
      <c r="A30" s="82"/>
      <c r="B30" s="82"/>
      <c r="C30" s="81"/>
      <c r="D30" s="80" t="s">
        <v>535</v>
      </c>
      <c r="E30" s="79">
        <f>F30+I30</f>
        <v>242825400</v>
      </c>
      <c r="F30" s="78">
        <f>F34+F41+F43</f>
        <v>242825400</v>
      </c>
      <c r="G30" s="78">
        <f aca="true" t="shared" si="9" ref="G30:O30">G34+G41+G43</f>
        <v>197877950</v>
      </c>
      <c r="H30" s="78">
        <f t="shared" si="9"/>
        <v>0</v>
      </c>
      <c r="I30" s="78">
        <f t="shared" si="9"/>
        <v>0</v>
      </c>
      <c r="J30" s="78">
        <f>L30+O30</f>
        <v>0</v>
      </c>
      <c r="K30" s="78">
        <f t="shared" si="9"/>
        <v>0</v>
      </c>
      <c r="L30" s="78">
        <f t="shared" si="9"/>
        <v>0</v>
      </c>
      <c r="M30" s="78">
        <f t="shared" si="9"/>
        <v>0</v>
      </c>
      <c r="N30" s="78">
        <f t="shared" si="9"/>
        <v>0</v>
      </c>
      <c r="O30" s="78">
        <f t="shared" si="9"/>
        <v>0</v>
      </c>
      <c r="P30" s="77">
        <f t="shared" si="6"/>
        <v>242825400</v>
      </c>
      <c r="Q30" s="144">
        <f t="shared" si="3"/>
        <v>0</v>
      </c>
      <c r="R30" s="146"/>
      <c r="S30" s="142"/>
    </row>
    <row r="31" spans="1:19" s="105" customFormat="1" ht="52.5" customHeight="1">
      <c r="A31" s="371" t="s">
        <v>287</v>
      </c>
      <c r="B31" s="371" t="s">
        <v>151</v>
      </c>
      <c r="C31" s="161" t="s">
        <v>35</v>
      </c>
      <c r="D31" s="110" t="s">
        <v>356</v>
      </c>
      <c r="E31" s="300">
        <f>F31+I31</f>
        <v>7195571</v>
      </c>
      <c r="F31" s="305">
        <v>7195571</v>
      </c>
      <c r="G31" s="305">
        <v>5715929</v>
      </c>
      <c r="H31" s="305">
        <v>62638</v>
      </c>
      <c r="I31" s="83"/>
      <c r="J31" s="87">
        <f>L31+O31</f>
        <v>0</v>
      </c>
      <c r="K31" s="83"/>
      <c r="L31" s="83"/>
      <c r="M31" s="83"/>
      <c r="N31" s="83"/>
      <c r="O31" s="83"/>
      <c r="P31" s="87">
        <f>E31+J31</f>
        <v>7195571</v>
      </c>
      <c r="Q31" s="144">
        <f>P28-P30</f>
        <v>624013032</v>
      </c>
      <c r="R31" s="146"/>
      <c r="S31" s="142"/>
    </row>
    <row r="32" spans="1:19" ht="20.25" customHeight="1">
      <c r="A32" s="371" t="s">
        <v>473</v>
      </c>
      <c r="B32" s="371" t="s">
        <v>39</v>
      </c>
      <c r="C32" s="149" t="s">
        <v>240</v>
      </c>
      <c r="D32" s="374" t="s">
        <v>361</v>
      </c>
      <c r="E32" s="300">
        <f aca="true" t="shared" si="10" ref="E32:E54">F32+I32</f>
        <v>257106798</v>
      </c>
      <c r="F32" s="300">
        <v>257106798</v>
      </c>
      <c r="G32" s="302">
        <v>166078920</v>
      </c>
      <c r="H32" s="300">
        <v>28595993</v>
      </c>
      <c r="I32" s="157"/>
      <c r="J32" s="87">
        <f aca="true" t="shared" si="11" ref="J32:J41">L32+O32</f>
        <v>44428908</v>
      </c>
      <c r="K32" s="87">
        <v>2691000</v>
      </c>
      <c r="L32" s="300">
        <f>41822428-84520</f>
        <v>41737908</v>
      </c>
      <c r="M32" s="300">
        <v>520000</v>
      </c>
      <c r="N32" s="300">
        <f>31200+31200+50000</f>
        <v>112400</v>
      </c>
      <c r="O32" s="87">
        <v>2691000</v>
      </c>
      <c r="P32" s="87">
        <f>E32+J32</f>
        <v>301535706</v>
      </c>
      <c r="Q32" s="144">
        <f t="shared" si="3"/>
        <v>0</v>
      </c>
      <c r="R32" s="146"/>
      <c r="S32" s="142"/>
    </row>
    <row r="33" spans="1:19" ht="34.5" customHeight="1">
      <c r="A33" s="371" t="s">
        <v>342</v>
      </c>
      <c r="B33" s="371" t="s">
        <v>343</v>
      </c>
      <c r="C33" s="149" t="s">
        <v>239</v>
      </c>
      <c r="D33" s="374" t="s">
        <v>563</v>
      </c>
      <c r="E33" s="300">
        <f t="shared" si="10"/>
        <v>145787591</v>
      </c>
      <c r="F33" s="300">
        <v>145787591</v>
      </c>
      <c r="G33" s="300">
        <v>75828350</v>
      </c>
      <c r="H33" s="300">
        <v>21202934</v>
      </c>
      <c r="I33" s="157"/>
      <c r="J33" s="87">
        <f t="shared" si="11"/>
        <v>3267638</v>
      </c>
      <c r="K33" s="300">
        <v>2077000</v>
      </c>
      <c r="L33" s="300">
        <f>1312635-121997</f>
        <v>1190638</v>
      </c>
      <c r="M33" s="300"/>
      <c r="N33" s="300">
        <f>19500+77994+155994</f>
        <v>253488</v>
      </c>
      <c r="O33" s="300">
        <v>2077000</v>
      </c>
      <c r="P33" s="87">
        <f t="shared" si="6"/>
        <v>149055229</v>
      </c>
      <c r="Q33" s="144">
        <f t="shared" si="3"/>
        <v>0</v>
      </c>
      <c r="R33" s="146"/>
      <c r="S33" s="142"/>
    </row>
    <row r="34" spans="1:19" ht="33.75" customHeight="1">
      <c r="A34" s="371" t="s">
        <v>355</v>
      </c>
      <c r="B34" s="371" t="s">
        <v>354</v>
      </c>
      <c r="C34" s="149" t="s">
        <v>239</v>
      </c>
      <c r="D34" s="367" t="s">
        <v>564</v>
      </c>
      <c r="E34" s="300">
        <f>F34+I34</f>
        <v>240837900</v>
      </c>
      <c r="F34" s="300">
        <f>239423600+1414300</f>
        <v>240837900</v>
      </c>
      <c r="G34" s="300">
        <v>196248852</v>
      </c>
      <c r="H34" s="157"/>
      <c r="I34" s="157"/>
      <c r="J34" s="87">
        <f t="shared" si="11"/>
        <v>0</v>
      </c>
      <c r="K34" s="87"/>
      <c r="L34" s="300"/>
      <c r="M34" s="300"/>
      <c r="N34" s="300"/>
      <c r="O34" s="87"/>
      <c r="P34" s="87">
        <f t="shared" si="6"/>
        <v>240837900</v>
      </c>
      <c r="Q34" s="144">
        <f t="shared" si="3"/>
        <v>0</v>
      </c>
      <c r="R34" s="146"/>
      <c r="S34" s="142"/>
    </row>
    <row r="35" spans="1:19" s="46" customFormat="1" ht="67.5" customHeight="1">
      <c r="A35" s="181"/>
      <c r="B35" s="181"/>
      <c r="C35" s="356"/>
      <c r="D35" s="357" t="s">
        <v>288</v>
      </c>
      <c r="E35" s="460">
        <f t="shared" si="10"/>
        <v>1414300</v>
      </c>
      <c r="F35" s="460">
        <v>1414300</v>
      </c>
      <c r="G35" s="460"/>
      <c r="H35" s="296"/>
      <c r="I35" s="296"/>
      <c r="J35" s="297"/>
      <c r="K35" s="297"/>
      <c r="L35" s="296"/>
      <c r="M35" s="296"/>
      <c r="N35" s="296"/>
      <c r="O35" s="297"/>
      <c r="P35" s="159">
        <f t="shared" si="6"/>
        <v>1414300</v>
      </c>
      <c r="Q35" s="144">
        <f t="shared" si="3"/>
        <v>0</v>
      </c>
      <c r="R35" s="146"/>
      <c r="S35" s="142"/>
    </row>
    <row r="36" spans="1:19" ht="43.5" customHeight="1">
      <c r="A36" s="371" t="s">
        <v>353</v>
      </c>
      <c r="B36" s="371" t="s">
        <v>38</v>
      </c>
      <c r="C36" s="149" t="s">
        <v>45</v>
      </c>
      <c r="D36" s="152" t="s">
        <v>362</v>
      </c>
      <c r="E36" s="300">
        <f t="shared" si="10"/>
        <v>15136501</v>
      </c>
      <c r="F36" s="300">
        <v>15136501</v>
      </c>
      <c r="G36" s="300">
        <v>11703491</v>
      </c>
      <c r="H36" s="300">
        <v>463571</v>
      </c>
      <c r="I36" s="157"/>
      <c r="J36" s="87">
        <f t="shared" si="11"/>
        <v>215288</v>
      </c>
      <c r="K36" s="87"/>
      <c r="L36" s="300">
        <f>231233-15945</f>
        <v>215288</v>
      </c>
      <c r="M36" s="300"/>
      <c r="N36" s="300">
        <f>9360+31200+23394</f>
        <v>63954</v>
      </c>
      <c r="O36" s="87"/>
      <c r="P36" s="87">
        <f t="shared" si="6"/>
        <v>15351789</v>
      </c>
      <c r="Q36" s="144">
        <f t="shared" si="3"/>
        <v>0</v>
      </c>
      <c r="R36" s="146"/>
      <c r="S36" s="142"/>
    </row>
    <row r="37" spans="1:19" ht="25.5" customHeight="1">
      <c r="A37" s="371" t="s">
        <v>367</v>
      </c>
      <c r="B37" s="371" t="s">
        <v>364</v>
      </c>
      <c r="C37" s="161" t="s">
        <v>45</v>
      </c>
      <c r="D37" s="76" t="s">
        <v>417</v>
      </c>
      <c r="E37" s="300">
        <f>F37+I37</f>
        <v>28878862</v>
      </c>
      <c r="F37" s="300">
        <v>28878862</v>
      </c>
      <c r="G37" s="300">
        <v>21859218</v>
      </c>
      <c r="H37" s="300">
        <v>797231</v>
      </c>
      <c r="I37" s="157"/>
      <c r="J37" s="148">
        <f>L37+O37</f>
        <v>0</v>
      </c>
      <c r="K37" s="148"/>
      <c r="L37" s="157"/>
      <c r="M37" s="157"/>
      <c r="N37" s="157"/>
      <c r="O37" s="148"/>
      <c r="P37" s="87">
        <f>E37+J37</f>
        <v>28878862</v>
      </c>
      <c r="Q37" s="144">
        <f t="shared" si="3"/>
        <v>0</v>
      </c>
      <c r="R37" s="146">
        <f>202616282+95395273+12231660+26668246+18557653+3324244+4799668</f>
        <v>363593026</v>
      </c>
      <c r="S37" s="142"/>
    </row>
    <row r="38" spans="1:19" ht="21" customHeight="1">
      <c r="A38" s="371" t="s">
        <v>351</v>
      </c>
      <c r="B38" s="371" t="s">
        <v>352</v>
      </c>
      <c r="C38" s="149" t="s">
        <v>19</v>
      </c>
      <c r="D38" s="358" t="s">
        <v>289</v>
      </c>
      <c r="E38" s="300">
        <f t="shared" si="10"/>
        <v>19361102</v>
      </c>
      <c r="F38" s="300">
        <v>19361102</v>
      </c>
      <c r="G38" s="300">
        <v>15211191</v>
      </c>
      <c r="H38" s="300">
        <v>186864</v>
      </c>
      <c r="I38" s="157"/>
      <c r="J38" s="148">
        <f t="shared" si="11"/>
        <v>0</v>
      </c>
      <c r="K38" s="148"/>
      <c r="L38" s="148"/>
      <c r="M38" s="148"/>
      <c r="N38" s="148"/>
      <c r="O38" s="148"/>
      <c r="P38" s="300">
        <f t="shared" si="6"/>
        <v>19361102</v>
      </c>
      <c r="Q38" s="144">
        <f t="shared" si="3"/>
        <v>0</v>
      </c>
      <c r="R38" s="146"/>
      <c r="S38" s="142"/>
    </row>
    <row r="39" spans="1:19" ht="24" customHeight="1">
      <c r="A39" s="371" t="s">
        <v>349</v>
      </c>
      <c r="B39" s="371" t="s">
        <v>350</v>
      </c>
      <c r="C39" s="149" t="s">
        <v>19</v>
      </c>
      <c r="D39" s="152" t="s">
        <v>241</v>
      </c>
      <c r="E39" s="300">
        <f t="shared" si="10"/>
        <v>25828298</v>
      </c>
      <c r="F39" s="300">
        <f>24628298+1200000</f>
        <v>25828298</v>
      </c>
      <c r="G39" s="300"/>
      <c r="H39" s="300"/>
      <c r="I39" s="300"/>
      <c r="J39" s="87">
        <f t="shared" si="11"/>
        <v>800000</v>
      </c>
      <c r="K39" s="300">
        <v>800000</v>
      </c>
      <c r="L39" s="300"/>
      <c r="M39" s="300"/>
      <c r="N39" s="300"/>
      <c r="O39" s="300">
        <v>800000</v>
      </c>
      <c r="P39" s="300">
        <f t="shared" si="6"/>
        <v>26628298</v>
      </c>
      <c r="Q39" s="144">
        <f t="shared" si="3"/>
        <v>0</v>
      </c>
      <c r="R39" s="146"/>
      <c r="S39" s="142"/>
    </row>
    <row r="40" spans="1:19" ht="39.75" customHeight="1">
      <c r="A40" s="371" t="s">
        <v>347</v>
      </c>
      <c r="B40" s="371" t="s">
        <v>348</v>
      </c>
      <c r="C40" s="161" t="s">
        <v>19</v>
      </c>
      <c r="D40" s="359" t="s">
        <v>363</v>
      </c>
      <c r="E40" s="300">
        <f>F40+I40</f>
        <v>3660489</v>
      </c>
      <c r="F40" s="300">
        <v>3660489</v>
      </c>
      <c r="G40" s="300">
        <v>2724790</v>
      </c>
      <c r="H40" s="300">
        <v>213780</v>
      </c>
      <c r="I40" s="157"/>
      <c r="J40" s="87">
        <f t="shared" si="11"/>
        <v>43688</v>
      </c>
      <c r="K40" s="300"/>
      <c r="L40" s="300">
        <f>43688</f>
        <v>43688</v>
      </c>
      <c r="M40" s="300"/>
      <c r="N40" s="300">
        <f>3126+1560+39000</f>
        <v>43686</v>
      </c>
      <c r="O40" s="300"/>
      <c r="P40" s="300">
        <f t="shared" si="6"/>
        <v>3704177</v>
      </c>
      <c r="Q40" s="144">
        <f t="shared" si="3"/>
        <v>0</v>
      </c>
      <c r="R40" s="146"/>
      <c r="S40" s="142"/>
    </row>
    <row r="41" spans="1:19" ht="36.75" customHeight="1">
      <c r="A41" s="371" t="s">
        <v>344</v>
      </c>
      <c r="B41" s="371" t="s">
        <v>345</v>
      </c>
      <c r="C41" s="149" t="s">
        <v>19</v>
      </c>
      <c r="D41" s="73" t="s">
        <v>346</v>
      </c>
      <c r="E41" s="300">
        <f t="shared" si="10"/>
        <v>1987500</v>
      </c>
      <c r="F41" s="300">
        <v>1987500</v>
      </c>
      <c r="G41" s="300">
        <v>1629098</v>
      </c>
      <c r="H41" s="157"/>
      <c r="I41" s="157"/>
      <c r="J41" s="148">
        <f t="shared" si="11"/>
        <v>0</v>
      </c>
      <c r="K41" s="157"/>
      <c r="L41" s="157"/>
      <c r="M41" s="157"/>
      <c r="N41" s="157"/>
      <c r="O41" s="157"/>
      <c r="P41" s="300">
        <f t="shared" si="6"/>
        <v>1987500</v>
      </c>
      <c r="Q41" s="144">
        <f t="shared" si="3"/>
        <v>0</v>
      </c>
      <c r="R41" s="146"/>
      <c r="S41" s="142"/>
    </row>
    <row r="42" spans="1:19" ht="39.75" customHeight="1">
      <c r="A42" s="371" t="s">
        <v>395</v>
      </c>
      <c r="B42" s="371" t="s">
        <v>396</v>
      </c>
      <c r="C42" s="149" t="s">
        <v>19</v>
      </c>
      <c r="D42" s="73" t="s">
        <v>397</v>
      </c>
      <c r="E42" s="300">
        <f t="shared" si="10"/>
        <v>4799668</v>
      </c>
      <c r="F42" s="300">
        <v>4799668</v>
      </c>
      <c r="G42" s="300">
        <v>3856400</v>
      </c>
      <c r="H42" s="300"/>
      <c r="I42" s="300"/>
      <c r="J42" s="87"/>
      <c r="K42" s="300"/>
      <c r="L42" s="300"/>
      <c r="M42" s="300"/>
      <c r="N42" s="300"/>
      <c r="O42" s="300"/>
      <c r="P42" s="300">
        <f t="shared" si="6"/>
        <v>4799668</v>
      </c>
      <c r="Q42" s="144">
        <f t="shared" si="3"/>
        <v>0</v>
      </c>
      <c r="R42" s="146"/>
      <c r="S42" s="142"/>
    </row>
    <row r="43" spans="1:19" ht="52.5" customHeight="1" hidden="1">
      <c r="A43" s="371" t="s">
        <v>358</v>
      </c>
      <c r="B43" s="371" t="s">
        <v>359</v>
      </c>
      <c r="C43" s="149" t="s">
        <v>19</v>
      </c>
      <c r="D43" s="152" t="s">
        <v>360</v>
      </c>
      <c r="E43" s="157">
        <f>F43+I43</f>
        <v>0</v>
      </c>
      <c r="F43" s="157"/>
      <c r="G43" s="302"/>
      <c r="H43" s="157"/>
      <c r="I43" s="157"/>
      <c r="J43" s="148">
        <f>L43+O43</f>
        <v>0</v>
      </c>
      <c r="K43" s="148"/>
      <c r="L43" s="148"/>
      <c r="M43" s="148"/>
      <c r="N43" s="148"/>
      <c r="O43" s="148"/>
      <c r="P43" s="148">
        <f>E43+J43</f>
        <v>0</v>
      </c>
      <c r="Q43" s="144">
        <f t="shared" si="3"/>
        <v>0</v>
      </c>
      <c r="R43" s="146"/>
      <c r="S43" s="142"/>
    </row>
    <row r="44" spans="1:19" s="41" customFormat="1" ht="36.75" customHeight="1">
      <c r="A44" s="371" t="s">
        <v>176</v>
      </c>
      <c r="B44" s="371" t="s">
        <v>177</v>
      </c>
      <c r="C44" s="161" t="s">
        <v>36</v>
      </c>
      <c r="D44" s="152" t="s">
        <v>178</v>
      </c>
      <c r="E44" s="300">
        <f t="shared" si="10"/>
        <v>627400</v>
      </c>
      <c r="F44" s="300">
        <v>627400</v>
      </c>
      <c r="G44" s="300"/>
      <c r="H44" s="300"/>
      <c r="I44" s="300"/>
      <c r="J44" s="300"/>
      <c r="K44" s="87"/>
      <c r="L44" s="87"/>
      <c r="M44" s="87"/>
      <c r="N44" s="87"/>
      <c r="O44" s="87"/>
      <c r="P44" s="87">
        <f t="shared" si="6"/>
        <v>627400</v>
      </c>
      <c r="Q44" s="144">
        <f t="shared" si="3"/>
        <v>0</v>
      </c>
      <c r="R44" s="146"/>
      <c r="S44" s="142"/>
    </row>
    <row r="45" spans="1:19" s="41" customFormat="1" ht="58.5" customHeight="1">
      <c r="A45" s="371" t="s">
        <v>200</v>
      </c>
      <c r="B45" s="371" t="s">
        <v>58</v>
      </c>
      <c r="C45" s="150">
        <v>1040</v>
      </c>
      <c r="D45" s="304" t="s">
        <v>179</v>
      </c>
      <c r="E45" s="300">
        <f t="shared" si="10"/>
        <v>448210</v>
      </c>
      <c r="F45" s="300">
        <v>448210</v>
      </c>
      <c r="G45" s="300"/>
      <c r="H45" s="300"/>
      <c r="I45" s="300"/>
      <c r="J45" s="87">
        <f aca="true" t="shared" si="12" ref="J45:J51">L45+O45</f>
        <v>0</v>
      </c>
      <c r="K45" s="87"/>
      <c r="L45" s="87"/>
      <c r="M45" s="87"/>
      <c r="N45" s="87"/>
      <c r="O45" s="87"/>
      <c r="P45" s="87">
        <f t="shared" si="6"/>
        <v>448210</v>
      </c>
      <c r="Q45" s="144">
        <f t="shared" si="3"/>
        <v>0</v>
      </c>
      <c r="R45" s="146"/>
      <c r="S45" s="142"/>
    </row>
    <row r="46" spans="1:19" ht="19.5" customHeight="1">
      <c r="A46" s="371" t="s">
        <v>368</v>
      </c>
      <c r="B46" s="371" t="s">
        <v>169</v>
      </c>
      <c r="C46" s="161" t="s">
        <v>170</v>
      </c>
      <c r="D46" s="365" t="s">
        <v>171</v>
      </c>
      <c r="E46" s="87">
        <f>F46</f>
        <v>11482625</v>
      </c>
      <c r="F46" s="87">
        <v>11482625</v>
      </c>
      <c r="G46" s="303">
        <v>7837206</v>
      </c>
      <c r="H46" s="87">
        <v>1001009</v>
      </c>
      <c r="I46" s="148"/>
      <c r="J46" s="87">
        <f t="shared" si="12"/>
        <v>1012518</v>
      </c>
      <c r="K46" s="87"/>
      <c r="L46" s="87">
        <f>1012518-3900</f>
        <v>1008618</v>
      </c>
      <c r="M46" s="87">
        <v>576000</v>
      </c>
      <c r="N46" s="87">
        <f>5200+5200</f>
        <v>10400</v>
      </c>
      <c r="O46" s="87">
        <v>3900</v>
      </c>
      <c r="P46" s="87">
        <f>E46+J46</f>
        <v>12495143</v>
      </c>
      <c r="Q46" s="144">
        <f t="shared" si="3"/>
        <v>3900</v>
      </c>
      <c r="R46" s="146"/>
      <c r="S46" s="142"/>
    </row>
    <row r="47" spans="1:19" ht="20.25" customHeight="1">
      <c r="A47" s="371" t="s">
        <v>369</v>
      </c>
      <c r="B47" s="371" t="s">
        <v>164</v>
      </c>
      <c r="C47" s="161" t="s">
        <v>43</v>
      </c>
      <c r="D47" s="76" t="s">
        <v>165</v>
      </c>
      <c r="E47" s="300">
        <f>F47+I47</f>
        <v>4878147</v>
      </c>
      <c r="F47" s="300">
        <v>4878147</v>
      </c>
      <c r="G47" s="300">
        <v>3225599</v>
      </c>
      <c r="H47" s="300">
        <v>585716</v>
      </c>
      <c r="I47" s="157"/>
      <c r="J47" s="87">
        <f t="shared" si="12"/>
        <v>152880</v>
      </c>
      <c r="K47" s="87"/>
      <c r="L47" s="300">
        <v>152880</v>
      </c>
      <c r="M47" s="300"/>
      <c r="N47" s="300">
        <f>6500+13000+65000</f>
        <v>84500</v>
      </c>
      <c r="O47" s="87"/>
      <c r="P47" s="87">
        <f>E47+J47</f>
        <v>5031027</v>
      </c>
      <c r="Q47" s="144">
        <f t="shared" si="3"/>
        <v>0</v>
      </c>
      <c r="R47" s="146"/>
      <c r="S47" s="142"/>
    </row>
    <row r="48" spans="1:19" ht="19.5" customHeight="1">
      <c r="A48" s="371" t="s">
        <v>370</v>
      </c>
      <c r="B48" s="371" t="s">
        <v>166</v>
      </c>
      <c r="C48" s="161" t="s">
        <v>43</v>
      </c>
      <c r="D48" s="76" t="s">
        <v>167</v>
      </c>
      <c r="E48" s="157">
        <f>F48+I48</f>
        <v>0</v>
      </c>
      <c r="F48" s="157"/>
      <c r="G48" s="302"/>
      <c r="H48" s="157"/>
      <c r="I48" s="157"/>
      <c r="J48" s="87">
        <f t="shared" si="12"/>
        <v>9500000</v>
      </c>
      <c r="K48" s="87"/>
      <c r="L48" s="300">
        <v>9300000</v>
      </c>
      <c r="M48" s="300">
        <v>5100000</v>
      </c>
      <c r="N48" s="300">
        <f>2000000+15000</f>
        <v>2015000</v>
      </c>
      <c r="O48" s="87">
        <v>200000</v>
      </c>
      <c r="P48" s="87">
        <f>E48+J48</f>
        <v>9500000</v>
      </c>
      <c r="Q48" s="144">
        <f t="shared" si="3"/>
        <v>200000</v>
      </c>
      <c r="R48" s="146"/>
      <c r="S48" s="142"/>
    </row>
    <row r="49" spans="1:19" ht="33.75" customHeight="1">
      <c r="A49" s="371" t="s">
        <v>371</v>
      </c>
      <c r="B49" s="371" t="s">
        <v>64</v>
      </c>
      <c r="C49" s="161" t="s">
        <v>44</v>
      </c>
      <c r="D49" s="76" t="s">
        <v>168</v>
      </c>
      <c r="E49" s="300">
        <f>F49+I49</f>
        <v>10839911</v>
      </c>
      <c r="F49" s="300">
        <v>10839911</v>
      </c>
      <c r="G49" s="300">
        <v>5750915</v>
      </c>
      <c r="H49" s="300">
        <v>2294115</v>
      </c>
      <c r="I49" s="157"/>
      <c r="J49" s="87">
        <f t="shared" si="12"/>
        <v>974908</v>
      </c>
      <c r="K49" s="87"/>
      <c r="L49" s="300">
        <v>974908</v>
      </c>
      <c r="M49" s="300">
        <v>630531</v>
      </c>
      <c r="N49" s="300">
        <f>10400+10400</f>
        <v>20800</v>
      </c>
      <c r="O49" s="87"/>
      <c r="P49" s="87">
        <f>E49+J49</f>
        <v>11814819</v>
      </c>
      <c r="Q49" s="144">
        <f t="shared" si="3"/>
        <v>0</v>
      </c>
      <c r="R49" s="146"/>
      <c r="S49" s="142"/>
    </row>
    <row r="50" spans="1:19" ht="18.75" customHeight="1">
      <c r="A50" s="371" t="s">
        <v>366</v>
      </c>
      <c r="B50" s="371" t="s">
        <v>11</v>
      </c>
      <c r="C50" s="161" t="s">
        <v>46</v>
      </c>
      <c r="D50" s="110" t="s">
        <v>12</v>
      </c>
      <c r="E50" s="300">
        <f>F50+I50</f>
        <v>3345643</v>
      </c>
      <c r="F50" s="300">
        <v>3345643</v>
      </c>
      <c r="G50" s="300"/>
      <c r="H50" s="300"/>
      <c r="I50" s="300"/>
      <c r="J50" s="87">
        <f t="shared" si="12"/>
        <v>0</v>
      </c>
      <c r="K50" s="300"/>
      <c r="L50" s="300"/>
      <c r="M50" s="300"/>
      <c r="N50" s="300"/>
      <c r="O50" s="300"/>
      <c r="P50" s="87">
        <f>E50+J50</f>
        <v>3345643</v>
      </c>
      <c r="Q50" s="144">
        <f t="shared" si="3"/>
        <v>0</v>
      </c>
      <c r="R50" s="146"/>
      <c r="S50" s="142"/>
    </row>
    <row r="51" spans="1:19" s="42" customFormat="1" ht="31.5">
      <c r="A51" s="371" t="s">
        <v>180</v>
      </c>
      <c r="B51" s="371" t="s">
        <v>60</v>
      </c>
      <c r="C51" s="149" t="s">
        <v>242</v>
      </c>
      <c r="D51" s="367" t="s">
        <v>28</v>
      </c>
      <c r="E51" s="87">
        <f t="shared" si="10"/>
        <v>1087870</v>
      </c>
      <c r="F51" s="87">
        <v>1087870</v>
      </c>
      <c r="G51" s="87"/>
      <c r="H51" s="87"/>
      <c r="I51" s="87"/>
      <c r="J51" s="87">
        <f t="shared" si="12"/>
        <v>0</v>
      </c>
      <c r="K51" s="87"/>
      <c r="L51" s="87"/>
      <c r="M51" s="87"/>
      <c r="N51" s="87"/>
      <c r="O51" s="87"/>
      <c r="P51" s="87">
        <f t="shared" si="6"/>
        <v>1087870</v>
      </c>
      <c r="Q51" s="144">
        <f t="shared" si="3"/>
        <v>0</v>
      </c>
      <c r="R51" s="146"/>
      <c r="S51" s="142"/>
    </row>
    <row r="52" spans="1:19" s="42" customFormat="1" ht="36.75" customHeight="1">
      <c r="A52" s="371" t="s">
        <v>181</v>
      </c>
      <c r="B52" s="371" t="s">
        <v>22</v>
      </c>
      <c r="C52" s="149" t="s">
        <v>242</v>
      </c>
      <c r="D52" s="367" t="s">
        <v>66</v>
      </c>
      <c r="E52" s="87">
        <f t="shared" si="10"/>
        <v>566555</v>
      </c>
      <c r="F52" s="87">
        <v>566555</v>
      </c>
      <c r="G52" s="87"/>
      <c r="H52" s="87"/>
      <c r="I52" s="87"/>
      <c r="J52" s="87"/>
      <c r="K52" s="87"/>
      <c r="L52" s="87"/>
      <c r="M52" s="87"/>
      <c r="N52" s="87"/>
      <c r="O52" s="87"/>
      <c r="P52" s="87">
        <f t="shared" si="6"/>
        <v>566555</v>
      </c>
      <c r="Q52" s="144">
        <f t="shared" si="3"/>
        <v>0</v>
      </c>
      <c r="R52" s="146"/>
      <c r="S52" s="142"/>
    </row>
    <row r="53" spans="1:19" s="42" customFormat="1" ht="37.5" customHeight="1">
      <c r="A53" s="371" t="s">
        <v>201</v>
      </c>
      <c r="B53" s="371" t="s">
        <v>145</v>
      </c>
      <c r="C53" s="149" t="s">
        <v>242</v>
      </c>
      <c r="D53" s="152" t="s">
        <v>146</v>
      </c>
      <c r="E53" s="87">
        <f t="shared" si="10"/>
        <v>20211670</v>
      </c>
      <c r="F53" s="300">
        <v>20211670</v>
      </c>
      <c r="G53" s="300">
        <v>11404588</v>
      </c>
      <c r="H53" s="300">
        <v>3131912</v>
      </c>
      <c r="I53" s="300"/>
      <c r="J53" s="87">
        <f>L53+O53</f>
        <v>669193</v>
      </c>
      <c r="K53" s="87"/>
      <c r="L53" s="300">
        <v>669193</v>
      </c>
      <c r="M53" s="300"/>
      <c r="N53" s="300">
        <f>23705+93600+155987</f>
        <v>273292</v>
      </c>
      <c r="O53" s="87"/>
      <c r="P53" s="87">
        <f t="shared" si="6"/>
        <v>20880863</v>
      </c>
      <c r="Q53" s="144">
        <f t="shared" si="3"/>
        <v>0</v>
      </c>
      <c r="R53" s="146"/>
      <c r="S53" s="142"/>
    </row>
    <row r="54" spans="1:19" s="42" customFormat="1" ht="37.5" customHeight="1">
      <c r="A54" s="371" t="s">
        <v>291</v>
      </c>
      <c r="B54" s="371" t="s">
        <v>290</v>
      </c>
      <c r="C54" s="161" t="s">
        <v>242</v>
      </c>
      <c r="D54" s="76" t="s">
        <v>292</v>
      </c>
      <c r="E54" s="87">
        <f t="shared" si="10"/>
        <v>1705100</v>
      </c>
      <c r="F54" s="300">
        <v>1705100</v>
      </c>
      <c r="G54" s="300"/>
      <c r="H54" s="300"/>
      <c r="I54" s="300"/>
      <c r="J54" s="87"/>
      <c r="K54" s="87"/>
      <c r="L54" s="300"/>
      <c r="M54" s="300"/>
      <c r="N54" s="300"/>
      <c r="O54" s="87"/>
      <c r="P54" s="87">
        <f t="shared" si="6"/>
        <v>1705100</v>
      </c>
      <c r="Q54" s="144">
        <f t="shared" si="3"/>
        <v>0</v>
      </c>
      <c r="R54" s="146"/>
      <c r="S54" s="142"/>
    </row>
    <row r="55" spans="1:19" s="47" customFormat="1" ht="31.5">
      <c r="A55" s="89" t="s">
        <v>148</v>
      </c>
      <c r="B55" s="89" t="s">
        <v>147</v>
      </c>
      <c r="C55" s="95"/>
      <c r="D55" s="85" t="s">
        <v>475</v>
      </c>
      <c r="E55" s="74">
        <f>F55+I55</f>
        <v>64241862</v>
      </c>
      <c r="F55" s="92">
        <f aca="true" t="shared" si="13" ref="F55:O55">F56</f>
        <v>64241862</v>
      </c>
      <c r="G55" s="92">
        <f t="shared" si="13"/>
        <v>18282672</v>
      </c>
      <c r="H55" s="92">
        <f t="shared" si="13"/>
        <v>538372</v>
      </c>
      <c r="I55" s="92">
        <f t="shared" si="13"/>
        <v>0</v>
      </c>
      <c r="J55" s="92">
        <f>J56</f>
        <v>196000</v>
      </c>
      <c r="K55" s="92">
        <f t="shared" si="13"/>
        <v>196000</v>
      </c>
      <c r="L55" s="92">
        <f t="shared" si="13"/>
        <v>0</v>
      </c>
      <c r="M55" s="92">
        <f t="shared" si="13"/>
        <v>0</v>
      </c>
      <c r="N55" s="92">
        <f t="shared" si="13"/>
        <v>0</v>
      </c>
      <c r="O55" s="92">
        <f t="shared" si="13"/>
        <v>196000</v>
      </c>
      <c r="P55" s="92">
        <f>E55+J55</f>
        <v>64437862</v>
      </c>
      <c r="Q55" s="144">
        <f t="shared" si="3"/>
        <v>0</v>
      </c>
      <c r="R55" s="146"/>
      <c r="S55" s="142"/>
    </row>
    <row r="56" spans="1:19" s="47" customFormat="1" ht="31.5">
      <c r="A56" s="89" t="s">
        <v>149</v>
      </c>
      <c r="B56" s="89"/>
      <c r="C56" s="95"/>
      <c r="D56" s="75" t="s">
        <v>488</v>
      </c>
      <c r="E56" s="74">
        <f aca="true" t="shared" si="14" ref="E56:E65">F56+I56</f>
        <v>64241862</v>
      </c>
      <c r="F56" s="92">
        <f>SUM(F57:F65)</f>
        <v>64241862</v>
      </c>
      <c r="G56" s="92">
        <f>SUM(G57:G65)</f>
        <v>18282672</v>
      </c>
      <c r="H56" s="92">
        <f>SUM(H57:H65)</f>
        <v>538372</v>
      </c>
      <c r="I56" s="92">
        <f>SUM(I57:I65)</f>
        <v>0</v>
      </c>
      <c r="J56" s="92">
        <f aca="true" t="shared" si="15" ref="J56:J62">L56+O56</f>
        <v>196000</v>
      </c>
      <c r="K56" s="92">
        <f>SUM(K57:K65)</f>
        <v>196000</v>
      </c>
      <c r="L56" s="92">
        <f>SUM(L57:L65)</f>
        <v>0</v>
      </c>
      <c r="M56" s="92">
        <f>SUM(M57:M65)</f>
        <v>0</v>
      </c>
      <c r="N56" s="92">
        <f>SUM(N57:N65)</f>
        <v>0</v>
      </c>
      <c r="O56" s="92">
        <f>SUM(O57:O65)</f>
        <v>196000</v>
      </c>
      <c r="P56" s="92">
        <f t="shared" si="6"/>
        <v>64437862</v>
      </c>
      <c r="Q56" s="144">
        <f t="shared" si="3"/>
        <v>0</v>
      </c>
      <c r="R56" s="146"/>
      <c r="S56" s="142"/>
    </row>
    <row r="57" spans="1:19" s="239" customFormat="1" ht="52.5" customHeight="1">
      <c r="A57" s="314" t="s">
        <v>152</v>
      </c>
      <c r="B57" s="314" t="s">
        <v>151</v>
      </c>
      <c r="C57" s="315" t="s">
        <v>35</v>
      </c>
      <c r="D57" s="316" t="s">
        <v>357</v>
      </c>
      <c r="E57" s="302">
        <f t="shared" si="14"/>
        <v>17496895</v>
      </c>
      <c r="F57" s="302">
        <v>17496895</v>
      </c>
      <c r="G57" s="302">
        <v>13608626</v>
      </c>
      <c r="H57" s="302">
        <v>379372</v>
      </c>
      <c r="I57" s="302"/>
      <c r="J57" s="317">
        <f t="shared" si="15"/>
        <v>0</v>
      </c>
      <c r="K57" s="303"/>
      <c r="L57" s="303"/>
      <c r="M57" s="303"/>
      <c r="N57" s="303"/>
      <c r="O57" s="303"/>
      <c r="P57" s="303">
        <f t="shared" si="6"/>
        <v>17496895</v>
      </c>
      <c r="Q57" s="318">
        <f t="shared" si="3"/>
        <v>0</v>
      </c>
      <c r="R57" s="319"/>
      <c r="S57" s="320"/>
    </row>
    <row r="58" spans="1:19" s="48" customFormat="1" ht="21" customHeight="1">
      <c r="A58" s="371" t="s">
        <v>489</v>
      </c>
      <c r="B58" s="371" t="s">
        <v>51</v>
      </c>
      <c r="C58" s="161" t="s">
        <v>42</v>
      </c>
      <c r="D58" s="152" t="s">
        <v>160</v>
      </c>
      <c r="E58" s="300">
        <f t="shared" si="14"/>
        <v>30000</v>
      </c>
      <c r="F58" s="300">
        <v>30000</v>
      </c>
      <c r="G58" s="300"/>
      <c r="H58" s="300"/>
      <c r="I58" s="300"/>
      <c r="J58" s="92">
        <f t="shared" si="15"/>
        <v>0</v>
      </c>
      <c r="K58" s="87"/>
      <c r="L58" s="87"/>
      <c r="M58" s="87"/>
      <c r="N58" s="87"/>
      <c r="O58" s="87"/>
      <c r="P58" s="87">
        <f t="shared" si="6"/>
        <v>30000</v>
      </c>
      <c r="Q58" s="144"/>
      <c r="R58" s="146"/>
      <c r="S58" s="142"/>
    </row>
    <row r="59" spans="1:19" s="239" customFormat="1" ht="34.5" customHeight="1">
      <c r="A59" s="321" t="s">
        <v>294</v>
      </c>
      <c r="B59" s="321" t="s">
        <v>293</v>
      </c>
      <c r="C59" s="322" t="s">
        <v>38</v>
      </c>
      <c r="D59" s="323" t="s">
        <v>295</v>
      </c>
      <c r="E59" s="302">
        <f t="shared" si="14"/>
        <v>100000</v>
      </c>
      <c r="F59" s="302">
        <v>100000</v>
      </c>
      <c r="G59" s="302"/>
      <c r="H59" s="302"/>
      <c r="I59" s="302"/>
      <c r="J59" s="317">
        <f t="shared" si="15"/>
        <v>0</v>
      </c>
      <c r="K59" s="303"/>
      <c r="L59" s="303"/>
      <c r="M59" s="303"/>
      <c r="N59" s="303"/>
      <c r="O59" s="303"/>
      <c r="P59" s="303">
        <f t="shared" si="6"/>
        <v>100000</v>
      </c>
      <c r="Q59" s="318">
        <f t="shared" si="3"/>
        <v>0</v>
      </c>
      <c r="R59" s="319"/>
      <c r="S59" s="320"/>
    </row>
    <row r="60" spans="1:19" s="236" customFormat="1" ht="37.5" customHeight="1">
      <c r="A60" s="321" t="s">
        <v>150</v>
      </c>
      <c r="B60" s="321" t="s">
        <v>63</v>
      </c>
      <c r="C60" s="324" t="s">
        <v>38</v>
      </c>
      <c r="D60" s="325" t="s">
        <v>30</v>
      </c>
      <c r="E60" s="302">
        <f t="shared" si="14"/>
        <v>12956630</v>
      </c>
      <c r="F60" s="302">
        <v>12956630</v>
      </c>
      <c r="G60" s="303"/>
      <c r="H60" s="303"/>
      <c r="I60" s="303"/>
      <c r="J60" s="317">
        <f t="shared" si="15"/>
        <v>0</v>
      </c>
      <c r="K60" s="303"/>
      <c r="L60" s="303"/>
      <c r="M60" s="303"/>
      <c r="N60" s="303"/>
      <c r="O60" s="303"/>
      <c r="P60" s="303">
        <f>E60+J60</f>
        <v>12956630</v>
      </c>
      <c r="Q60" s="318">
        <f t="shared" si="3"/>
        <v>0</v>
      </c>
      <c r="R60" s="319"/>
      <c r="S60" s="320"/>
    </row>
    <row r="61" spans="1:19" s="236" customFormat="1" ht="40.5" customHeight="1">
      <c r="A61" s="321" t="s">
        <v>328</v>
      </c>
      <c r="B61" s="321" t="s">
        <v>329</v>
      </c>
      <c r="C61" s="324" t="s">
        <v>38</v>
      </c>
      <c r="D61" s="325" t="s">
        <v>330</v>
      </c>
      <c r="E61" s="302">
        <f t="shared" si="14"/>
        <v>960000</v>
      </c>
      <c r="F61" s="302">
        <v>960000</v>
      </c>
      <c r="G61" s="303"/>
      <c r="H61" s="303"/>
      <c r="I61" s="303"/>
      <c r="J61" s="317">
        <f t="shared" si="15"/>
        <v>0</v>
      </c>
      <c r="K61" s="303"/>
      <c r="L61" s="303"/>
      <c r="M61" s="303"/>
      <c r="N61" s="303"/>
      <c r="O61" s="303"/>
      <c r="P61" s="303">
        <f>E61+J61</f>
        <v>960000</v>
      </c>
      <c r="Q61" s="318">
        <f t="shared" si="3"/>
        <v>0</v>
      </c>
      <c r="R61" s="319"/>
      <c r="S61" s="320"/>
    </row>
    <row r="62" spans="1:19" s="236" customFormat="1" ht="47.25">
      <c r="A62" s="321" t="s">
        <v>297</v>
      </c>
      <c r="B62" s="321" t="s">
        <v>298</v>
      </c>
      <c r="C62" s="324" t="s">
        <v>41</v>
      </c>
      <c r="D62" s="325" t="s">
        <v>299</v>
      </c>
      <c r="E62" s="302">
        <f t="shared" si="14"/>
        <v>6198337</v>
      </c>
      <c r="F62" s="302">
        <v>6198337</v>
      </c>
      <c r="G62" s="303">
        <v>4674046</v>
      </c>
      <c r="H62" s="303">
        <v>159000</v>
      </c>
      <c r="I62" s="303"/>
      <c r="J62" s="317">
        <f t="shared" si="15"/>
        <v>196000</v>
      </c>
      <c r="K62" s="303">
        <v>196000</v>
      </c>
      <c r="L62" s="303"/>
      <c r="M62" s="303"/>
      <c r="N62" s="303"/>
      <c r="O62" s="303">
        <v>196000</v>
      </c>
      <c r="P62" s="303">
        <f>E62+J62</f>
        <v>6394337</v>
      </c>
      <c r="Q62" s="318">
        <f t="shared" si="3"/>
        <v>0</v>
      </c>
      <c r="R62" s="319"/>
      <c r="S62" s="320"/>
    </row>
    <row r="63" spans="1:19" s="236" customFormat="1" ht="63">
      <c r="A63" s="321" t="s">
        <v>153</v>
      </c>
      <c r="B63" s="321" t="s">
        <v>59</v>
      </c>
      <c r="C63" s="324" t="s">
        <v>39</v>
      </c>
      <c r="D63" s="325" t="s">
        <v>17</v>
      </c>
      <c r="E63" s="302">
        <f t="shared" si="14"/>
        <v>1500000</v>
      </c>
      <c r="F63" s="302">
        <v>1500000</v>
      </c>
      <c r="G63" s="302"/>
      <c r="H63" s="302"/>
      <c r="I63" s="302"/>
      <c r="J63" s="302"/>
      <c r="K63" s="302"/>
      <c r="L63" s="302"/>
      <c r="M63" s="302"/>
      <c r="N63" s="302"/>
      <c r="O63" s="302"/>
      <c r="P63" s="303">
        <f aca="true" t="shared" si="16" ref="P63:P85">E63+J63</f>
        <v>1500000</v>
      </c>
      <c r="Q63" s="318">
        <f t="shared" si="3"/>
        <v>0</v>
      </c>
      <c r="R63" s="319"/>
      <c r="S63" s="320"/>
    </row>
    <row r="64" spans="1:19" s="236" customFormat="1" ht="28.5" customHeight="1" hidden="1">
      <c r="A64" s="321" t="s">
        <v>16</v>
      </c>
      <c r="B64" s="321" t="s">
        <v>6</v>
      </c>
      <c r="C64" s="322" t="s">
        <v>23</v>
      </c>
      <c r="D64" s="325" t="s">
        <v>24</v>
      </c>
      <c r="E64" s="302">
        <f t="shared" si="14"/>
        <v>0</v>
      </c>
      <c r="F64" s="302"/>
      <c r="G64" s="303"/>
      <c r="H64" s="303"/>
      <c r="I64" s="303"/>
      <c r="J64" s="303">
        <f>L64+O64</f>
        <v>0</v>
      </c>
      <c r="K64" s="303"/>
      <c r="L64" s="303"/>
      <c r="M64" s="303"/>
      <c r="N64" s="303"/>
      <c r="O64" s="303"/>
      <c r="P64" s="303">
        <f t="shared" si="16"/>
        <v>0</v>
      </c>
      <c r="Q64" s="318">
        <f t="shared" si="3"/>
        <v>0</v>
      </c>
      <c r="R64" s="319"/>
      <c r="S64" s="320"/>
    </row>
    <row r="65" spans="1:19" s="236" customFormat="1" ht="36" customHeight="1">
      <c r="A65" s="321" t="s">
        <v>18</v>
      </c>
      <c r="B65" s="321" t="s">
        <v>7</v>
      </c>
      <c r="C65" s="322" t="s">
        <v>40</v>
      </c>
      <c r="D65" s="326" t="s">
        <v>8</v>
      </c>
      <c r="E65" s="302">
        <f t="shared" si="14"/>
        <v>25000000</v>
      </c>
      <c r="F65" s="302">
        <v>25000000</v>
      </c>
      <c r="G65" s="302"/>
      <c r="H65" s="302"/>
      <c r="I65" s="302"/>
      <c r="J65" s="303">
        <f>L65+O65</f>
        <v>0</v>
      </c>
      <c r="K65" s="302"/>
      <c r="L65" s="302"/>
      <c r="M65" s="302"/>
      <c r="N65" s="302"/>
      <c r="O65" s="302"/>
      <c r="P65" s="303">
        <f t="shared" si="16"/>
        <v>25000000</v>
      </c>
      <c r="Q65" s="318">
        <f t="shared" si="3"/>
        <v>0</v>
      </c>
      <c r="R65" s="319"/>
      <c r="S65" s="320"/>
    </row>
    <row r="66" spans="1:19" s="105" customFormat="1" ht="34.5" customHeight="1">
      <c r="A66" s="89" t="s">
        <v>183</v>
      </c>
      <c r="B66" s="89" t="s">
        <v>182</v>
      </c>
      <c r="C66" s="90"/>
      <c r="D66" s="91" t="s">
        <v>270</v>
      </c>
      <c r="E66" s="92">
        <f>E67</f>
        <v>549289100</v>
      </c>
      <c r="F66" s="92">
        <f aca="true" t="shared" si="17" ref="F66:O66">F67</f>
        <v>319851500</v>
      </c>
      <c r="G66" s="92">
        <f t="shared" si="17"/>
        <v>13593500</v>
      </c>
      <c r="H66" s="92">
        <f t="shared" si="17"/>
        <v>383955</v>
      </c>
      <c r="I66" s="92">
        <f t="shared" si="17"/>
        <v>229437600</v>
      </c>
      <c r="J66" s="74">
        <f aca="true" t="shared" si="18" ref="J66:J83">L66+O66</f>
        <v>83785400</v>
      </c>
      <c r="K66" s="92">
        <f t="shared" si="17"/>
        <v>83650900</v>
      </c>
      <c r="L66" s="92">
        <f t="shared" si="17"/>
        <v>0</v>
      </c>
      <c r="M66" s="92">
        <f t="shared" si="17"/>
        <v>0</v>
      </c>
      <c r="N66" s="92">
        <f t="shared" si="17"/>
        <v>0</v>
      </c>
      <c r="O66" s="92">
        <f t="shared" si="17"/>
        <v>83785400</v>
      </c>
      <c r="P66" s="92">
        <f t="shared" si="16"/>
        <v>633074500</v>
      </c>
      <c r="Q66" s="144">
        <f t="shared" si="3"/>
        <v>134500</v>
      </c>
      <c r="R66" s="146"/>
      <c r="S66" s="142"/>
    </row>
    <row r="67" spans="1:19" s="105" customFormat="1" ht="37.5" customHeight="1">
      <c r="A67" s="89" t="s">
        <v>184</v>
      </c>
      <c r="B67" s="89"/>
      <c r="C67" s="90"/>
      <c r="D67" s="91" t="s">
        <v>271</v>
      </c>
      <c r="E67" s="92">
        <f aca="true" t="shared" si="19" ref="E67:E75">F67+I67</f>
        <v>549289100</v>
      </c>
      <c r="F67" s="92">
        <f>SUM(F68:F83)</f>
        <v>319851500</v>
      </c>
      <c r="G67" s="92">
        <f>SUM(G68:G83)</f>
        <v>13593500</v>
      </c>
      <c r="H67" s="92">
        <f>SUM(H68:H83)</f>
        <v>383955</v>
      </c>
      <c r="I67" s="92">
        <f>SUM(I68:I83)</f>
        <v>229437600</v>
      </c>
      <c r="J67" s="74">
        <f t="shared" si="18"/>
        <v>83785400</v>
      </c>
      <c r="K67" s="92">
        <f>SUM(K68:K83)</f>
        <v>83650900</v>
      </c>
      <c r="L67" s="92">
        <f>SUM(L68:L83)</f>
        <v>0</v>
      </c>
      <c r="M67" s="92">
        <f>SUM(M68:M83)</f>
        <v>0</v>
      </c>
      <c r="N67" s="92">
        <f>SUM(N68:N83)</f>
        <v>0</v>
      </c>
      <c r="O67" s="92">
        <f>SUM(O68:O83)</f>
        <v>83785400</v>
      </c>
      <c r="P67" s="92">
        <f t="shared" si="16"/>
        <v>633074500</v>
      </c>
      <c r="Q67" s="144">
        <f>O67-K67</f>
        <v>134500</v>
      </c>
      <c r="R67" s="146"/>
      <c r="S67" s="142"/>
    </row>
    <row r="68" spans="1:19" ht="47.25" customHeight="1">
      <c r="A68" s="371" t="s">
        <v>185</v>
      </c>
      <c r="B68" s="371" t="s">
        <v>151</v>
      </c>
      <c r="C68" s="161" t="s">
        <v>35</v>
      </c>
      <c r="D68" s="110" t="s">
        <v>357</v>
      </c>
      <c r="E68" s="300">
        <f t="shared" si="19"/>
        <v>17699500</v>
      </c>
      <c r="F68" s="300">
        <v>17699500</v>
      </c>
      <c r="G68" s="300">
        <v>13593500</v>
      </c>
      <c r="H68" s="300">
        <f>383955</f>
        <v>383955</v>
      </c>
      <c r="I68" s="157"/>
      <c r="J68" s="157">
        <f t="shared" si="18"/>
        <v>0</v>
      </c>
      <c r="K68" s="157"/>
      <c r="L68" s="157"/>
      <c r="M68" s="157"/>
      <c r="N68" s="157"/>
      <c r="O68" s="157"/>
      <c r="P68" s="87">
        <f t="shared" si="16"/>
        <v>17699500</v>
      </c>
      <c r="Q68" s="144">
        <f t="shared" si="3"/>
        <v>0</v>
      </c>
      <c r="R68" s="146"/>
      <c r="S68" s="142"/>
    </row>
    <row r="69" spans="1:19" ht="23.25" customHeight="1">
      <c r="A69" s="371" t="s">
        <v>337</v>
      </c>
      <c r="B69" s="371" t="s">
        <v>51</v>
      </c>
      <c r="C69" s="161" t="s">
        <v>42</v>
      </c>
      <c r="D69" s="152" t="s">
        <v>160</v>
      </c>
      <c r="E69" s="300">
        <f t="shared" si="19"/>
        <v>650000</v>
      </c>
      <c r="F69" s="300">
        <f>100000+100000+100000+150000+200000</f>
        <v>650000</v>
      </c>
      <c r="G69" s="300"/>
      <c r="H69" s="300"/>
      <c r="I69" s="300"/>
      <c r="J69" s="300">
        <f>L69+O69</f>
        <v>0</v>
      </c>
      <c r="K69" s="300"/>
      <c r="L69" s="300"/>
      <c r="M69" s="300"/>
      <c r="N69" s="300"/>
      <c r="O69" s="300"/>
      <c r="P69" s="87">
        <f>E69+J69</f>
        <v>650000</v>
      </c>
      <c r="Q69" s="144">
        <f t="shared" si="3"/>
        <v>0</v>
      </c>
      <c r="R69" s="146"/>
      <c r="S69" s="142"/>
    </row>
    <row r="70" spans="1:19" ht="29.25" customHeight="1">
      <c r="A70" s="371" t="s">
        <v>15</v>
      </c>
      <c r="B70" s="371" t="s">
        <v>6</v>
      </c>
      <c r="C70" s="161" t="s">
        <v>23</v>
      </c>
      <c r="D70" s="152" t="s">
        <v>24</v>
      </c>
      <c r="E70" s="87">
        <f t="shared" si="19"/>
        <v>50000</v>
      </c>
      <c r="F70" s="87">
        <f>50000</f>
        <v>50000</v>
      </c>
      <c r="G70" s="353"/>
      <c r="H70" s="87"/>
      <c r="I70" s="87"/>
      <c r="J70" s="87">
        <f t="shared" si="18"/>
        <v>0</v>
      </c>
      <c r="K70" s="87"/>
      <c r="L70" s="87"/>
      <c r="M70" s="87"/>
      <c r="N70" s="87"/>
      <c r="O70" s="87"/>
      <c r="P70" s="87">
        <f t="shared" si="16"/>
        <v>50000</v>
      </c>
      <c r="Q70" s="144">
        <f t="shared" si="3"/>
        <v>0</v>
      </c>
      <c r="R70" s="146"/>
      <c r="S70" s="142"/>
    </row>
    <row r="71" spans="1:19" s="451" customFormat="1" ht="39" customHeight="1" hidden="1">
      <c r="A71" s="443" t="s">
        <v>197</v>
      </c>
      <c r="B71" s="443" t="s">
        <v>198</v>
      </c>
      <c r="C71" s="444" t="s">
        <v>47</v>
      </c>
      <c r="D71" s="445" t="s">
        <v>199</v>
      </c>
      <c r="E71" s="446">
        <f t="shared" si="19"/>
        <v>0</v>
      </c>
      <c r="F71" s="446"/>
      <c r="G71" s="446"/>
      <c r="H71" s="446"/>
      <c r="I71" s="446"/>
      <c r="J71" s="447">
        <f t="shared" si="18"/>
        <v>0</v>
      </c>
      <c r="K71" s="446"/>
      <c r="L71" s="446"/>
      <c r="M71" s="446"/>
      <c r="N71" s="446"/>
      <c r="O71" s="446"/>
      <c r="P71" s="446">
        <f>E71+J71</f>
        <v>0</v>
      </c>
      <c r="Q71" s="448">
        <f t="shared" si="3"/>
        <v>0</v>
      </c>
      <c r="R71" s="449"/>
      <c r="S71" s="450"/>
    </row>
    <row r="72" spans="1:19" ht="15.75">
      <c r="A72" s="472" t="s">
        <v>531</v>
      </c>
      <c r="B72" s="472" t="s">
        <v>532</v>
      </c>
      <c r="C72" s="161" t="s">
        <v>47</v>
      </c>
      <c r="D72" s="471" t="s">
        <v>533</v>
      </c>
      <c r="E72" s="87">
        <f>F72+I72</f>
        <v>1185000</v>
      </c>
      <c r="F72" s="300">
        <v>1185000</v>
      </c>
      <c r="G72" s="300"/>
      <c r="H72" s="300"/>
      <c r="I72" s="300"/>
      <c r="J72" s="300">
        <f>L72+O72</f>
        <v>0</v>
      </c>
      <c r="K72" s="87"/>
      <c r="L72" s="300"/>
      <c r="M72" s="300"/>
      <c r="N72" s="300"/>
      <c r="O72" s="87"/>
      <c r="P72" s="87">
        <f>E72+J72</f>
        <v>1185000</v>
      </c>
      <c r="Q72" s="144">
        <f>O72-K72</f>
        <v>0</v>
      </c>
      <c r="R72" s="146"/>
      <c r="S72" s="142"/>
    </row>
    <row r="73" spans="1:19" ht="26.25" customHeight="1">
      <c r="A73" s="371" t="s">
        <v>188</v>
      </c>
      <c r="B73" s="371" t="s">
        <v>65</v>
      </c>
      <c r="C73" s="161" t="s">
        <v>47</v>
      </c>
      <c r="D73" s="162" t="s">
        <v>189</v>
      </c>
      <c r="E73" s="87">
        <f t="shared" si="19"/>
        <v>244437600</v>
      </c>
      <c r="F73" s="300">
        <v>45000000</v>
      </c>
      <c r="G73" s="300"/>
      <c r="H73" s="300"/>
      <c r="I73" s="300">
        <f>192240000+2937600+2515000+1745000</f>
        <v>199437600</v>
      </c>
      <c r="J73" s="300">
        <f t="shared" si="18"/>
        <v>5538500</v>
      </c>
      <c r="K73" s="87">
        <v>5538500</v>
      </c>
      <c r="L73" s="300"/>
      <c r="M73" s="300"/>
      <c r="N73" s="300"/>
      <c r="O73" s="87">
        <v>5538500</v>
      </c>
      <c r="P73" s="87">
        <f t="shared" si="16"/>
        <v>249976100</v>
      </c>
      <c r="Q73" s="144">
        <f t="shared" si="3"/>
        <v>0</v>
      </c>
      <c r="R73" s="146"/>
      <c r="S73" s="142"/>
    </row>
    <row r="74" spans="1:19" ht="32.25" customHeight="1">
      <c r="A74" s="371" t="s">
        <v>205</v>
      </c>
      <c r="B74" s="371" t="s">
        <v>206</v>
      </c>
      <c r="C74" s="161" t="s">
        <v>208</v>
      </c>
      <c r="D74" s="162" t="s">
        <v>207</v>
      </c>
      <c r="E74" s="87">
        <f t="shared" si="19"/>
        <v>64000000</v>
      </c>
      <c r="F74" s="300">
        <f>20000000+40000000+4000000</f>
        <v>64000000</v>
      </c>
      <c r="G74" s="300"/>
      <c r="H74" s="300"/>
      <c r="I74" s="300"/>
      <c r="J74" s="300">
        <f t="shared" si="18"/>
        <v>0</v>
      </c>
      <c r="K74" s="87"/>
      <c r="L74" s="300"/>
      <c r="M74" s="300"/>
      <c r="N74" s="300"/>
      <c r="O74" s="87"/>
      <c r="P74" s="87">
        <f t="shared" si="16"/>
        <v>64000000</v>
      </c>
      <c r="Q74" s="144">
        <f t="shared" si="3"/>
        <v>0</v>
      </c>
      <c r="R74" s="146"/>
      <c r="S74" s="142"/>
    </row>
    <row r="75" spans="1:19" ht="32.25" customHeight="1">
      <c r="A75" s="371" t="s">
        <v>305</v>
      </c>
      <c r="B75" s="370" t="s">
        <v>4</v>
      </c>
      <c r="C75" s="370" t="s">
        <v>238</v>
      </c>
      <c r="D75" s="374" t="s">
        <v>5</v>
      </c>
      <c r="E75" s="87">
        <f t="shared" si="19"/>
        <v>1267000</v>
      </c>
      <c r="F75" s="300">
        <f>1267000</f>
        <v>1267000</v>
      </c>
      <c r="G75" s="300"/>
      <c r="H75" s="300"/>
      <c r="I75" s="300"/>
      <c r="J75" s="300">
        <f t="shared" si="18"/>
        <v>0</v>
      </c>
      <c r="K75" s="87"/>
      <c r="L75" s="300">
        <v>0</v>
      </c>
      <c r="M75" s="300"/>
      <c r="N75" s="300"/>
      <c r="O75" s="87"/>
      <c r="P75" s="87">
        <f t="shared" si="16"/>
        <v>1267000</v>
      </c>
      <c r="Q75" s="144">
        <f t="shared" si="3"/>
        <v>0</v>
      </c>
      <c r="R75" s="146"/>
      <c r="S75" s="142"/>
    </row>
    <row r="76" spans="1:19" ht="36.75" customHeight="1">
      <c r="A76" s="371" t="s">
        <v>336</v>
      </c>
      <c r="B76" s="370" t="s">
        <v>186</v>
      </c>
      <c r="C76" s="370" t="s">
        <v>187</v>
      </c>
      <c r="D76" s="374" t="s">
        <v>365</v>
      </c>
      <c r="E76" s="300">
        <f aca="true" t="shared" si="20" ref="E76:E83">F76+I76</f>
        <v>0</v>
      </c>
      <c r="F76" s="300"/>
      <c r="G76" s="300"/>
      <c r="H76" s="300"/>
      <c r="I76" s="300"/>
      <c r="J76" s="300">
        <f>L76+O76</f>
        <v>1200000</v>
      </c>
      <c r="K76" s="300">
        <f>700000+100000+400000</f>
        <v>1200000</v>
      </c>
      <c r="L76" s="300"/>
      <c r="M76" s="300"/>
      <c r="N76" s="300"/>
      <c r="O76" s="300">
        <f>700000+100000+400000</f>
        <v>1200000</v>
      </c>
      <c r="P76" s="87">
        <f>E76+J76</f>
        <v>1200000</v>
      </c>
      <c r="Q76" s="144">
        <f aca="true" t="shared" si="21" ref="Q76:Q106">O76-K76</f>
        <v>0</v>
      </c>
      <c r="R76" s="146"/>
      <c r="S76" s="142"/>
    </row>
    <row r="77" spans="1:19" ht="36.75" customHeight="1">
      <c r="A77" s="371" t="s">
        <v>421</v>
      </c>
      <c r="B77" s="370" t="s">
        <v>422</v>
      </c>
      <c r="C77" s="370" t="s">
        <v>187</v>
      </c>
      <c r="D77" s="374" t="s">
        <v>423</v>
      </c>
      <c r="E77" s="300">
        <f t="shared" si="20"/>
        <v>0</v>
      </c>
      <c r="F77" s="300"/>
      <c r="G77" s="300"/>
      <c r="H77" s="300"/>
      <c r="I77" s="300"/>
      <c r="J77" s="300">
        <f>L77+O77</f>
        <v>4600000</v>
      </c>
      <c r="K77" s="300">
        <f>4600000</f>
        <v>4600000</v>
      </c>
      <c r="L77" s="300"/>
      <c r="M77" s="300"/>
      <c r="N77" s="300"/>
      <c r="O77" s="300">
        <f>4600000</f>
        <v>4600000</v>
      </c>
      <c r="P77" s="87">
        <f>E77+J77</f>
        <v>4600000</v>
      </c>
      <c r="Q77" s="144">
        <f t="shared" si="21"/>
        <v>0</v>
      </c>
      <c r="R77" s="146"/>
      <c r="S77" s="142"/>
    </row>
    <row r="78" spans="1:19" ht="45.75" customHeight="1">
      <c r="A78" s="371" t="s">
        <v>0</v>
      </c>
      <c r="B78" s="370" t="s">
        <v>1</v>
      </c>
      <c r="C78" s="370" t="s">
        <v>2</v>
      </c>
      <c r="D78" s="374" t="s">
        <v>3</v>
      </c>
      <c r="E78" s="300">
        <f t="shared" si="20"/>
        <v>215000000</v>
      </c>
      <c r="F78" s="300">
        <v>185000000</v>
      </c>
      <c r="G78" s="300"/>
      <c r="H78" s="300"/>
      <c r="I78" s="300">
        <f>140000000-20000000-90000000</f>
        <v>30000000</v>
      </c>
      <c r="J78" s="300">
        <f>L78+O78</f>
        <v>0</v>
      </c>
      <c r="K78" s="300"/>
      <c r="L78" s="300"/>
      <c r="M78" s="300"/>
      <c r="N78" s="300"/>
      <c r="O78" s="300"/>
      <c r="P78" s="87">
        <f>E78+J78</f>
        <v>215000000</v>
      </c>
      <c r="Q78" s="144">
        <f t="shared" si="21"/>
        <v>0</v>
      </c>
      <c r="R78" s="146"/>
      <c r="S78" s="142"/>
    </row>
    <row r="79" spans="1:19" ht="36.75" customHeight="1">
      <c r="A79" s="371" t="s">
        <v>335</v>
      </c>
      <c r="B79" s="370" t="s">
        <v>214</v>
      </c>
      <c r="C79" s="161" t="s">
        <v>48</v>
      </c>
      <c r="D79" s="152" t="s">
        <v>216</v>
      </c>
      <c r="E79" s="300">
        <f t="shared" si="20"/>
        <v>0</v>
      </c>
      <c r="F79" s="300"/>
      <c r="G79" s="300"/>
      <c r="H79" s="300"/>
      <c r="I79" s="300"/>
      <c r="J79" s="300">
        <f t="shared" si="18"/>
        <v>250000</v>
      </c>
      <c r="K79" s="300">
        <v>250000</v>
      </c>
      <c r="L79" s="300"/>
      <c r="M79" s="300"/>
      <c r="N79" s="300"/>
      <c r="O79" s="300">
        <v>250000</v>
      </c>
      <c r="P79" s="87">
        <f>E79+J79</f>
        <v>250000</v>
      </c>
      <c r="Q79" s="144">
        <f t="shared" si="21"/>
        <v>0</v>
      </c>
      <c r="R79" s="146"/>
      <c r="S79" s="142"/>
    </row>
    <row r="80" spans="1:19" ht="32.25" customHeight="1" hidden="1">
      <c r="A80" s="291" t="s">
        <v>190</v>
      </c>
      <c r="B80" s="291" t="s">
        <v>191</v>
      </c>
      <c r="C80" s="292" t="s">
        <v>48</v>
      </c>
      <c r="D80" s="298" t="s">
        <v>192</v>
      </c>
      <c r="E80" s="148">
        <f t="shared" si="20"/>
        <v>0</v>
      </c>
      <c r="F80" s="148"/>
      <c r="G80" s="148"/>
      <c r="H80" s="148"/>
      <c r="I80" s="148"/>
      <c r="J80" s="157">
        <f t="shared" si="18"/>
        <v>0</v>
      </c>
      <c r="K80" s="148"/>
      <c r="L80" s="148"/>
      <c r="M80" s="148"/>
      <c r="N80" s="148"/>
      <c r="O80" s="148"/>
      <c r="P80" s="148">
        <f t="shared" si="16"/>
        <v>0</v>
      </c>
      <c r="Q80" s="144">
        <f t="shared" si="21"/>
        <v>0</v>
      </c>
      <c r="R80" s="146"/>
      <c r="S80" s="142"/>
    </row>
    <row r="81" spans="1:19" ht="32.25" customHeight="1">
      <c r="A81" s="419" t="s">
        <v>420</v>
      </c>
      <c r="B81" s="419" t="s">
        <v>418</v>
      </c>
      <c r="C81" s="161" t="s">
        <v>48</v>
      </c>
      <c r="D81" s="163" t="s">
        <v>419</v>
      </c>
      <c r="E81" s="87">
        <f t="shared" si="20"/>
        <v>0</v>
      </c>
      <c r="F81" s="87"/>
      <c r="G81" s="87"/>
      <c r="H81" s="87"/>
      <c r="I81" s="87"/>
      <c r="J81" s="300">
        <f>L81+O81</f>
        <v>72062400</v>
      </c>
      <c r="K81" s="87">
        <v>72062400</v>
      </c>
      <c r="L81" s="87"/>
      <c r="M81" s="87"/>
      <c r="N81" s="87"/>
      <c r="O81" s="87">
        <v>72062400</v>
      </c>
      <c r="P81" s="87">
        <f t="shared" si="16"/>
        <v>72062400</v>
      </c>
      <c r="Q81" s="144">
        <f t="shared" si="21"/>
        <v>0</v>
      </c>
      <c r="R81" s="146"/>
      <c r="S81" s="142"/>
    </row>
    <row r="82" spans="1:19" ht="32.25" customHeight="1">
      <c r="A82" s="371" t="s">
        <v>491</v>
      </c>
      <c r="B82" s="72">
        <v>8110</v>
      </c>
      <c r="C82" s="370" t="s">
        <v>163</v>
      </c>
      <c r="D82" s="158" t="s">
        <v>10</v>
      </c>
      <c r="E82" s="87">
        <f t="shared" si="20"/>
        <v>5000000</v>
      </c>
      <c r="F82" s="87">
        <v>5000000</v>
      </c>
      <c r="G82" s="87"/>
      <c r="H82" s="87"/>
      <c r="I82" s="87"/>
      <c r="J82" s="300"/>
      <c r="K82" s="87"/>
      <c r="L82" s="87"/>
      <c r="M82" s="87"/>
      <c r="N82" s="87"/>
      <c r="O82" s="87"/>
      <c r="P82" s="87">
        <f t="shared" si="16"/>
        <v>5000000</v>
      </c>
      <c r="Q82" s="144"/>
      <c r="R82" s="146"/>
      <c r="S82" s="142"/>
    </row>
    <row r="83" spans="1:19" ht="27" customHeight="1">
      <c r="A83" s="371" t="s">
        <v>194</v>
      </c>
      <c r="B83" s="371" t="s">
        <v>193</v>
      </c>
      <c r="C83" s="161" t="s">
        <v>195</v>
      </c>
      <c r="D83" s="162" t="s">
        <v>196</v>
      </c>
      <c r="E83" s="87">
        <f t="shared" si="20"/>
        <v>0</v>
      </c>
      <c r="F83" s="87"/>
      <c r="G83" s="87"/>
      <c r="H83" s="87"/>
      <c r="I83" s="87"/>
      <c r="J83" s="300">
        <f t="shared" si="18"/>
        <v>134500</v>
      </c>
      <c r="K83" s="87"/>
      <c r="L83" s="300"/>
      <c r="M83" s="87"/>
      <c r="N83" s="87"/>
      <c r="O83" s="87">
        <v>134500</v>
      </c>
      <c r="P83" s="87">
        <f t="shared" si="16"/>
        <v>134500</v>
      </c>
      <c r="Q83" s="144">
        <f t="shared" si="21"/>
        <v>134500</v>
      </c>
      <c r="R83" s="146"/>
      <c r="S83" s="142"/>
    </row>
    <row r="84" spans="1:19" s="105" customFormat="1" ht="31.5">
      <c r="A84" s="89" t="s">
        <v>31</v>
      </c>
      <c r="B84" s="89" t="s">
        <v>62</v>
      </c>
      <c r="C84" s="90"/>
      <c r="D84" s="88" t="s">
        <v>333</v>
      </c>
      <c r="E84" s="92">
        <f>F84+I84</f>
        <v>6020191</v>
      </c>
      <c r="F84" s="92">
        <f aca="true" t="shared" si="22" ref="F84:O84">F85</f>
        <v>6020191</v>
      </c>
      <c r="G84" s="92">
        <f t="shared" si="22"/>
        <v>4859330</v>
      </c>
      <c r="H84" s="92">
        <f t="shared" si="22"/>
        <v>72500</v>
      </c>
      <c r="I84" s="92">
        <f t="shared" si="22"/>
        <v>0</v>
      </c>
      <c r="J84" s="92">
        <f t="shared" si="22"/>
        <v>57577446</v>
      </c>
      <c r="K84" s="92">
        <f t="shared" si="22"/>
        <v>57503406</v>
      </c>
      <c r="L84" s="92">
        <f t="shared" si="22"/>
        <v>54040</v>
      </c>
      <c r="M84" s="92">
        <f t="shared" si="22"/>
        <v>0</v>
      </c>
      <c r="N84" s="92">
        <f t="shared" si="22"/>
        <v>0</v>
      </c>
      <c r="O84" s="92">
        <f t="shared" si="22"/>
        <v>57523406</v>
      </c>
      <c r="P84" s="92">
        <f>E84+J84</f>
        <v>63597637</v>
      </c>
      <c r="Q84" s="144">
        <f t="shared" si="21"/>
        <v>20000</v>
      </c>
      <c r="R84" s="146"/>
      <c r="S84" s="142"/>
    </row>
    <row r="85" spans="1:19" s="105" customFormat="1" ht="31.5">
      <c r="A85" s="89" t="s">
        <v>37</v>
      </c>
      <c r="B85" s="89"/>
      <c r="C85" s="90"/>
      <c r="D85" s="88" t="s">
        <v>334</v>
      </c>
      <c r="E85" s="92">
        <f aca="true" t="shared" si="23" ref="E85:O85">SUM(E86:E98)</f>
        <v>6020191</v>
      </c>
      <c r="F85" s="92">
        <f t="shared" si="23"/>
        <v>6020191</v>
      </c>
      <c r="G85" s="92">
        <f t="shared" si="23"/>
        <v>4859330</v>
      </c>
      <c r="H85" s="92">
        <f t="shared" si="23"/>
        <v>72500</v>
      </c>
      <c r="I85" s="92">
        <f t="shared" si="23"/>
        <v>0</v>
      </c>
      <c r="J85" s="92">
        <f>SUM(J86:J98)</f>
        <v>57577446</v>
      </c>
      <c r="K85" s="92">
        <f t="shared" si="23"/>
        <v>57503406</v>
      </c>
      <c r="L85" s="92">
        <f>SUM(L86:L98)</f>
        <v>54040</v>
      </c>
      <c r="M85" s="92">
        <f t="shared" si="23"/>
        <v>0</v>
      </c>
      <c r="N85" s="92">
        <f t="shared" si="23"/>
        <v>0</v>
      </c>
      <c r="O85" s="92">
        <f t="shared" si="23"/>
        <v>57523406</v>
      </c>
      <c r="P85" s="92">
        <f t="shared" si="16"/>
        <v>63597637</v>
      </c>
      <c r="Q85" s="144">
        <f t="shared" si="21"/>
        <v>20000</v>
      </c>
      <c r="R85" s="146">
        <f>P85-L86</f>
        <v>63543597</v>
      </c>
      <c r="S85" s="142"/>
    </row>
    <row r="86" spans="1:19" ht="47.25">
      <c r="A86" s="371" t="s">
        <v>154</v>
      </c>
      <c r="B86" s="371" t="s">
        <v>151</v>
      </c>
      <c r="C86" s="161" t="s">
        <v>35</v>
      </c>
      <c r="D86" s="110" t="s">
        <v>357</v>
      </c>
      <c r="E86" s="300">
        <f>F86+I86</f>
        <v>6020191</v>
      </c>
      <c r="F86" s="300">
        <f>5975191+45000</f>
        <v>6020191</v>
      </c>
      <c r="G86" s="300">
        <v>4859330</v>
      </c>
      <c r="H86" s="300">
        <v>72500</v>
      </c>
      <c r="I86" s="157"/>
      <c r="J86" s="87">
        <f>L86+O86</f>
        <v>74040</v>
      </c>
      <c r="K86" s="87"/>
      <c r="L86" s="300">
        <v>54040</v>
      </c>
      <c r="M86" s="300"/>
      <c r="N86" s="87"/>
      <c r="O86" s="87">
        <v>20000</v>
      </c>
      <c r="P86" s="87">
        <f>E86+J86</f>
        <v>6094231</v>
      </c>
      <c r="Q86" s="144">
        <f t="shared" si="21"/>
        <v>20000</v>
      </c>
      <c r="R86" s="146"/>
      <c r="S86" s="142"/>
    </row>
    <row r="87" spans="1:19" ht="22.5" customHeight="1">
      <c r="A87" s="371" t="s">
        <v>440</v>
      </c>
      <c r="B87" s="371" t="s">
        <v>39</v>
      </c>
      <c r="C87" s="149" t="s">
        <v>240</v>
      </c>
      <c r="D87" s="374" t="s">
        <v>361</v>
      </c>
      <c r="E87" s="300"/>
      <c r="F87" s="300"/>
      <c r="G87" s="300"/>
      <c r="H87" s="300"/>
      <c r="I87" s="300"/>
      <c r="J87" s="87">
        <f>L87+O87</f>
        <v>3830326</v>
      </c>
      <c r="K87" s="87">
        <f>O87</f>
        <v>3830326</v>
      </c>
      <c r="L87" s="300"/>
      <c r="M87" s="300"/>
      <c r="N87" s="87"/>
      <c r="O87" s="300">
        <v>3830326</v>
      </c>
      <c r="P87" s="87">
        <f>E87+J87</f>
        <v>3830326</v>
      </c>
      <c r="Q87" s="144">
        <f t="shared" si="21"/>
        <v>0</v>
      </c>
      <c r="R87" s="146">
        <f>Q88+Q89-Q87</f>
        <v>0</v>
      </c>
      <c r="S87" s="142"/>
    </row>
    <row r="88" spans="1:19" ht="31.5">
      <c r="A88" s="371" t="s">
        <v>441</v>
      </c>
      <c r="B88" s="371" t="s">
        <v>343</v>
      </c>
      <c r="C88" s="149" t="s">
        <v>239</v>
      </c>
      <c r="D88" s="374" t="s">
        <v>563</v>
      </c>
      <c r="E88" s="300"/>
      <c r="F88" s="300"/>
      <c r="G88" s="300"/>
      <c r="H88" s="300"/>
      <c r="I88" s="300"/>
      <c r="J88" s="87">
        <f>L88+O88</f>
        <v>22491084</v>
      </c>
      <c r="K88" s="87">
        <f aca="true" t="shared" si="24" ref="K88:K98">O88</f>
        <v>22491084</v>
      </c>
      <c r="L88" s="300"/>
      <c r="M88" s="300"/>
      <c r="N88" s="87"/>
      <c r="O88" s="300">
        <v>22491084</v>
      </c>
      <c r="P88" s="87">
        <f aca="true" t="shared" si="25" ref="P88:P98">E88+J88</f>
        <v>22491084</v>
      </c>
      <c r="Q88" s="144">
        <f t="shared" si="21"/>
        <v>0</v>
      </c>
      <c r="R88" s="146"/>
      <c r="S88" s="142"/>
    </row>
    <row r="89" spans="1:19" ht="15.75" hidden="1">
      <c r="A89" s="371" t="s">
        <v>467</v>
      </c>
      <c r="B89" s="371" t="s">
        <v>364</v>
      </c>
      <c r="C89" s="161" t="s">
        <v>45</v>
      </c>
      <c r="D89" s="76" t="s">
        <v>417</v>
      </c>
      <c r="E89" s="300"/>
      <c r="F89" s="300"/>
      <c r="G89" s="300"/>
      <c r="H89" s="300"/>
      <c r="I89" s="300"/>
      <c r="J89" s="87">
        <f>L89+O89</f>
        <v>0</v>
      </c>
      <c r="K89" s="87">
        <f t="shared" si="24"/>
        <v>0</v>
      </c>
      <c r="L89" s="300"/>
      <c r="M89" s="300"/>
      <c r="N89" s="87"/>
      <c r="O89" s="300"/>
      <c r="P89" s="87">
        <f t="shared" si="25"/>
        <v>0</v>
      </c>
      <c r="Q89" s="144">
        <f t="shared" si="21"/>
        <v>0</v>
      </c>
      <c r="R89" s="146"/>
      <c r="S89" s="142"/>
    </row>
    <row r="90" spans="1:19" ht="31.5" hidden="1">
      <c r="A90" s="371" t="s">
        <v>442</v>
      </c>
      <c r="B90" s="371" t="s">
        <v>64</v>
      </c>
      <c r="C90" s="161" t="s">
        <v>44</v>
      </c>
      <c r="D90" s="76" t="s">
        <v>168</v>
      </c>
      <c r="E90" s="300"/>
      <c r="F90" s="300"/>
      <c r="G90" s="300"/>
      <c r="H90" s="300"/>
      <c r="I90" s="300"/>
      <c r="J90" s="87">
        <f>L90+O90</f>
        <v>0</v>
      </c>
      <c r="K90" s="87">
        <f t="shared" si="24"/>
        <v>0</v>
      </c>
      <c r="L90" s="300"/>
      <c r="M90" s="300"/>
      <c r="N90" s="87"/>
      <c r="O90" s="300"/>
      <c r="P90" s="87">
        <f t="shared" si="25"/>
        <v>0</v>
      </c>
      <c r="Q90" s="144">
        <f t="shared" si="21"/>
        <v>0</v>
      </c>
      <c r="R90" s="146"/>
      <c r="S90" s="142"/>
    </row>
    <row r="91" spans="1:19" ht="22.5" customHeight="1">
      <c r="A91" s="371" t="s">
        <v>332</v>
      </c>
      <c r="B91" s="371" t="s">
        <v>65</v>
      </c>
      <c r="C91" s="161" t="s">
        <v>47</v>
      </c>
      <c r="D91" s="162" t="s">
        <v>189</v>
      </c>
      <c r="E91" s="300">
        <f>F91+I91</f>
        <v>0</v>
      </c>
      <c r="F91" s="300"/>
      <c r="G91" s="300"/>
      <c r="H91" s="300"/>
      <c r="I91" s="300"/>
      <c r="J91" s="87">
        <f aca="true" t="shared" si="26" ref="J91:J98">L91+O91</f>
        <v>4035574</v>
      </c>
      <c r="K91" s="87">
        <f t="shared" si="24"/>
        <v>4035574</v>
      </c>
      <c r="L91" s="300"/>
      <c r="M91" s="300"/>
      <c r="N91" s="87"/>
      <c r="O91" s="300">
        <v>4035574</v>
      </c>
      <c r="P91" s="87">
        <f t="shared" si="25"/>
        <v>4035574</v>
      </c>
      <c r="Q91" s="144">
        <f t="shared" si="21"/>
        <v>0</v>
      </c>
      <c r="R91" s="146"/>
      <c r="S91" s="142"/>
    </row>
    <row r="92" spans="1:19" ht="7.5" customHeight="1" hidden="1">
      <c r="A92" s="370" t="s">
        <v>339</v>
      </c>
      <c r="B92" s="370" t="s">
        <v>209</v>
      </c>
      <c r="C92" s="309" t="s">
        <v>187</v>
      </c>
      <c r="D92" s="73" t="s">
        <v>237</v>
      </c>
      <c r="E92" s="300">
        <f aca="true" t="shared" si="27" ref="E92:E98">F92+I92</f>
        <v>0</v>
      </c>
      <c r="F92" s="300"/>
      <c r="G92" s="300"/>
      <c r="H92" s="300"/>
      <c r="I92" s="300"/>
      <c r="J92" s="87">
        <f t="shared" si="26"/>
        <v>0</v>
      </c>
      <c r="K92" s="87">
        <f t="shared" si="24"/>
        <v>0</v>
      </c>
      <c r="L92" s="300"/>
      <c r="M92" s="300"/>
      <c r="N92" s="87"/>
      <c r="O92" s="300"/>
      <c r="P92" s="87">
        <f t="shared" si="25"/>
        <v>0</v>
      </c>
      <c r="Q92" s="144">
        <f t="shared" si="21"/>
        <v>0</v>
      </c>
      <c r="R92" s="146"/>
      <c r="S92" s="142"/>
    </row>
    <row r="93" spans="1:19" s="46" customFormat="1" ht="23.25" customHeight="1">
      <c r="A93" s="371" t="s">
        <v>210</v>
      </c>
      <c r="B93" s="371" t="s">
        <v>223</v>
      </c>
      <c r="C93" s="161" t="s">
        <v>187</v>
      </c>
      <c r="D93" s="110" t="s">
        <v>213</v>
      </c>
      <c r="E93" s="300">
        <f t="shared" si="27"/>
        <v>0</v>
      </c>
      <c r="F93" s="87"/>
      <c r="G93" s="87"/>
      <c r="H93" s="87"/>
      <c r="I93" s="87"/>
      <c r="J93" s="87">
        <f t="shared" si="26"/>
        <v>11313527</v>
      </c>
      <c r="K93" s="87">
        <f t="shared" si="24"/>
        <v>11313527</v>
      </c>
      <c r="L93" s="87"/>
      <c r="M93" s="87"/>
      <c r="N93" s="87"/>
      <c r="O93" s="87">
        <f>10813527+500000</f>
        <v>11313527</v>
      </c>
      <c r="P93" s="87">
        <f t="shared" si="25"/>
        <v>11313527</v>
      </c>
      <c r="Q93" s="144">
        <f t="shared" si="21"/>
        <v>0</v>
      </c>
      <c r="R93" s="146">
        <v>8128724.999999999</v>
      </c>
      <c r="S93" s="142"/>
    </row>
    <row r="94" spans="1:19" s="46" customFormat="1" ht="22.5" customHeight="1" hidden="1">
      <c r="A94" s="310" t="s">
        <v>468</v>
      </c>
      <c r="B94" s="310" t="s">
        <v>469</v>
      </c>
      <c r="C94" s="310" t="s">
        <v>187</v>
      </c>
      <c r="D94" s="311" t="s">
        <v>470</v>
      </c>
      <c r="E94" s="300">
        <f t="shared" si="27"/>
        <v>0</v>
      </c>
      <c r="F94" s="87"/>
      <c r="G94" s="87"/>
      <c r="H94" s="87"/>
      <c r="I94" s="87"/>
      <c r="J94" s="87">
        <f t="shared" si="26"/>
        <v>0</v>
      </c>
      <c r="K94" s="87">
        <f>O94</f>
        <v>0</v>
      </c>
      <c r="L94" s="87"/>
      <c r="M94" s="87"/>
      <c r="N94" s="87"/>
      <c r="O94" s="87"/>
      <c r="P94" s="87">
        <f t="shared" si="25"/>
        <v>0</v>
      </c>
      <c r="Q94" s="144">
        <f t="shared" si="21"/>
        <v>0</v>
      </c>
      <c r="R94" s="146"/>
      <c r="S94" s="142"/>
    </row>
    <row r="95" spans="1:19" ht="24.75" customHeight="1">
      <c r="A95" s="371" t="s">
        <v>212</v>
      </c>
      <c r="B95" s="161" t="s">
        <v>211</v>
      </c>
      <c r="C95" s="161" t="s">
        <v>187</v>
      </c>
      <c r="D95" s="312" t="s">
        <v>331</v>
      </c>
      <c r="E95" s="300">
        <f>F95+I95</f>
        <v>0</v>
      </c>
      <c r="F95" s="87"/>
      <c r="G95" s="87"/>
      <c r="H95" s="87"/>
      <c r="I95" s="87"/>
      <c r="J95" s="87">
        <f t="shared" si="26"/>
        <v>8789653</v>
      </c>
      <c r="K95" s="87">
        <f t="shared" si="24"/>
        <v>8789653</v>
      </c>
      <c r="L95" s="87"/>
      <c r="M95" s="87"/>
      <c r="N95" s="87"/>
      <c r="O95" s="87">
        <v>8789653</v>
      </c>
      <c r="P95" s="87">
        <f t="shared" si="25"/>
        <v>8789653</v>
      </c>
      <c r="Q95" s="144">
        <f t="shared" si="21"/>
        <v>0</v>
      </c>
      <c r="R95" s="146"/>
      <c r="S95" s="142"/>
    </row>
    <row r="96" spans="1:19" ht="24.75" customHeight="1">
      <c r="A96" s="371" t="s">
        <v>443</v>
      </c>
      <c r="B96" s="161" t="s">
        <v>444</v>
      </c>
      <c r="C96" s="161" t="s">
        <v>187</v>
      </c>
      <c r="D96" s="313" t="s">
        <v>435</v>
      </c>
      <c r="E96" s="300"/>
      <c r="F96" s="87"/>
      <c r="G96" s="87"/>
      <c r="H96" s="87"/>
      <c r="I96" s="87"/>
      <c r="J96" s="87">
        <f t="shared" si="26"/>
        <v>850000</v>
      </c>
      <c r="K96" s="87">
        <f t="shared" si="24"/>
        <v>850000</v>
      </c>
      <c r="L96" s="87"/>
      <c r="M96" s="87"/>
      <c r="N96" s="87"/>
      <c r="O96" s="87">
        <v>850000</v>
      </c>
      <c r="P96" s="87">
        <f t="shared" si="25"/>
        <v>850000</v>
      </c>
      <c r="Q96" s="144">
        <f t="shared" si="21"/>
        <v>0</v>
      </c>
      <c r="R96" s="146"/>
      <c r="S96" s="142"/>
    </row>
    <row r="97" spans="1:19" s="46" customFormat="1" ht="15.75">
      <c r="A97" s="371" t="s">
        <v>430</v>
      </c>
      <c r="B97" s="371" t="s">
        <v>431</v>
      </c>
      <c r="C97" s="161" t="s">
        <v>2</v>
      </c>
      <c r="D97" s="76" t="s">
        <v>436</v>
      </c>
      <c r="E97" s="300">
        <f t="shared" si="27"/>
        <v>0</v>
      </c>
      <c r="F97" s="87"/>
      <c r="G97" s="87"/>
      <c r="H97" s="87"/>
      <c r="I97" s="87"/>
      <c r="J97" s="87">
        <f t="shared" si="26"/>
        <v>0</v>
      </c>
      <c r="K97" s="87">
        <f t="shared" si="24"/>
        <v>0</v>
      </c>
      <c r="L97" s="87"/>
      <c r="M97" s="87"/>
      <c r="N97" s="87"/>
      <c r="O97" s="87"/>
      <c r="P97" s="87">
        <f t="shared" si="25"/>
        <v>0</v>
      </c>
      <c r="Q97" s="144">
        <f t="shared" si="21"/>
        <v>0</v>
      </c>
      <c r="R97" s="146"/>
      <c r="S97" s="142"/>
    </row>
    <row r="98" spans="1:19" s="46" customFormat="1" ht="31.5">
      <c r="A98" s="371" t="s">
        <v>432</v>
      </c>
      <c r="B98" s="371" t="s">
        <v>1</v>
      </c>
      <c r="C98" s="161" t="s">
        <v>2</v>
      </c>
      <c r="D98" s="374" t="s">
        <v>3</v>
      </c>
      <c r="E98" s="300">
        <f t="shared" si="27"/>
        <v>0</v>
      </c>
      <c r="F98" s="87"/>
      <c r="G98" s="87"/>
      <c r="H98" s="87"/>
      <c r="I98" s="87"/>
      <c r="J98" s="87">
        <f t="shared" si="26"/>
        <v>6193242</v>
      </c>
      <c r="K98" s="87">
        <f t="shared" si="24"/>
        <v>6193242</v>
      </c>
      <c r="L98" s="87"/>
      <c r="M98" s="87"/>
      <c r="N98" s="87"/>
      <c r="O98" s="87">
        <f>271700+5921542</f>
        <v>6193242</v>
      </c>
      <c r="P98" s="87">
        <f t="shared" si="25"/>
        <v>6193242</v>
      </c>
      <c r="Q98" s="144">
        <f t="shared" si="21"/>
        <v>0</v>
      </c>
      <c r="R98" s="146"/>
      <c r="S98" s="142"/>
    </row>
    <row r="99" spans="1:19" s="105" customFormat="1" ht="31.5">
      <c r="A99" s="89" t="s">
        <v>155</v>
      </c>
      <c r="B99" s="89" t="s">
        <v>156</v>
      </c>
      <c r="C99" s="95"/>
      <c r="D99" s="85" t="s">
        <v>272</v>
      </c>
      <c r="E99" s="92">
        <f>E100</f>
        <v>358292300</v>
      </c>
      <c r="F99" s="92">
        <f aca="true" t="shared" si="28" ref="F99:O99">F100</f>
        <v>357792300</v>
      </c>
      <c r="G99" s="92">
        <f t="shared" si="28"/>
        <v>4910000</v>
      </c>
      <c r="H99" s="92">
        <f t="shared" si="28"/>
        <v>104000</v>
      </c>
      <c r="I99" s="92">
        <f t="shared" si="28"/>
        <v>0</v>
      </c>
      <c r="J99" s="92">
        <f>J100</f>
        <v>183000</v>
      </c>
      <c r="K99" s="92">
        <f t="shared" si="28"/>
        <v>0</v>
      </c>
      <c r="L99" s="92">
        <f t="shared" si="28"/>
        <v>183000</v>
      </c>
      <c r="M99" s="92">
        <f t="shared" si="28"/>
        <v>0</v>
      </c>
      <c r="N99" s="92">
        <f t="shared" si="28"/>
        <v>0</v>
      </c>
      <c r="O99" s="92">
        <f t="shared" si="28"/>
        <v>0</v>
      </c>
      <c r="P99" s="92">
        <f aca="true" t="shared" si="29" ref="P99:P104">E99+J99</f>
        <v>358475300</v>
      </c>
      <c r="Q99" s="144">
        <f t="shared" si="21"/>
        <v>0</v>
      </c>
      <c r="R99" s="146"/>
      <c r="S99" s="142"/>
    </row>
    <row r="100" spans="1:19" s="105" customFormat="1" ht="31.5">
      <c r="A100" s="89" t="s">
        <v>157</v>
      </c>
      <c r="B100" s="89"/>
      <c r="C100" s="95"/>
      <c r="D100" s="85" t="s">
        <v>273</v>
      </c>
      <c r="E100" s="92">
        <f>SUM(E101:E105)</f>
        <v>358292300</v>
      </c>
      <c r="F100" s="92">
        <f>SUM(F101:F105)</f>
        <v>357792300</v>
      </c>
      <c r="G100" s="92">
        <f>SUM(G101:G105)</f>
        <v>4910000</v>
      </c>
      <c r="H100" s="92">
        <f>SUM(H101:H105)</f>
        <v>104000</v>
      </c>
      <c r="I100" s="92">
        <f aca="true" t="shared" si="30" ref="I100:P100">SUM(I101:I105)</f>
        <v>0</v>
      </c>
      <c r="J100" s="92">
        <f>SUM(J101:J105)</f>
        <v>183000</v>
      </c>
      <c r="K100" s="92">
        <f t="shared" si="30"/>
        <v>0</v>
      </c>
      <c r="L100" s="92">
        <f>SUM(L101:L105)</f>
        <v>183000</v>
      </c>
      <c r="M100" s="92">
        <f t="shared" si="30"/>
        <v>0</v>
      </c>
      <c r="N100" s="92">
        <f t="shared" si="30"/>
        <v>0</v>
      </c>
      <c r="O100" s="92">
        <f t="shared" si="30"/>
        <v>0</v>
      </c>
      <c r="P100" s="92">
        <f t="shared" si="30"/>
        <v>358475300</v>
      </c>
      <c r="Q100" s="144">
        <f t="shared" si="21"/>
        <v>0</v>
      </c>
      <c r="R100" s="146"/>
      <c r="S100" s="142"/>
    </row>
    <row r="101" spans="1:19" ht="47.25">
      <c r="A101" s="371" t="s">
        <v>158</v>
      </c>
      <c r="B101" s="371" t="s">
        <v>151</v>
      </c>
      <c r="C101" s="161" t="s">
        <v>35</v>
      </c>
      <c r="D101" s="102" t="s">
        <v>357</v>
      </c>
      <c r="E101" s="300">
        <f>F101+I101</f>
        <v>6238000</v>
      </c>
      <c r="F101" s="300">
        <v>6238000</v>
      </c>
      <c r="G101" s="300">
        <v>4910000</v>
      </c>
      <c r="H101" s="300">
        <v>104000</v>
      </c>
      <c r="I101" s="300"/>
      <c r="J101" s="148">
        <f>L101+O101</f>
        <v>0</v>
      </c>
      <c r="K101" s="148"/>
      <c r="L101" s="148"/>
      <c r="M101" s="148"/>
      <c r="N101" s="148"/>
      <c r="O101" s="148"/>
      <c r="P101" s="87">
        <f t="shared" si="29"/>
        <v>6238000</v>
      </c>
      <c r="Q101" s="144">
        <f t="shared" si="21"/>
        <v>0</v>
      </c>
      <c r="R101" s="146"/>
      <c r="S101" s="142"/>
    </row>
    <row r="102" spans="1:19" ht="15.75" hidden="1">
      <c r="A102" s="291" t="s">
        <v>307</v>
      </c>
      <c r="B102" s="291" t="s">
        <v>308</v>
      </c>
      <c r="C102" s="293" t="s">
        <v>309</v>
      </c>
      <c r="D102" s="284" t="s">
        <v>338</v>
      </c>
      <c r="E102" s="157">
        <f>F102+I102</f>
        <v>0</v>
      </c>
      <c r="F102" s="157"/>
      <c r="G102" s="157"/>
      <c r="H102" s="157"/>
      <c r="I102" s="157"/>
      <c r="J102" s="148">
        <f>L102+O102</f>
        <v>0</v>
      </c>
      <c r="K102" s="148"/>
      <c r="L102" s="148"/>
      <c r="M102" s="148"/>
      <c r="N102" s="148"/>
      <c r="O102" s="148"/>
      <c r="P102" s="87">
        <f t="shared" si="29"/>
        <v>0</v>
      </c>
      <c r="Q102" s="144">
        <f t="shared" si="21"/>
        <v>0</v>
      </c>
      <c r="R102" s="146"/>
      <c r="S102" s="142"/>
    </row>
    <row r="103" spans="1:19" ht="15.75">
      <c r="A103" s="371" t="s">
        <v>424</v>
      </c>
      <c r="B103" s="371" t="s">
        <v>425</v>
      </c>
      <c r="C103" s="149" t="s">
        <v>42</v>
      </c>
      <c r="D103" s="374" t="s">
        <v>426</v>
      </c>
      <c r="E103" s="300">
        <v>500000</v>
      </c>
      <c r="F103" s="157"/>
      <c r="G103" s="295"/>
      <c r="H103" s="295"/>
      <c r="I103" s="295"/>
      <c r="J103" s="148">
        <f>L103+O103</f>
        <v>0</v>
      </c>
      <c r="K103" s="148"/>
      <c r="L103" s="148"/>
      <c r="M103" s="148"/>
      <c r="N103" s="148"/>
      <c r="O103" s="148"/>
      <c r="P103" s="87">
        <f t="shared" si="29"/>
        <v>500000</v>
      </c>
      <c r="Q103" s="144">
        <f t="shared" si="21"/>
        <v>0</v>
      </c>
      <c r="R103" s="146"/>
      <c r="S103" s="142"/>
    </row>
    <row r="104" spans="1:19" ht="102.75" customHeight="1">
      <c r="A104" s="371" t="s">
        <v>399</v>
      </c>
      <c r="B104" s="371" t="s">
        <v>9</v>
      </c>
      <c r="C104" s="149" t="s">
        <v>48</v>
      </c>
      <c r="D104" s="374" t="s">
        <v>231</v>
      </c>
      <c r="E104" s="157">
        <f>F104+I104</f>
        <v>0</v>
      </c>
      <c r="F104" s="157"/>
      <c r="G104" s="295"/>
      <c r="H104" s="295"/>
      <c r="I104" s="295"/>
      <c r="J104" s="87">
        <f>K104+L104</f>
        <v>183000</v>
      </c>
      <c r="K104" s="87"/>
      <c r="L104" s="87">
        <v>183000</v>
      </c>
      <c r="M104" s="148"/>
      <c r="N104" s="148"/>
      <c r="O104" s="148"/>
      <c r="P104" s="87">
        <f t="shared" si="29"/>
        <v>183000</v>
      </c>
      <c r="Q104" s="144">
        <f t="shared" si="21"/>
        <v>0</v>
      </c>
      <c r="R104" s="146"/>
      <c r="S104" s="142"/>
    </row>
    <row r="105" spans="1:19" ht="15.75">
      <c r="A105" s="371" t="s">
        <v>217</v>
      </c>
      <c r="B105" s="371" t="s">
        <v>159</v>
      </c>
      <c r="C105" s="149" t="s">
        <v>51</v>
      </c>
      <c r="D105" s="374" t="s">
        <v>52</v>
      </c>
      <c r="E105" s="300">
        <f>F105+I105</f>
        <v>351554300</v>
      </c>
      <c r="F105" s="87">
        <v>351554300</v>
      </c>
      <c r="G105" s="299"/>
      <c r="H105" s="299"/>
      <c r="I105" s="299"/>
      <c r="J105" s="148">
        <f>L105+O105</f>
        <v>0</v>
      </c>
      <c r="K105" s="299"/>
      <c r="L105" s="299"/>
      <c r="M105" s="299"/>
      <c r="N105" s="299"/>
      <c r="O105" s="299"/>
      <c r="P105" s="87">
        <f>E105+J105</f>
        <v>351554300</v>
      </c>
      <c r="Q105" s="144">
        <f t="shared" si="21"/>
        <v>0</v>
      </c>
      <c r="R105" s="146"/>
      <c r="S105" s="142"/>
    </row>
    <row r="106" spans="1:19" s="105" customFormat="1" ht="15.75">
      <c r="A106" s="96"/>
      <c r="B106" s="96"/>
      <c r="C106" s="96"/>
      <c r="D106" s="145" t="s">
        <v>53</v>
      </c>
      <c r="E106" s="97">
        <f aca="true" t="shared" si="31" ref="E106:P106">E12+E28+E55+E66+E84+E99</f>
        <v>1935902454</v>
      </c>
      <c r="F106" s="97">
        <f t="shared" si="31"/>
        <v>1705964854</v>
      </c>
      <c r="G106" s="97">
        <f t="shared" si="31"/>
        <v>636811509</v>
      </c>
      <c r="H106" s="97">
        <f t="shared" si="31"/>
        <v>65548890</v>
      </c>
      <c r="I106" s="97">
        <f t="shared" si="31"/>
        <v>229437600</v>
      </c>
      <c r="J106" s="97">
        <f t="shared" si="31"/>
        <v>255792867</v>
      </c>
      <c r="K106" s="97">
        <f t="shared" si="31"/>
        <v>198604306</v>
      </c>
      <c r="L106" s="97">
        <f t="shared" si="31"/>
        <v>56480161</v>
      </c>
      <c r="M106" s="97">
        <f t="shared" si="31"/>
        <v>6826531</v>
      </c>
      <c r="N106" s="97">
        <f t="shared" si="31"/>
        <v>2877520</v>
      </c>
      <c r="O106" s="97">
        <f t="shared" si="31"/>
        <v>199312706</v>
      </c>
      <c r="P106" s="97">
        <f t="shared" si="31"/>
        <v>2191695321</v>
      </c>
      <c r="Q106" s="144">
        <f t="shared" si="21"/>
        <v>708400</v>
      </c>
      <c r="R106" s="146"/>
      <c r="S106" s="142"/>
    </row>
    <row r="107" spans="1:19" ht="35.25" customHeight="1">
      <c r="A107" s="235"/>
      <c r="B107" s="235"/>
      <c r="C107" s="236"/>
      <c r="D107" s="429"/>
      <c r="E107" s="430"/>
      <c r="F107" s="431"/>
      <c r="G107" s="431"/>
      <c r="H107" s="432"/>
      <c r="I107" s="431"/>
      <c r="J107" s="433"/>
      <c r="K107" s="432"/>
      <c r="L107" s="432"/>
      <c r="M107" s="432"/>
      <c r="N107" s="431"/>
      <c r="O107" s="431"/>
      <c r="P107" s="431"/>
      <c r="R107" s="142">
        <f>K106-O106</f>
        <v>-708400</v>
      </c>
      <c r="S107" s="142"/>
    </row>
    <row r="108" spans="4:19" ht="35.25" customHeight="1">
      <c r="D108" s="140" t="s">
        <v>32</v>
      </c>
      <c r="I108" s="142"/>
      <c r="J108" s="144"/>
      <c r="K108" s="106" t="s">
        <v>515</v>
      </c>
      <c r="L108" s="142"/>
      <c r="M108" s="142"/>
      <c r="N108" s="142"/>
      <c r="P108" s="142"/>
      <c r="R108" s="142">
        <f>R107+O25+O46+O48+O83</f>
        <v>-20000</v>
      </c>
      <c r="S108" s="142"/>
    </row>
    <row r="109" spans="4:19" ht="35.25" customHeight="1">
      <c r="D109" s="435"/>
      <c r="E109" s="430"/>
      <c r="F109" s="431"/>
      <c r="G109" s="431"/>
      <c r="H109" s="432"/>
      <c r="I109" s="431"/>
      <c r="J109" s="436"/>
      <c r="K109" s="432"/>
      <c r="L109" s="431"/>
      <c r="M109" s="431"/>
      <c r="N109" s="431"/>
      <c r="O109" s="431"/>
      <c r="P109" s="432"/>
      <c r="S109" s="142">
        <f>R13+R29+P55++P67+R85+P99</f>
        <v>2135194260</v>
      </c>
    </row>
    <row r="110" spans="4:16" ht="15.75">
      <c r="D110" s="435"/>
      <c r="E110" s="430"/>
      <c r="F110" s="431"/>
      <c r="G110" s="431"/>
      <c r="H110" s="431"/>
      <c r="I110" s="431"/>
      <c r="J110" s="436"/>
      <c r="K110" s="437">
        <f>'dod 5'!J35+'dod 6.'!K80</f>
        <v>192704306</v>
      </c>
      <c r="L110" s="431"/>
      <c r="M110" s="431"/>
      <c r="N110" s="432">
        <f>'dod 2'!F16</f>
        <v>0</v>
      </c>
      <c r="O110" s="432">
        <f>'dod 2'!F15</f>
        <v>0</v>
      </c>
      <c r="P110" s="432">
        <f>'dod 1 '!C111-'dod 3'!P106</f>
        <v>-2191695321</v>
      </c>
    </row>
    <row r="111" spans="4:16" ht="15.75">
      <c r="D111" s="435"/>
      <c r="E111" s="436"/>
      <c r="F111" s="431"/>
      <c r="G111" s="431"/>
      <c r="H111" s="431"/>
      <c r="I111" s="431"/>
      <c r="J111" s="436"/>
      <c r="K111" s="437">
        <f>K106-K110</f>
        <v>5900000</v>
      </c>
      <c r="L111" s="431"/>
      <c r="M111" s="431"/>
      <c r="N111" s="432"/>
      <c r="O111" s="431"/>
      <c r="P111" s="437"/>
    </row>
    <row r="112" spans="4:16" ht="15.75">
      <c r="D112" s="435"/>
      <c r="E112" s="436"/>
      <c r="F112" s="437"/>
      <c r="G112" s="431"/>
      <c r="H112" s="437"/>
      <c r="I112" s="431"/>
      <c r="J112" s="436"/>
      <c r="K112" s="437"/>
      <c r="L112" s="431"/>
      <c r="M112" s="431"/>
      <c r="N112" s="431"/>
      <c r="O112" s="431"/>
      <c r="P112" s="437">
        <f>N110+O110+P110</f>
        <v>-2191695321</v>
      </c>
    </row>
    <row r="113" spans="4:16" ht="15.75">
      <c r="D113" s="435"/>
      <c r="E113" s="438"/>
      <c r="F113" s="437"/>
      <c r="G113" s="431"/>
      <c r="H113" s="437"/>
      <c r="I113" s="431"/>
      <c r="J113" s="436"/>
      <c r="K113" s="437"/>
      <c r="L113" s="431"/>
      <c r="M113" s="431"/>
      <c r="N113" s="431"/>
      <c r="O113" s="431"/>
      <c r="P113" s="431"/>
    </row>
    <row r="114" spans="4:16" ht="15.75">
      <c r="D114" s="435"/>
      <c r="E114" s="439"/>
      <c r="F114" s="431"/>
      <c r="G114" s="431"/>
      <c r="H114" s="437"/>
      <c r="I114" s="431"/>
      <c r="J114" s="436"/>
      <c r="K114" s="431"/>
      <c r="L114" s="432"/>
      <c r="M114" s="431"/>
      <c r="N114" s="431"/>
      <c r="O114" s="431"/>
      <c r="P114" s="437"/>
    </row>
    <row r="115" spans="4:16" ht="15.75">
      <c r="D115" s="435"/>
      <c r="E115" s="439"/>
      <c r="F115" s="437"/>
      <c r="G115" s="431"/>
      <c r="H115" s="431"/>
      <c r="I115" s="431"/>
      <c r="J115" s="433"/>
      <c r="K115" s="431"/>
      <c r="L115" s="432"/>
      <c r="M115" s="431"/>
      <c r="N115" s="431"/>
      <c r="O115" s="431"/>
      <c r="P115" s="437"/>
    </row>
    <row r="116" spans="4:16" ht="15.75">
      <c r="D116" s="435"/>
      <c r="E116" s="440"/>
      <c r="F116" s="431"/>
      <c r="G116" s="431"/>
      <c r="H116" s="431"/>
      <c r="I116" s="431"/>
      <c r="J116" s="430"/>
      <c r="K116" s="431"/>
      <c r="L116" s="432"/>
      <c r="M116" s="431"/>
      <c r="N116" s="431"/>
      <c r="O116" s="431"/>
      <c r="P116" s="437"/>
    </row>
    <row r="117" spans="4:16" ht="15.75">
      <c r="D117" s="435"/>
      <c r="E117" s="441"/>
      <c r="F117" s="431"/>
      <c r="G117" s="431"/>
      <c r="H117" s="431"/>
      <c r="I117" s="431"/>
      <c r="J117" s="433"/>
      <c r="K117" s="431"/>
      <c r="L117" s="432"/>
      <c r="M117" s="431"/>
      <c r="N117" s="431"/>
      <c r="O117" s="431"/>
      <c r="P117" s="431"/>
    </row>
    <row r="118" ht="15.75">
      <c r="E118" s="442"/>
    </row>
    <row r="119" ht="15.75">
      <c r="E119" s="175"/>
    </row>
  </sheetData>
  <sheetProtection/>
  <mergeCells count="25">
    <mergeCell ref="C7:C10"/>
    <mergeCell ref="F8:F10"/>
    <mergeCell ref="H9:H10"/>
    <mergeCell ref="K8:K10"/>
    <mergeCell ref="M8:N8"/>
    <mergeCell ref="L1:P1"/>
    <mergeCell ref="P7:P10"/>
    <mergeCell ref="J8:J10"/>
    <mergeCell ref="O8:O10"/>
    <mergeCell ref="A4:P4"/>
    <mergeCell ref="A7:A10"/>
    <mergeCell ref="B7:B10"/>
    <mergeCell ref="G8:H8"/>
    <mergeCell ref="A3:P3"/>
    <mergeCell ref="L8:L10"/>
    <mergeCell ref="M9:M10"/>
    <mergeCell ref="I8:I10"/>
    <mergeCell ref="D7:D10"/>
    <mergeCell ref="N9:N10"/>
    <mergeCell ref="E8:E10"/>
    <mergeCell ref="L2:P2"/>
    <mergeCell ref="D5:E5"/>
    <mergeCell ref="J7:O7"/>
    <mergeCell ref="G9:G10"/>
    <mergeCell ref="E7:I7"/>
  </mergeCells>
  <printOptions/>
  <pageMargins left="0.2362204724409449" right="0.1968503937007874" top="0.4724409448818898" bottom="0.4724409448818898" header="0.2362204724409449" footer="0.2755905511811024"/>
  <pageSetup fitToHeight="9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view="pageBreakPreview" zoomScaleSheetLayoutView="100" zoomScalePageLayoutView="0" workbookViewId="0" topLeftCell="A1">
      <selection activeCell="D1" sqref="D1:G3"/>
    </sheetView>
  </sheetViews>
  <sheetFormatPr defaultColWidth="9.00390625" defaultRowHeight="12.75"/>
  <cols>
    <col min="1" max="1" width="9.125" style="185" customWidth="1"/>
    <col min="2" max="3" width="20.75390625" style="185" customWidth="1"/>
    <col min="4" max="4" width="28.375" style="185" customWidth="1"/>
    <col min="5" max="5" width="20.75390625" style="185" customWidth="1"/>
    <col min="6" max="16384" width="9.125" style="185" customWidth="1"/>
  </cols>
  <sheetData>
    <row r="1" spans="2:7" ht="16.5" customHeight="1">
      <c r="B1" s="184"/>
      <c r="D1" s="514" t="s">
        <v>578</v>
      </c>
      <c r="E1" s="514"/>
      <c r="F1" s="514"/>
      <c r="G1" s="514"/>
    </row>
    <row r="2" spans="4:7" ht="19.5" customHeight="1">
      <c r="D2" s="514"/>
      <c r="E2" s="514"/>
      <c r="F2" s="514"/>
      <c r="G2" s="514"/>
    </row>
    <row r="3" spans="4:7" ht="28.5" customHeight="1">
      <c r="D3" s="514"/>
      <c r="E3" s="514"/>
      <c r="F3" s="514"/>
      <c r="G3" s="514"/>
    </row>
    <row r="4" spans="4:9" ht="25.5" customHeight="1">
      <c r="D4" s="186"/>
      <c r="E4" s="494" t="s">
        <v>471</v>
      </c>
      <c r="F4" s="494"/>
      <c r="G4" s="494"/>
      <c r="H4" s="494"/>
      <c r="I4" s="494"/>
    </row>
    <row r="5" spans="2:5" s="187" customFormat="1" ht="18.75">
      <c r="B5" s="503" t="s">
        <v>484</v>
      </c>
      <c r="C5" s="504"/>
      <c r="D5" s="504"/>
      <c r="E5" s="504"/>
    </row>
    <row r="6" spans="2:5" ht="12.75">
      <c r="B6" s="505">
        <v>750700000</v>
      </c>
      <c r="C6" s="506"/>
      <c r="D6" s="506"/>
      <c r="E6" s="506"/>
    </row>
    <row r="7" spans="2:5" ht="12.75">
      <c r="B7" s="506" t="s">
        <v>263</v>
      </c>
      <c r="C7" s="506"/>
      <c r="D7" s="506"/>
      <c r="E7" s="506"/>
    </row>
    <row r="8" s="189" customFormat="1" ht="21.75" customHeight="1">
      <c r="B8" s="188" t="s">
        <v>445</v>
      </c>
    </row>
    <row r="9" ht="12.75">
      <c r="E9" s="186" t="s">
        <v>446</v>
      </c>
    </row>
    <row r="10" spans="2:5" s="192" customFormat="1" ht="38.25">
      <c r="B10" s="190" t="s">
        <v>447</v>
      </c>
      <c r="C10" s="507" t="s">
        <v>448</v>
      </c>
      <c r="D10" s="508"/>
      <c r="E10" s="191" t="s">
        <v>224</v>
      </c>
    </row>
    <row r="11" spans="2:5" ht="12.75">
      <c r="B11" s="193">
        <v>1</v>
      </c>
      <c r="C11" s="509">
        <v>2</v>
      </c>
      <c r="D11" s="510"/>
      <c r="E11" s="194">
        <v>3</v>
      </c>
    </row>
    <row r="12" spans="2:5" s="195" customFormat="1" ht="15.75">
      <c r="B12" s="511" t="s">
        <v>449</v>
      </c>
      <c r="C12" s="511"/>
      <c r="D12" s="511"/>
      <c r="E12" s="511"/>
    </row>
    <row r="13" spans="2:5" ht="25.5">
      <c r="B13" s="196" t="s">
        <v>450</v>
      </c>
      <c r="C13" s="197" t="s">
        <v>451</v>
      </c>
      <c r="D13" s="198"/>
      <c r="E13" s="199">
        <f>E14</f>
        <v>239423600</v>
      </c>
    </row>
    <row r="14" spans="2:5" ht="12.75">
      <c r="B14" s="200" t="s">
        <v>452</v>
      </c>
      <c r="C14" s="201" t="s">
        <v>453</v>
      </c>
      <c r="D14" s="202"/>
      <c r="E14" s="203">
        <v>239423600</v>
      </c>
    </row>
    <row r="15" spans="2:5" ht="38.25">
      <c r="B15" s="196" t="s">
        <v>454</v>
      </c>
      <c r="C15" s="197" t="s">
        <v>246</v>
      </c>
      <c r="D15" s="198"/>
      <c r="E15" s="199">
        <f>E16</f>
        <v>3401800</v>
      </c>
    </row>
    <row r="16" spans="2:5" ht="12.75">
      <c r="B16" s="200" t="s">
        <v>455</v>
      </c>
      <c r="C16" s="201" t="s">
        <v>456</v>
      </c>
      <c r="D16" s="202"/>
      <c r="E16" s="203">
        <v>3401800</v>
      </c>
    </row>
    <row r="17" spans="2:5" ht="38.25" hidden="1">
      <c r="B17" s="196" t="s">
        <v>457</v>
      </c>
      <c r="C17" s="197" t="s">
        <v>247</v>
      </c>
      <c r="D17" s="198"/>
      <c r="E17" s="199">
        <f>E18</f>
        <v>0</v>
      </c>
    </row>
    <row r="18" spans="2:5" ht="12.75" hidden="1">
      <c r="B18" s="200" t="s">
        <v>455</v>
      </c>
      <c r="C18" s="201" t="s">
        <v>456</v>
      </c>
      <c r="D18" s="202"/>
      <c r="E18" s="203"/>
    </row>
    <row r="19" spans="2:5" s="189" customFormat="1" ht="15.75">
      <c r="B19" s="512" t="s">
        <v>458</v>
      </c>
      <c r="C19" s="501"/>
      <c r="D19" s="501"/>
      <c r="E19" s="502"/>
    </row>
    <row r="20" spans="2:5" s="189" customFormat="1" ht="15.75">
      <c r="B20" s="226"/>
      <c r="C20" s="226"/>
      <c r="D20" s="226"/>
      <c r="E20" s="226"/>
    </row>
    <row r="21" spans="2:5" s="195" customFormat="1" ht="15.75">
      <c r="B21" s="204" t="s">
        <v>459</v>
      </c>
      <c r="C21" s="205" t="s">
        <v>460</v>
      </c>
      <c r="D21" s="206"/>
      <c r="E21" s="207">
        <f>E13+E15+E17</f>
        <v>242825400</v>
      </c>
    </row>
    <row r="22" spans="2:5" s="195" customFormat="1" ht="15.75">
      <c r="B22" s="204" t="s">
        <v>459</v>
      </c>
      <c r="C22" s="205" t="s">
        <v>326</v>
      </c>
      <c r="D22" s="206"/>
      <c r="E22" s="207">
        <f>E21</f>
        <v>242825400</v>
      </c>
    </row>
    <row r="23" spans="2:5" s="195" customFormat="1" ht="15.75">
      <c r="B23" s="204" t="s">
        <v>459</v>
      </c>
      <c r="C23" s="205" t="s">
        <v>327</v>
      </c>
      <c r="D23" s="206"/>
      <c r="E23" s="207">
        <v>0</v>
      </c>
    </row>
    <row r="25" spans="2:5" s="189" customFormat="1" ht="21.75" customHeight="1">
      <c r="B25" s="188" t="s">
        <v>461</v>
      </c>
      <c r="E25" s="186" t="s">
        <v>446</v>
      </c>
    </row>
    <row r="26" spans="2:5" ht="51">
      <c r="B26" s="208" t="s">
        <v>462</v>
      </c>
      <c r="C26" s="208" t="s">
        <v>463</v>
      </c>
      <c r="D26" s="208" t="s">
        <v>464</v>
      </c>
      <c r="E26" s="208" t="s">
        <v>224</v>
      </c>
    </row>
    <row r="27" spans="2:5" ht="12.75">
      <c r="B27" s="209">
        <v>1</v>
      </c>
      <c r="C27" s="209">
        <v>2</v>
      </c>
      <c r="D27" s="209">
        <v>3</v>
      </c>
      <c r="E27" s="209">
        <v>4</v>
      </c>
    </row>
    <row r="28" spans="2:5" s="189" customFormat="1" ht="15.75">
      <c r="B28" s="513" t="s">
        <v>465</v>
      </c>
      <c r="C28" s="513"/>
      <c r="D28" s="513"/>
      <c r="E28" s="513"/>
    </row>
    <row r="29" spans="2:5" s="192" customFormat="1" ht="12.75">
      <c r="B29" s="210">
        <v>3719110</v>
      </c>
      <c r="C29" s="210">
        <v>9110</v>
      </c>
      <c r="D29" s="210" t="s">
        <v>52</v>
      </c>
      <c r="E29" s="361">
        <v>351554300</v>
      </c>
    </row>
    <row r="30" spans="2:5" s="192" customFormat="1" ht="12.75">
      <c r="B30" s="200" t="s">
        <v>452</v>
      </c>
      <c r="C30" s="201" t="s">
        <v>453</v>
      </c>
      <c r="D30" s="202"/>
      <c r="E30" s="211">
        <v>351554300</v>
      </c>
    </row>
    <row r="31" spans="2:5" ht="12.75">
      <c r="B31" s="212"/>
      <c r="C31" s="213"/>
      <c r="D31" s="213"/>
      <c r="E31" s="214"/>
    </row>
    <row r="32" spans="2:5" s="189" customFormat="1" ht="19.5" customHeight="1">
      <c r="B32" s="500" t="s">
        <v>466</v>
      </c>
      <c r="C32" s="501"/>
      <c r="D32" s="501"/>
      <c r="E32" s="502"/>
    </row>
    <row r="33" spans="2:5" s="195" customFormat="1" ht="15.75">
      <c r="B33" s="215" t="s">
        <v>459</v>
      </c>
      <c r="C33" s="215" t="s">
        <v>459</v>
      </c>
      <c r="D33" s="216" t="s">
        <v>460</v>
      </c>
      <c r="E33" s="217"/>
    </row>
    <row r="34" spans="2:5" s="195" customFormat="1" ht="15.75">
      <c r="B34" s="218" t="s">
        <v>459</v>
      </c>
      <c r="C34" s="218" t="s">
        <v>459</v>
      </c>
      <c r="D34" s="219" t="s">
        <v>326</v>
      </c>
      <c r="E34" s="220">
        <f>E29</f>
        <v>351554300</v>
      </c>
    </row>
    <row r="35" spans="2:5" s="195" customFormat="1" ht="15.75">
      <c r="B35" s="221" t="s">
        <v>459</v>
      </c>
      <c r="C35" s="221" t="s">
        <v>459</v>
      </c>
      <c r="D35" s="222" t="s">
        <v>327</v>
      </c>
      <c r="E35" s="223">
        <v>0</v>
      </c>
    </row>
    <row r="36" spans="2:5" ht="12.75">
      <c r="B36" s="224"/>
      <c r="C36" s="224"/>
      <c r="D36" s="224"/>
      <c r="E36" s="225"/>
    </row>
    <row r="39" spans="2:5" ht="15.75">
      <c r="B39" s="93" t="s">
        <v>32</v>
      </c>
      <c r="D39" s="94"/>
      <c r="E39" s="1" t="s">
        <v>515</v>
      </c>
    </row>
  </sheetData>
  <sheetProtection/>
  <mergeCells count="11">
    <mergeCell ref="E4:I4"/>
    <mergeCell ref="D1:G3"/>
    <mergeCell ref="B32:E32"/>
    <mergeCell ref="B5:E5"/>
    <mergeCell ref="B6:E6"/>
    <mergeCell ref="B7:E7"/>
    <mergeCell ref="C10:D10"/>
    <mergeCell ref="C11:D11"/>
    <mergeCell ref="B12:E12"/>
    <mergeCell ref="B19:E19"/>
    <mergeCell ref="B28:E28"/>
  </mergeCells>
  <printOptions horizontalCentered="1"/>
  <pageMargins left="0.1968503937007874" right="0.1968503937007874" top="0.1968503937007874" bottom="0.1968503937007874" header="0" footer="0"/>
  <pageSetup fitToHeight="50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5"/>
  <sheetViews>
    <sheetView view="pageBreakPreview" zoomScaleSheetLayoutView="100" zoomScalePageLayoutView="0" workbookViewId="0" topLeftCell="C1">
      <selection activeCell="G1" sqref="G1:L3"/>
    </sheetView>
  </sheetViews>
  <sheetFormatPr defaultColWidth="9.00390625" defaultRowHeight="12.75"/>
  <cols>
    <col min="1" max="1" width="9.125" style="244" customWidth="1"/>
    <col min="2" max="2" width="14.375" style="244" customWidth="1"/>
    <col min="3" max="3" width="11.75390625" style="244" customWidth="1"/>
    <col min="4" max="4" width="12.00390625" style="244" customWidth="1"/>
    <col min="5" max="5" width="49.625" style="244" customWidth="1"/>
    <col min="6" max="6" width="44.00390625" style="244" customWidth="1"/>
    <col min="7" max="7" width="14.875" style="244" customWidth="1"/>
    <col min="8" max="9" width="18.75390625" style="244" customWidth="1"/>
    <col min="10" max="10" width="19.75390625" style="244" customWidth="1"/>
    <col min="11" max="11" width="14.25390625" style="244" customWidth="1"/>
    <col min="12" max="13" width="9.125" style="244" customWidth="1"/>
    <col min="14" max="14" width="19.125" style="244" customWidth="1"/>
    <col min="15" max="15" width="18.625" style="244" customWidth="1"/>
    <col min="16" max="16" width="14.75390625" style="244" customWidth="1"/>
    <col min="17" max="16384" width="9.125" style="244" customWidth="1"/>
  </cols>
  <sheetData>
    <row r="1" spans="2:12" ht="57.75" customHeight="1">
      <c r="B1" s="245"/>
      <c r="C1" s="246"/>
      <c r="D1" s="246"/>
      <c r="E1" s="246"/>
      <c r="F1" s="246"/>
      <c r="G1" s="516" t="s">
        <v>579</v>
      </c>
      <c r="H1" s="516"/>
      <c r="I1" s="516"/>
      <c r="J1" s="516"/>
      <c r="K1" s="516"/>
      <c r="L1" s="516"/>
    </row>
    <row r="2" spans="2:12" ht="15.75">
      <c r="B2" s="245"/>
      <c r="C2" s="246"/>
      <c r="D2" s="246"/>
      <c r="E2" s="246"/>
      <c r="F2" s="246"/>
      <c r="G2" s="516"/>
      <c r="H2" s="516"/>
      <c r="I2" s="516"/>
      <c r="J2" s="516"/>
      <c r="K2" s="516"/>
      <c r="L2" s="516"/>
    </row>
    <row r="3" spans="2:12" ht="15.75">
      <c r="B3" s="245"/>
      <c r="C3" s="246"/>
      <c r="D3" s="246"/>
      <c r="E3" s="246"/>
      <c r="F3" s="246"/>
      <c r="G3" s="516"/>
      <c r="H3" s="516"/>
      <c r="I3" s="516"/>
      <c r="J3" s="516"/>
      <c r="K3" s="516"/>
      <c r="L3" s="516"/>
    </row>
    <row r="4" spans="2:12" ht="15.75">
      <c r="B4" s="245"/>
      <c r="C4" s="246"/>
      <c r="D4" s="246"/>
      <c r="E4" s="246"/>
      <c r="F4" s="246"/>
      <c r="G4" s="246"/>
      <c r="H4" s="494" t="s">
        <v>472</v>
      </c>
      <c r="I4" s="494"/>
      <c r="J4" s="494"/>
      <c r="K4" s="494"/>
      <c r="L4" s="494"/>
    </row>
    <row r="5" spans="2:11" ht="15.75">
      <c r="B5" s="247"/>
      <c r="C5" s="246"/>
      <c r="D5" s="246"/>
      <c r="E5" s="246"/>
      <c r="F5" s="246"/>
      <c r="G5" s="246"/>
      <c r="H5" s="246"/>
      <c r="I5" s="246"/>
      <c r="J5" s="246"/>
      <c r="K5" s="246"/>
    </row>
    <row r="6" spans="2:11" ht="15.75">
      <c r="B6" s="515" t="s">
        <v>400</v>
      </c>
      <c r="C6" s="515"/>
      <c r="D6" s="515"/>
      <c r="E6" s="515"/>
      <c r="F6" s="515"/>
      <c r="G6" s="515"/>
      <c r="H6" s="515"/>
      <c r="I6" s="515"/>
      <c r="J6" s="515"/>
      <c r="K6" s="515"/>
    </row>
    <row r="7" spans="2:11" ht="15.75">
      <c r="B7" s="515" t="s">
        <v>401</v>
      </c>
      <c r="C7" s="515"/>
      <c r="D7" s="515"/>
      <c r="E7" s="515"/>
      <c r="F7" s="515"/>
      <c r="G7" s="515"/>
      <c r="H7" s="515"/>
      <c r="I7" s="515"/>
      <c r="J7" s="515"/>
      <c r="K7" s="515"/>
    </row>
    <row r="8" spans="2:11" ht="15.75">
      <c r="B8" s="515" t="s">
        <v>483</v>
      </c>
      <c r="C8" s="515"/>
      <c r="D8" s="515"/>
      <c r="E8" s="515"/>
      <c r="F8" s="515"/>
      <c r="G8" s="515"/>
      <c r="H8" s="515"/>
      <c r="I8" s="515"/>
      <c r="J8" s="515"/>
      <c r="K8" s="515"/>
    </row>
    <row r="9" spans="2:11" ht="15.75">
      <c r="B9" s="248">
        <v>7507000000</v>
      </c>
      <c r="C9" s="246"/>
      <c r="D9" s="246"/>
      <c r="E9" s="246"/>
      <c r="F9" s="246"/>
      <c r="G9" s="246"/>
      <c r="H9" s="246"/>
      <c r="I9" s="246"/>
      <c r="J9" s="246"/>
      <c r="K9" s="246"/>
    </row>
    <row r="10" spans="2:11" ht="15.75">
      <c r="B10" s="249" t="s">
        <v>263</v>
      </c>
      <c r="C10" s="246"/>
      <c r="D10" s="246"/>
      <c r="E10" s="495" t="s">
        <v>565</v>
      </c>
      <c r="F10" s="495"/>
      <c r="G10" s="246"/>
      <c r="H10" s="246"/>
      <c r="I10" s="246"/>
      <c r="J10" s="246"/>
      <c r="K10" s="246"/>
    </row>
    <row r="11" spans="2:11" ht="15.75">
      <c r="B11" s="250"/>
      <c r="C11" s="246"/>
      <c r="D11" s="246"/>
      <c r="E11" s="424" t="s">
        <v>263</v>
      </c>
      <c r="F11" s="238"/>
      <c r="G11" s="246"/>
      <c r="H11" s="246"/>
      <c r="I11" s="246"/>
      <c r="J11" s="246"/>
      <c r="K11" s="246"/>
    </row>
    <row r="12" spans="2:11" ht="15.75">
      <c r="B12" s="250"/>
      <c r="C12" s="246"/>
      <c r="D12" s="246"/>
      <c r="E12" s="246"/>
      <c r="F12" s="246"/>
      <c r="G12" s="246"/>
      <c r="H12" s="246"/>
      <c r="I12" s="246"/>
      <c r="J12" s="246"/>
      <c r="K12" s="246"/>
    </row>
    <row r="13" spans="2:11" ht="89.25">
      <c r="B13" s="240" t="s">
        <v>266</v>
      </c>
      <c r="C13" s="240" t="s">
        <v>402</v>
      </c>
      <c r="D13" s="240" t="s">
        <v>234</v>
      </c>
      <c r="E13" s="240" t="s">
        <v>265</v>
      </c>
      <c r="F13" s="240" t="s">
        <v>403</v>
      </c>
      <c r="G13" s="240" t="s">
        <v>404</v>
      </c>
      <c r="H13" s="240" t="s">
        <v>405</v>
      </c>
      <c r="I13" s="240" t="s">
        <v>406</v>
      </c>
      <c r="J13" s="240" t="s">
        <v>529</v>
      </c>
      <c r="K13" s="240" t="s">
        <v>530</v>
      </c>
    </row>
    <row r="14" spans="2:11" ht="12.75">
      <c r="B14" s="240">
        <v>1</v>
      </c>
      <c r="C14" s="240">
        <v>2</v>
      </c>
      <c r="D14" s="240">
        <v>3</v>
      </c>
      <c r="E14" s="240">
        <v>4</v>
      </c>
      <c r="F14" s="240">
        <v>5</v>
      </c>
      <c r="G14" s="240">
        <v>6</v>
      </c>
      <c r="H14" s="240">
        <v>7</v>
      </c>
      <c r="I14" s="240">
        <v>8</v>
      </c>
      <c r="J14" s="240">
        <v>9</v>
      </c>
      <c r="K14" s="240">
        <v>10</v>
      </c>
    </row>
    <row r="15" spans="2:16" ht="55.5" customHeight="1">
      <c r="B15" s="89" t="s">
        <v>31</v>
      </c>
      <c r="C15" s="89" t="s">
        <v>62</v>
      </c>
      <c r="D15" s="90"/>
      <c r="E15" s="88" t="s">
        <v>333</v>
      </c>
      <c r="F15" s="240"/>
      <c r="G15" s="240"/>
      <c r="H15" s="258">
        <f>H16</f>
        <v>50093449</v>
      </c>
      <c r="I15" s="258">
        <f>I16</f>
        <v>31083947.28</v>
      </c>
      <c r="J15" s="258">
        <f>J16</f>
        <v>26874722</v>
      </c>
      <c r="K15" s="240"/>
      <c r="N15" s="251"/>
      <c r="O15" s="251"/>
      <c r="P15" s="251"/>
    </row>
    <row r="16" spans="2:16" ht="56.25" customHeight="1">
      <c r="B16" s="89" t="s">
        <v>37</v>
      </c>
      <c r="C16" s="89"/>
      <c r="D16" s="90"/>
      <c r="E16" s="88" t="s">
        <v>334</v>
      </c>
      <c r="F16" s="240"/>
      <c r="G16" s="240"/>
      <c r="H16" s="258">
        <f>H17+H22+H26+H28</f>
        <v>50093449</v>
      </c>
      <c r="I16" s="258">
        <f>I17+I22+I26+I28</f>
        <v>31083947.28</v>
      </c>
      <c r="J16" s="258">
        <f>J17+J22+J26+J28</f>
        <v>26874722</v>
      </c>
      <c r="K16" s="240"/>
      <c r="N16" s="251"/>
      <c r="O16" s="251"/>
      <c r="P16" s="251"/>
    </row>
    <row r="17" spans="2:11" ht="48.75" customHeight="1">
      <c r="B17" s="252">
        <v>1517321</v>
      </c>
      <c r="C17" s="253">
        <v>7321</v>
      </c>
      <c r="D17" s="255" t="s">
        <v>187</v>
      </c>
      <c r="E17" s="254" t="s">
        <v>213</v>
      </c>
      <c r="F17" s="241"/>
      <c r="G17" s="241"/>
      <c r="H17" s="259">
        <f>SUM(H18:H21)</f>
        <v>6915052</v>
      </c>
      <c r="I17" s="258">
        <f>SUM(I18:I21)</f>
        <v>11614041.62</v>
      </c>
      <c r="J17" s="259">
        <f>SUM(J18:J21)</f>
        <v>11313527</v>
      </c>
      <c r="K17" s="241"/>
    </row>
    <row r="18" spans="2:11" ht="75">
      <c r="B18" s="240">
        <v>1517321</v>
      </c>
      <c r="C18" s="241">
        <v>7321</v>
      </c>
      <c r="D18" s="242" t="s">
        <v>187</v>
      </c>
      <c r="E18" s="243" t="s">
        <v>213</v>
      </c>
      <c r="F18" s="327" t="s">
        <v>501</v>
      </c>
      <c r="G18" s="241" t="s">
        <v>502</v>
      </c>
      <c r="H18" s="260">
        <v>2320670</v>
      </c>
      <c r="I18" s="260">
        <v>2320660.02</v>
      </c>
      <c r="J18" s="260">
        <v>2280950</v>
      </c>
      <c r="K18" s="257">
        <f>I18/H18*100</f>
        <v>99.99956995178117</v>
      </c>
    </row>
    <row r="19" spans="2:14" ht="75">
      <c r="B19" s="330">
        <v>1517321</v>
      </c>
      <c r="C19" s="331">
        <v>7321</v>
      </c>
      <c r="D19" s="332" t="s">
        <v>187</v>
      </c>
      <c r="E19" s="333" t="s">
        <v>213</v>
      </c>
      <c r="F19" s="334" t="s">
        <v>503</v>
      </c>
      <c r="G19" s="331" t="s">
        <v>504</v>
      </c>
      <c r="H19" s="335">
        <v>4594382</v>
      </c>
      <c r="I19" s="260">
        <v>4594381.6</v>
      </c>
      <c r="J19" s="335">
        <v>4382933</v>
      </c>
      <c r="K19" s="337">
        <f>I19/H19*100</f>
        <v>99.9999912937148</v>
      </c>
      <c r="L19" s="328"/>
      <c r="M19" s="328"/>
      <c r="N19" s="328"/>
    </row>
    <row r="20" spans="2:14" ht="60">
      <c r="B20" s="457">
        <v>1517321</v>
      </c>
      <c r="C20" s="457">
        <v>7321</v>
      </c>
      <c r="D20" s="458" t="s">
        <v>187</v>
      </c>
      <c r="E20" s="459" t="s">
        <v>213</v>
      </c>
      <c r="F20" s="339" t="s">
        <v>527</v>
      </c>
      <c r="G20" s="331">
        <v>2023</v>
      </c>
      <c r="H20" s="335"/>
      <c r="I20" s="260">
        <v>500000</v>
      </c>
      <c r="J20" s="335">
        <v>500000</v>
      </c>
      <c r="K20" s="337"/>
      <c r="L20" s="328"/>
      <c r="M20" s="328"/>
      <c r="N20" s="328"/>
    </row>
    <row r="21" spans="2:14" ht="105">
      <c r="B21" s="330">
        <v>1517321</v>
      </c>
      <c r="C21" s="331">
        <v>7321</v>
      </c>
      <c r="D21" s="332" t="s">
        <v>187</v>
      </c>
      <c r="E21" s="333" t="s">
        <v>213</v>
      </c>
      <c r="F21" s="334" t="s">
        <v>505</v>
      </c>
      <c r="G21" s="331" t="s">
        <v>506</v>
      </c>
      <c r="H21" s="335"/>
      <c r="I21" s="260">
        <v>4199000</v>
      </c>
      <c r="J21" s="335">
        <v>4149644</v>
      </c>
      <c r="K21" s="331"/>
      <c r="L21" s="328"/>
      <c r="M21" s="328"/>
      <c r="N21" s="328"/>
    </row>
    <row r="22" spans="2:14" ht="28.5">
      <c r="B22" s="342" t="s">
        <v>212</v>
      </c>
      <c r="C22" s="343" t="s">
        <v>211</v>
      </c>
      <c r="D22" s="343" t="s">
        <v>187</v>
      </c>
      <c r="E22" s="344" t="s">
        <v>340</v>
      </c>
      <c r="F22" s="331"/>
      <c r="G22" s="331"/>
      <c r="H22" s="347">
        <f>SUM(H23:H25)</f>
        <v>10692414</v>
      </c>
      <c r="I22" s="347">
        <f>SUM(I23:I25)</f>
        <v>11052146.8</v>
      </c>
      <c r="J22" s="347">
        <f>SUM(J23:J25)</f>
        <v>8789653</v>
      </c>
      <c r="K22" s="331"/>
      <c r="L22" s="328"/>
      <c r="M22" s="328"/>
      <c r="N22" s="328"/>
    </row>
    <row r="23" spans="2:14" ht="48" customHeight="1">
      <c r="B23" s="330" t="s">
        <v>212</v>
      </c>
      <c r="C23" s="331" t="s">
        <v>211</v>
      </c>
      <c r="D23" s="331" t="s">
        <v>187</v>
      </c>
      <c r="E23" s="333" t="s">
        <v>340</v>
      </c>
      <c r="F23" s="327" t="s">
        <v>324</v>
      </c>
      <c r="G23" s="331" t="s">
        <v>506</v>
      </c>
      <c r="H23" s="335"/>
      <c r="I23" s="260">
        <v>280300</v>
      </c>
      <c r="J23" s="335">
        <v>100900</v>
      </c>
      <c r="K23" s="337"/>
      <c r="L23" s="328"/>
      <c r="M23" s="328"/>
      <c r="N23" s="328"/>
    </row>
    <row r="24" spans="2:14" ht="30">
      <c r="B24" s="330" t="s">
        <v>212</v>
      </c>
      <c r="C24" s="331" t="s">
        <v>211</v>
      </c>
      <c r="D24" s="331" t="s">
        <v>187</v>
      </c>
      <c r="E24" s="333" t="s">
        <v>340</v>
      </c>
      <c r="F24" s="333" t="s">
        <v>433</v>
      </c>
      <c r="G24" s="331" t="s">
        <v>506</v>
      </c>
      <c r="H24" s="335">
        <v>10692414</v>
      </c>
      <c r="I24" s="260">
        <v>10692413.66</v>
      </c>
      <c r="J24" s="335">
        <v>8618753</v>
      </c>
      <c r="K24" s="337">
        <f>I24/H24*100</f>
        <v>99.9999968201755</v>
      </c>
      <c r="L24" s="328"/>
      <c r="M24" s="328"/>
      <c r="N24" s="328"/>
    </row>
    <row r="25" spans="2:14" ht="39" customHeight="1">
      <c r="B25" s="330" t="s">
        <v>212</v>
      </c>
      <c r="C25" s="331" t="s">
        <v>211</v>
      </c>
      <c r="D25" s="331" t="s">
        <v>187</v>
      </c>
      <c r="E25" s="333" t="s">
        <v>340</v>
      </c>
      <c r="F25" s="339" t="s">
        <v>434</v>
      </c>
      <c r="G25" s="331" t="s">
        <v>506</v>
      </c>
      <c r="H25" s="335"/>
      <c r="I25" s="260">
        <v>79433.14</v>
      </c>
      <c r="J25" s="335">
        <v>70000</v>
      </c>
      <c r="K25" s="337"/>
      <c r="L25" s="328"/>
      <c r="M25" s="328"/>
      <c r="N25" s="328"/>
    </row>
    <row r="26" spans="2:14" ht="28.5">
      <c r="B26" s="342">
        <v>1517340</v>
      </c>
      <c r="C26" s="343">
        <v>7340</v>
      </c>
      <c r="D26" s="343" t="s">
        <v>187</v>
      </c>
      <c r="E26" s="344" t="s">
        <v>435</v>
      </c>
      <c r="F26" s="345"/>
      <c r="G26" s="331"/>
      <c r="H26" s="346">
        <f>SUM(H27:H27)</f>
        <v>0</v>
      </c>
      <c r="I26" s="346">
        <f>SUM(I27:I27)</f>
        <v>1509659.7</v>
      </c>
      <c r="J26" s="346">
        <f>SUM(J27:J27)</f>
        <v>850000</v>
      </c>
      <c r="K26" s="331"/>
      <c r="L26" s="328"/>
      <c r="M26" s="328"/>
      <c r="N26" s="328"/>
    </row>
    <row r="27" spans="2:14" ht="72.75" customHeight="1">
      <c r="B27" s="330">
        <v>1517340</v>
      </c>
      <c r="C27" s="331">
        <v>7340</v>
      </c>
      <c r="D27" s="161" t="s">
        <v>187</v>
      </c>
      <c r="E27" s="333" t="s">
        <v>435</v>
      </c>
      <c r="F27" s="341" t="s">
        <v>507</v>
      </c>
      <c r="G27" s="331" t="s">
        <v>506</v>
      </c>
      <c r="H27" s="335"/>
      <c r="I27" s="336">
        <v>1509659.7</v>
      </c>
      <c r="J27" s="335">
        <v>850000</v>
      </c>
      <c r="K27" s="331"/>
      <c r="L27" s="328"/>
      <c r="M27" s="328"/>
      <c r="N27" s="328"/>
    </row>
    <row r="28" spans="2:14" ht="71.25">
      <c r="B28" s="342" t="s">
        <v>432</v>
      </c>
      <c r="C28" s="343" t="s">
        <v>1</v>
      </c>
      <c r="D28" s="343" t="s">
        <v>2</v>
      </c>
      <c r="E28" s="348" t="s">
        <v>437</v>
      </c>
      <c r="F28" s="331"/>
      <c r="G28" s="331"/>
      <c r="H28" s="347">
        <f>SUM(H29:H34)</f>
        <v>32485983</v>
      </c>
      <c r="I28" s="347">
        <f>SUM(I29:I34)</f>
        <v>6908099.16</v>
      </c>
      <c r="J28" s="347">
        <f>SUM(J29:J34)</f>
        <v>5921542</v>
      </c>
      <c r="K28" s="331"/>
      <c r="L28" s="328"/>
      <c r="M28" s="328"/>
      <c r="N28" s="328"/>
    </row>
    <row r="29" spans="2:14" ht="60">
      <c r="B29" s="330" t="s">
        <v>432</v>
      </c>
      <c r="C29" s="331" t="s">
        <v>1</v>
      </c>
      <c r="D29" s="331" t="s">
        <v>2</v>
      </c>
      <c r="E29" s="340" t="s">
        <v>477</v>
      </c>
      <c r="F29" s="338" t="s">
        <v>438</v>
      </c>
      <c r="G29" s="331" t="s">
        <v>506</v>
      </c>
      <c r="H29" s="335">
        <v>5501111</v>
      </c>
      <c r="I29" s="260">
        <v>5501110.84</v>
      </c>
      <c r="J29" s="335">
        <v>5441542</v>
      </c>
      <c r="K29" s="337">
        <f aca="true" t="shared" si="0" ref="K29:K34">I29/H29*100</f>
        <v>99.99999709149661</v>
      </c>
      <c r="L29" s="328"/>
      <c r="M29" s="328"/>
      <c r="N29" s="328"/>
    </row>
    <row r="30" spans="2:14" ht="90">
      <c r="B30" s="330" t="s">
        <v>432</v>
      </c>
      <c r="C30" s="331" t="s">
        <v>1</v>
      </c>
      <c r="D30" s="331" t="s">
        <v>2</v>
      </c>
      <c r="E30" s="340" t="s">
        <v>437</v>
      </c>
      <c r="F30" s="341" t="s">
        <v>439</v>
      </c>
      <c r="G30" s="331" t="s">
        <v>506</v>
      </c>
      <c r="H30" s="335"/>
      <c r="I30" s="260">
        <v>530955</v>
      </c>
      <c r="J30" s="335">
        <v>200000</v>
      </c>
      <c r="K30" s="337"/>
      <c r="L30" s="328"/>
      <c r="M30" s="328"/>
      <c r="N30" s="328"/>
    </row>
    <row r="31" spans="2:14" ht="75">
      <c r="B31" s="330" t="s">
        <v>432</v>
      </c>
      <c r="C31" s="331" t="s">
        <v>1</v>
      </c>
      <c r="D31" s="331" t="s">
        <v>2</v>
      </c>
      <c r="E31" s="340" t="s">
        <v>437</v>
      </c>
      <c r="F31" s="341" t="s">
        <v>508</v>
      </c>
      <c r="G31" s="331" t="s">
        <v>506</v>
      </c>
      <c r="H31" s="335">
        <v>9842753</v>
      </c>
      <c r="I31" s="260">
        <v>221905.91</v>
      </c>
      <c r="J31" s="335">
        <v>70000</v>
      </c>
      <c r="K31" s="337">
        <f t="shared" si="0"/>
        <v>2.254510602877061</v>
      </c>
      <c r="L31" s="328"/>
      <c r="M31" s="328"/>
      <c r="N31" s="328"/>
    </row>
    <row r="32" spans="2:14" ht="75">
      <c r="B32" s="330" t="s">
        <v>432</v>
      </c>
      <c r="C32" s="331" t="s">
        <v>1</v>
      </c>
      <c r="D32" s="331" t="s">
        <v>2</v>
      </c>
      <c r="E32" s="340" t="s">
        <v>437</v>
      </c>
      <c r="F32" s="341" t="s">
        <v>509</v>
      </c>
      <c r="G32" s="331" t="s">
        <v>510</v>
      </c>
      <c r="H32" s="335">
        <v>2815363</v>
      </c>
      <c r="I32" s="260">
        <v>213558.1</v>
      </c>
      <c r="J32" s="335">
        <v>70000</v>
      </c>
      <c r="K32" s="337">
        <f t="shared" si="0"/>
        <v>7.585455232593452</v>
      </c>
      <c r="L32" s="328"/>
      <c r="M32" s="328"/>
      <c r="N32" s="328"/>
    </row>
    <row r="33" spans="2:14" ht="75">
      <c r="B33" s="330" t="s">
        <v>432</v>
      </c>
      <c r="C33" s="331" t="s">
        <v>1</v>
      </c>
      <c r="D33" s="331" t="s">
        <v>2</v>
      </c>
      <c r="E33" s="333" t="s">
        <v>437</v>
      </c>
      <c r="F33" s="341" t="s">
        <v>511</v>
      </c>
      <c r="G33" s="331" t="s">
        <v>510</v>
      </c>
      <c r="H33" s="335">
        <v>8908790</v>
      </c>
      <c r="I33" s="260">
        <v>221646.36</v>
      </c>
      <c r="J33" s="335">
        <v>70000</v>
      </c>
      <c r="K33" s="337">
        <f t="shared" si="0"/>
        <v>2.487951337948251</v>
      </c>
      <c r="L33" s="328"/>
      <c r="M33" s="328"/>
      <c r="N33" s="328"/>
    </row>
    <row r="34" spans="2:14" ht="75">
      <c r="B34" s="330" t="s">
        <v>432</v>
      </c>
      <c r="C34" s="331" t="s">
        <v>1</v>
      </c>
      <c r="D34" s="331" t="s">
        <v>2</v>
      </c>
      <c r="E34" s="338" t="s">
        <v>437</v>
      </c>
      <c r="F34" s="341" t="s">
        <v>512</v>
      </c>
      <c r="G34" s="331" t="s">
        <v>510</v>
      </c>
      <c r="H34" s="335">
        <v>5417966</v>
      </c>
      <c r="I34" s="260">
        <v>218922.95</v>
      </c>
      <c r="J34" s="335">
        <v>70000</v>
      </c>
      <c r="K34" s="337">
        <f t="shared" si="0"/>
        <v>4.0406851944069055</v>
      </c>
      <c r="L34" s="328"/>
      <c r="M34" s="328"/>
      <c r="N34" s="328"/>
    </row>
    <row r="35" spans="2:14" ht="18.75" customHeight="1">
      <c r="B35" s="330" t="s">
        <v>407</v>
      </c>
      <c r="C35" s="330" t="s">
        <v>407</v>
      </c>
      <c r="D35" s="330" t="s">
        <v>407</v>
      </c>
      <c r="E35" s="330" t="s">
        <v>224</v>
      </c>
      <c r="F35" s="330" t="s">
        <v>407</v>
      </c>
      <c r="G35" s="330" t="s">
        <v>407</v>
      </c>
      <c r="H35" s="349">
        <f>H17+H22+H28</f>
        <v>50093449</v>
      </c>
      <c r="I35" s="349">
        <f>I17+I22+I28+I26</f>
        <v>31083947.28</v>
      </c>
      <c r="J35" s="349">
        <f>J17+J22+J28+J26</f>
        <v>26874722</v>
      </c>
      <c r="K35" s="330" t="s">
        <v>407</v>
      </c>
      <c r="L35" s="328"/>
      <c r="M35" s="328"/>
      <c r="N35" s="328"/>
    </row>
    <row r="36" spans="2:14" ht="15.75">
      <c r="B36" s="329"/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</row>
    <row r="39" spans="5:8" ht="20.25">
      <c r="E39" s="35" t="s">
        <v>32</v>
      </c>
      <c r="F39" s="58"/>
      <c r="G39" s="34"/>
      <c r="H39" s="1" t="s">
        <v>515</v>
      </c>
    </row>
    <row r="45" ht="12.75">
      <c r="J45" s="244">
        <v>86616848</v>
      </c>
    </row>
  </sheetData>
  <sheetProtection/>
  <mergeCells count="6">
    <mergeCell ref="B6:K6"/>
    <mergeCell ref="B7:K7"/>
    <mergeCell ref="B8:K8"/>
    <mergeCell ref="G1:L3"/>
    <mergeCell ref="H4:L4"/>
    <mergeCell ref="E10:F1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2"/>
  <sheetViews>
    <sheetView tabSelected="1" view="pageBreakPreview" zoomScale="115" zoomScaleNormal="75" zoomScaleSheetLayoutView="115" zoomScalePageLayoutView="0" workbookViewId="0" topLeftCell="C1">
      <selection activeCell="G40" sqref="G40"/>
    </sheetView>
  </sheetViews>
  <sheetFormatPr defaultColWidth="9.00390625" defaultRowHeight="12.75"/>
  <cols>
    <col min="1" max="1" width="3.25390625" style="141" customWidth="1"/>
    <col min="2" max="2" width="17.375" style="368" customWidth="1"/>
    <col min="3" max="3" width="19.25390625" style="368" customWidth="1"/>
    <col min="4" max="4" width="21.875" style="368" customWidth="1"/>
    <col min="5" max="5" width="57.875" style="368" customWidth="1"/>
    <col min="6" max="6" width="61.25390625" style="368" customWidth="1"/>
    <col min="7" max="7" width="31.875" style="467" customWidth="1"/>
    <col min="8" max="8" width="18.125" style="368" customWidth="1"/>
    <col min="9" max="9" width="19.625" style="368" customWidth="1"/>
    <col min="10" max="10" width="16.625" style="134" customWidth="1"/>
    <col min="11" max="11" width="21.125" style="106" customWidth="1"/>
    <col min="12" max="12" width="1.37890625" style="106" customWidth="1"/>
    <col min="13" max="13" width="12.75390625" style="106" customWidth="1"/>
    <col min="14" max="14" width="12.625" style="106" customWidth="1"/>
    <col min="15" max="15" width="7.875" style="106" customWidth="1"/>
    <col min="16" max="16384" width="9.125" style="106" customWidth="1"/>
  </cols>
  <sheetData>
    <row r="1" spans="2:9" ht="9.75" customHeight="1">
      <c r="B1" s="543"/>
      <c r="C1" s="543"/>
      <c r="D1" s="543"/>
      <c r="E1" s="543"/>
      <c r="F1" s="543"/>
      <c r="G1" s="543"/>
      <c r="H1" s="543"/>
      <c r="I1" s="543"/>
    </row>
    <row r="2" spans="7:11" ht="81.75" customHeight="1">
      <c r="G2" s="544" t="s">
        <v>580</v>
      </c>
      <c r="H2" s="496"/>
      <c r="I2" s="496"/>
      <c r="J2" s="496"/>
      <c r="K2" s="496"/>
    </row>
    <row r="3" spans="7:11" ht="43.5" customHeight="1">
      <c r="G3" s="465" t="s">
        <v>267</v>
      </c>
      <c r="H3" s="363"/>
      <c r="I3" s="363"/>
      <c r="J3" s="363"/>
      <c r="K3" s="363"/>
    </row>
    <row r="4" spans="2:11" ht="27" customHeight="1">
      <c r="B4" s="542" t="s">
        <v>487</v>
      </c>
      <c r="C4" s="542"/>
      <c r="D4" s="542"/>
      <c r="E4" s="542"/>
      <c r="F4" s="542"/>
      <c r="G4" s="542"/>
      <c r="H4" s="542"/>
      <c r="I4" s="542"/>
      <c r="J4" s="542"/>
      <c r="K4" s="542"/>
    </row>
    <row r="5" spans="2:9" ht="19.5" customHeight="1">
      <c r="B5" s="369"/>
      <c r="C5" s="369"/>
      <c r="D5" s="369"/>
      <c r="E5" s="495" t="s">
        <v>565</v>
      </c>
      <c r="F5" s="495"/>
      <c r="G5" s="466"/>
      <c r="H5" s="369"/>
      <c r="I5" s="369"/>
    </row>
    <row r="6" spans="2:11" ht="23.25" customHeight="1">
      <c r="B6" s="369"/>
      <c r="C6" s="369"/>
      <c r="D6" s="369"/>
      <c r="E6" s="140" t="s">
        <v>263</v>
      </c>
      <c r="F6" s="369"/>
      <c r="G6" s="466"/>
      <c r="H6" s="369"/>
      <c r="I6" s="369"/>
      <c r="K6" s="135" t="s">
        <v>68</v>
      </c>
    </row>
    <row r="7" spans="1:11" ht="29.25" customHeight="1">
      <c r="A7" s="261"/>
      <c r="B7" s="489" t="s">
        <v>232</v>
      </c>
      <c r="C7" s="489" t="s">
        <v>233</v>
      </c>
      <c r="D7" s="489" t="s">
        <v>234</v>
      </c>
      <c r="E7" s="489" t="s">
        <v>268</v>
      </c>
      <c r="F7" s="481" t="s">
        <v>227</v>
      </c>
      <c r="G7" s="481" t="s">
        <v>228</v>
      </c>
      <c r="H7" s="481" t="s">
        <v>224</v>
      </c>
      <c r="I7" s="481" t="s">
        <v>55</v>
      </c>
      <c r="J7" s="481" t="s">
        <v>56</v>
      </c>
      <c r="K7" s="481"/>
    </row>
    <row r="8" spans="1:11" s="263" customFormat="1" ht="93" customHeight="1">
      <c r="A8" s="262"/>
      <c r="B8" s="489"/>
      <c r="C8" s="489"/>
      <c r="D8" s="489"/>
      <c r="E8" s="489"/>
      <c r="F8" s="481"/>
      <c r="G8" s="481"/>
      <c r="H8" s="481"/>
      <c r="I8" s="481"/>
      <c r="J8" s="362" t="s">
        <v>225</v>
      </c>
      <c r="K8" s="362" t="s">
        <v>229</v>
      </c>
    </row>
    <row r="9" spans="1:11" s="263" customFormat="1" ht="21.75" customHeight="1">
      <c r="A9" s="262"/>
      <c r="B9" s="72">
        <v>1</v>
      </c>
      <c r="C9" s="72">
        <f>B9+1</f>
        <v>2</v>
      </c>
      <c r="D9" s="72">
        <f aca="true" t="shared" si="0" ref="D9:K9">C9+1</f>
        <v>3</v>
      </c>
      <c r="E9" s="72">
        <f t="shared" si="0"/>
        <v>4</v>
      </c>
      <c r="F9" s="72">
        <f t="shared" si="0"/>
        <v>5</v>
      </c>
      <c r="G9" s="72">
        <f t="shared" si="0"/>
        <v>6</v>
      </c>
      <c r="H9" s="72">
        <f t="shared" si="0"/>
        <v>7</v>
      </c>
      <c r="I9" s="72">
        <f t="shared" si="0"/>
        <v>8</v>
      </c>
      <c r="J9" s="72">
        <f t="shared" si="0"/>
        <v>9</v>
      </c>
      <c r="K9" s="72">
        <f t="shared" si="0"/>
        <v>10</v>
      </c>
    </row>
    <row r="10" spans="1:11" s="49" customFormat="1" ht="33.75" customHeight="1">
      <c r="A10" s="264"/>
      <c r="B10" s="89" t="s">
        <v>250</v>
      </c>
      <c r="C10" s="89" t="s">
        <v>251</v>
      </c>
      <c r="D10" s="37"/>
      <c r="E10" s="91" t="s">
        <v>248</v>
      </c>
      <c r="F10" s="136"/>
      <c r="G10" s="137"/>
      <c r="H10" s="227">
        <f>H11</f>
        <v>84490409</v>
      </c>
      <c r="I10" s="227">
        <f>I11</f>
        <v>33740409</v>
      </c>
      <c r="J10" s="227">
        <f>J11</f>
        <v>50750000</v>
      </c>
      <c r="K10" s="227">
        <f>K11</f>
        <v>50750000</v>
      </c>
    </row>
    <row r="11" spans="1:11" s="105" customFormat="1" ht="38.25" customHeight="1">
      <c r="A11" s="36"/>
      <c r="B11" s="89" t="s">
        <v>253</v>
      </c>
      <c r="C11" s="89"/>
      <c r="D11" s="37"/>
      <c r="E11" s="91" t="s">
        <v>249</v>
      </c>
      <c r="F11" s="138"/>
      <c r="G11" s="139"/>
      <c r="H11" s="227">
        <f>SUM(H12:H24)</f>
        <v>84490409</v>
      </c>
      <c r="I11" s="227">
        <f>SUM(I12:I24)</f>
        <v>33740409</v>
      </c>
      <c r="J11" s="227">
        <f>SUM(J12:J24)</f>
        <v>50750000</v>
      </c>
      <c r="K11" s="227">
        <f>SUM(K12:K24)</f>
        <v>50750000</v>
      </c>
    </row>
    <row r="12" spans="2:11" ht="47.25">
      <c r="B12" s="535" t="s">
        <v>254</v>
      </c>
      <c r="C12" s="537" t="s">
        <v>51</v>
      </c>
      <c r="D12" s="537" t="s">
        <v>42</v>
      </c>
      <c r="E12" s="541" t="s">
        <v>160</v>
      </c>
      <c r="F12" s="288" t="s">
        <v>374</v>
      </c>
      <c r="G12" s="289" t="s">
        <v>541</v>
      </c>
      <c r="H12" s="153">
        <f>I12+J12</f>
        <v>850000</v>
      </c>
      <c r="I12" s="153">
        <v>850000</v>
      </c>
      <c r="J12" s="228"/>
      <c r="K12" s="228"/>
    </row>
    <row r="13" spans="2:11" ht="54" customHeight="1">
      <c r="B13" s="536"/>
      <c r="C13" s="538"/>
      <c r="D13" s="538"/>
      <c r="E13" s="540"/>
      <c r="F13" s="290" t="s">
        <v>375</v>
      </c>
      <c r="G13" s="289" t="s">
        <v>542</v>
      </c>
      <c r="H13" s="153">
        <f aca="true" t="shared" si="1" ref="H13:H24">I13+J13</f>
        <v>665000</v>
      </c>
      <c r="I13" s="153">
        <f>545000+120000</f>
        <v>665000</v>
      </c>
      <c r="J13" s="228"/>
      <c r="K13" s="228"/>
    </row>
    <row r="14" spans="2:11" ht="40.5" customHeight="1">
      <c r="B14" s="371" t="s">
        <v>300</v>
      </c>
      <c r="C14" s="371" t="s">
        <v>203</v>
      </c>
      <c r="D14" s="160" t="s">
        <v>50</v>
      </c>
      <c r="E14" s="367" t="s">
        <v>204</v>
      </c>
      <c r="F14" s="548" t="s">
        <v>408</v>
      </c>
      <c r="G14" s="545" t="s">
        <v>561</v>
      </c>
      <c r="H14" s="229">
        <f t="shared" si="1"/>
        <v>1000000</v>
      </c>
      <c r="I14" s="153">
        <v>1000000</v>
      </c>
      <c r="J14" s="228"/>
      <c r="K14" s="229"/>
    </row>
    <row r="15" spans="2:11" ht="39.75" customHeight="1">
      <c r="B15" s="371" t="s">
        <v>301</v>
      </c>
      <c r="C15" s="371" t="s">
        <v>14</v>
      </c>
      <c r="D15" s="160" t="s">
        <v>50</v>
      </c>
      <c r="E15" s="367" t="s">
        <v>13</v>
      </c>
      <c r="F15" s="548"/>
      <c r="G15" s="545"/>
      <c r="H15" s="229">
        <f t="shared" si="1"/>
        <v>9400000</v>
      </c>
      <c r="I15" s="153">
        <v>9400000</v>
      </c>
      <c r="J15" s="228"/>
      <c r="K15" s="228"/>
    </row>
    <row r="16" spans="2:11" ht="54.75" customHeight="1">
      <c r="B16" s="371" t="s">
        <v>301</v>
      </c>
      <c r="C16" s="371" t="s">
        <v>14</v>
      </c>
      <c r="D16" s="160" t="s">
        <v>50</v>
      </c>
      <c r="E16" s="367" t="s">
        <v>13</v>
      </c>
      <c r="F16" s="367" t="s">
        <v>409</v>
      </c>
      <c r="G16" s="468" t="s">
        <v>562</v>
      </c>
      <c r="H16" s="229">
        <f>I16+J16</f>
        <v>69126753</v>
      </c>
      <c r="I16" s="153">
        <f>14826832+4499921-200000</f>
        <v>19126753</v>
      </c>
      <c r="J16" s="228">
        <f>15800000+34000000+200000</f>
        <v>50000000</v>
      </c>
      <c r="K16" s="228">
        <f>15800000+34000000+200000</f>
        <v>50000000</v>
      </c>
    </row>
    <row r="17" spans="2:11" ht="37.5" customHeight="1" hidden="1">
      <c r="B17" s="371" t="s">
        <v>255</v>
      </c>
      <c r="C17" s="371" t="s">
        <v>57</v>
      </c>
      <c r="D17" s="370" t="s">
        <v>36</v>
      </c>
      <c r="E17" s="367" t="s">
        <v>29</v>
      </c>
      <c r="F17" s="307" t="s">
        <v>376</v>
      </c>
      <c r="G17" s="289" t="s">
        <v>377</v>
      </c>
      <c r="H17" s="153">
        <f t="shared" si="1"/>
        <v>0</v>
      </c>
      <c r="I17" s="153"/>
      <c r="J17" s="228"/>
      <c r="K17" s="228"/>
    </row>
    <row r="18" spans="2:11" ht="48" customHeight="1" hidden="1">
      <c r="B18" s="535" t="s">
        <v>256</v>
      </c>
      <c r="C18" s="535" t="s">
        <v>6</v>
      </c>
      <c r="D18" s="537" t="s">
        <v>23</v>
      </c>
      <c r="E18" s="539" t="s">
        <v>24</v>
      </c>
      <c r="F18" s="288" t="s">
        <v>378</v>
      </c>
      <c r="G18" s="289" t="s">
        <v>379</v>
      </c>
      <c r="H18" s="153">
        <f t="shared" si="1"/>
        <v>0</v>
      </c>
      <c r="I18" s="153"/>
      <c r="J18" s="228"/>
      <c r="K18" s="228"/>
    </row>
    <row r="19" spans="2:11" ht="40.5" customHeight="1" hidden="1">
      <c r="B19" s="536"/>
      <c r="C19" s="536"/>
      <c r="D19" s="538"/>
      <c r="E19" s="540"/>
      <c r="F19" s="288" t="s">
        <v>389</v>
      </c>
      <c r="G19" s="289" t="s">
        <v>481</v>
      </c>
      <c r="H19" s="153">
        <f t="shared" si="1"/>
        <v>0</v>
      </c>
      <c r="I19" s="153"/>
      <c r="J19" s="228"/>
      <c r="K19" s="228"/>
    </row>
    <row r="20" spans="2:11" ht="48.75" customHeight="1">
      <c r="B20" s="371" t="s">
        <v>257</v>
      </c>
      <c r="C20" s="371" t="s">
        <v>7</v>
      </c>
      <c r="D20" s="370" t="s">
        <v>40</v>
      </c>
      <c r="E20" s="367" t="s">
        <v>8</v>
      </c>
      <c r="F20" s="290" t="s">
        <v>380</v>
      </c>
      <c r="G20" s="289" t="s">
        <v>543</v>
      </c>
      <c r="H20" s="153">
        <f t="shared" si="1"/>
        <v>1848000</v>
      </c>
      <c r="I20" s="153">
        <v>1848000</v>
      </c>
      <c r="J20" s="228"/>
      <c r="K20" s="228"/>
    </row>
    <row r="21" spans="2:11" ht="44.25" customHeight="1" hidden="1">
      <c r="B21" s="371" t="s">
        <v>381</v>
      </c>
      <c r="C21" s="371" t="s">
        <v>382</v>
      </c>
      <c r="D21" s="370" t="s">
        <v>67</v>
      </c>
      <c r="E21" s="367" t="s">
        <v>383</v>
      </c>
      <c r="F21" s="290" t="s">
        <v>384</v>
      </c>
      <c r="G21" s="289" t="s">
        <v>480</v>
      </c>
      <c r="H21" s="153">
        <f t="shared" si="1"/>
        <v>0</v>
      </c>
      <c r="I21" s="153"/>
      <c r="J21" s="228"/>
      <c r="K21" s="228"/>
    </row>
    <row r="22" spans="2:11" ht="57.75" customHeight="1">
      <c r="B22" s="371" t="s">
        <v>385</v>
      </c>
      <c r="C22" s="371" t="s">
        <v>386</v>
      </c>
      <c r="D22" s="370" t="s">
        <v>48</v>
      </c>
      <c r="E22" s="367" t="s">
        <v>387</v>
      </c>
      <c r="F22" s="290" t="s">
        <v>388</v>
      </c>
      <c r="G22" s="289" t="s">
        <v>544</v>
      </c>
      <c r="H22" s="153">
        <f t="shared" si="1"/>
        <v>173856</v>
      </c>
      <c r="I22" s="153">
        <v>173856</v>
      </c>
      <c r="J22" s="228"/>
      <c r="K22" s="228"/>
    </row>
    <row r="23" spans="2:11" ht="66.75" customHeight="1" hidden="1">
      <c r="B23" s="371" t="s">
        <v>258</v>
      </c>
      <c r="C23" s="371" t="s">
        <v>191</v>
      </c>
      <c r="D23" s="370" t="s">
        <v>48</v>
      </c>
      <c r="E23" s="151" t="s">
        <v>192</v>
      </c>
      <c r="F23" s="290" t="s">
        <v>390</v>
      </c>
      <c r="G23" s="289" t="s">
        <v>479</v>
      </c>
      <c r="H23" s="153">
        <f t="shared" si="1"/>
        <v>0</v>
      </c>
      <c r="I23" s="153"/>
      <c r="J23" s="228"/>
      <c r="K23" s="228"/>
    </row>
    <row r="24" spans="2:11" ht="66" customHeight="1">
      <c r="B24" s="371" t="s">
        <v>259</v>
      </c>
      <c r="C24" s="72">
        <v>8110</v>
      </c>
      <c r="D24" s="370" t="s">
        <v>163</v>
      </c>
      <c r="E24" s="158" t="s">
        <v>10</v>
      </c>
      <c r="F24" s="290" t="s">
        <v>538</v>
      </c>
      <c r="G24" s="306" t="s">
        <v>574</v>
      </c>
      <c r="H24" s="153">
        <f t="shared" si="1"/>
        <v>1426800</v>
      </c>
      <c r="I24" s="153">
        <v>676800</v>
      </c>
      <c r="J24" s="228">
        <v>750000</v>
      </c>
      <c r="K24" s="228">
        <v>750000</v>
      </c>
    </row>
    <row r="25" spans="2:11" ht="31.5">
      <c r="B25" s="89" t="s">
        <v>172</v>
      </c>
      <c r="C25" s="86" t="s">
        <v>173</v>
      </c>
      <c r="D25" s="86"/>
      <c r="E25" s="85" t="s">
        <v>372</v>
      </c>
      <c r="F25" s="280"/>
      <c r="G25" s="281"/>
      <c r="H25" s="227">
        <f>H26</f>
        <v>35663891</v>
      </c>
      <c r="I25" s="227">
        <f>I26</f>
        <v>34863891</v>
      </c>
      <c r="J25" s="227">
        <f>J26</f>
        <v>800000</v>
      </c>
      <c r="K25" s="227">
        <f>K26</f>
        <v>800000</v>
      </c>
    </row>
    <row r="26" spans="2:11" ht="47.25">
      <c r="B26" s="89" t="s">
        <v>174</v>
      </c>
      <c r="C26" s="86"/>
      <c r="D26" s="86"/>
      <c r="E26" s="85" t="s">
        <v>373</v>
      </c>
      <c r="F26" s="280"/>
      <c r="G26" s="281"/>
      <c r="H26" s="227">
        <f>J26+I26</f>
        <v>35663891</v>
      </c>
      <c r="I26" s="227">
        <f>SUM(I27:I37)</f>
        <v>34863891</v>
      </c>
      <c r="J26" s="227">
        <f>SUM(J27:J37)</f>
        <v>800000</v>
      </c>
      <c r="K26" s="227">
        <f>SUM(K27:K37)</f>
        <v>800000</v>
      </c>
    </row>
    <row r="27" spans="2:11" ht="39" customHeight="1">
      <c r="B27" s="371" t="s">
        <v>342</v>
      </c>
      <c r="C27" s="371" t="s">
        <v>343</v>
      </c>
      <c r="D27" s="149" t="s">
        <v>239</v>
      </c>
      <c r="E27" s="374" t="s">
        <v>563</v>
      </c>
      <c r="F27" s="546" t="s">
        <v>391</v>
      </c>
      <c r="G27" s="549" t="s">
        <v>558</v>
      </c>
      <c r="H27" s="229">
        <f aca="true" t="shared" si="2" ref="H27:H37">I27+J27</f>
        <v>304390</v>
      </c>
      <c r="I27" s="153">
        <v>304390</v>
      </c>
      <c r="J27" s="228"/>
      <c r="K27" s="228"/>
    </row>
    <row r="28" spans="2:11" ht="63">
      <c r="B28" s="371" t="s">
        <v>200</v>
      </c>
      <c r="C28" s="371" t="s">
        <v>58</v>
      </c>
      <c r="D28" s="150">
        <v>1040</v>
      </c>
      <c r="E28" s="151" t="s">
        <v>179</v>
      </c>
      <c r="F28" s="546"/>
      <c r="G28" s="549"/>
      <c r="H28" s="229">
        <f t="shared" si="2"/>
        <v>448210</v>
      </c>
      <c r="I28" s="153">
        <v>448210</v>
      </c>
      <c r="J28" s="228"/>
      <c r="K28" s="228"/>
    </row>
    <row r="29" spans="2:11" ht="37.5" customHeight="1">
      <c r="B29" s="371" t="s">
        <v>342</v>
      </c>
      <c r="C29" s="371" t="s">
        <v>343</v>
      </c>
      <c r="D29" s="149" t="s">
        <v>239</v>
      </c>
      <c r="E29" s="374" t="s">
        <v>563</v>
      </c>
      <c r="F29" s="546" t="s">
        <v>498</v>
      </c>
      <c r="G29" s="545" t="s">
        <v>566</v>
      </c>
      <c r="H29" s="229">
        <f t="shared" si="2"/>
        <v>2686300</v>
      </c>
      <c r="I29" s="153">
        <v>2686300</v>
      </c>
      <c r="J29" s="228"/>
      <c r="K29" s="228"/>
    </row>
    <row r="30" spans="2:11" ht="33.75" customHeight="1">
      <c r="B30" s="371" t="s">
        <v>349</v>
      </c>
      <c r="C30" s="371" t="s">
        <v>350</v>
      </c>
      <c r="D30" s="149" t="s">
        <v>19</v>
      </c>
      <c r="E30" s="152" t="s">
        <v>241</v>
      </c>
      <c r="F30" s="546"/>
      <c r="G30" s="545"/>
      <c r="H30" s="229">
        <f t="shared" si="2"/>
        <v>17340480</v>
      </c>
      <c r="I30" s="153">
        <v>17340480</v>
      </c>
      <c r="J30" s="228">
        <v>0</v>
      </c>
      <c r="K30" s="228"/>
    </row>
    <row r="31" spans="1:13" s="46" customFormat="1" ht="50.25" customHeight="1">
      <c r="A31" s="147"/>
      <c r="B31" s="519" t="s">
        <v>349</v>
      </c>
      <c r="C31" s="517" t="s">
        <v>350</v>
      </c>
      <c r="D31" s="523" t="s">
        <v>19</v>
      </c>
      <c r="E31" s="532" t="s">
        <v>241</v>
      </c>
      <c r="F31" s="166" t="s">
        <v>499</v>
      </c>
      <c r="G31" s="469" t="s">
        <v>567</v>
      </c>
      <c r="H31" s="229">
        <f t="shared" si="2"/>
        <v>4910568</v>
      </c>
      <c r="I31" s="153">
        <v>4910568</v>
      </c>
      <c r="J31" s="228"/>
      <c r="K31" s="228"/>
      <c r="M31" s="106"/>
    </row>
    <row r="32" spans="1:13" s="46" customFormat="1" ht="58.5" customHeight="1">
      <c r="A32" s="147"/>
      <c r="B32" s="527"/>
      <c r="C32" s="529"/>
      <c r="D32" s="531"/>
      <c r="E32" s="533"/>
      <c r="F32" s="166" t="s">
        <v>392</v>
      </c>
      <c r="G32" s="469" t="s">
        <v>545</v>
      </c>
      <c r="H32" s="229">
        <f>I32+J32</f>
        <v>1552800</v>
      </c>
      <c r="I32" s="153">
        <v>1552800</v>
      </c>
      <c r="J32" s="228"/>
      <c r="K32" s="228"/>
      <c r="M32" s="106"/>
    </row>
    <row r="33" spans="1:13" s="46" customFormat="1" ht="58.5" customHeight="1">
      <c r="A33" s="147"/>
      <c r="B33" s="527"/>
      <c r="C33" s="529"/>
      <c r="D33" s="531"/>
      <c r="E33" s="533"/>
      <c r="F33" s="166" t="s">
        <v>526</v>
      </c>
      <c r="G33" s="469" t="s">
        <v>568</v>
      </c>
      <c r="H33" s="229">
        <f>I33+J33</f>
        <v>2000000</v>
      </c>
      <c r="I33" s="153">
        <v>1200000</v>
      </c>
      <c r="J33" s="228">
        <v>800000</v>
      </c>
      <c r="K33" s="228">
        <v>800000</v>
      </c>
      <c r="M33" s="106"/>
    </row>
    <row r="34" spans="1:13" s="46" customFormat="1" ht="82.5" customHeight="1">
      <c r="A34" s="147"/>
      <c r="B34" s="528"/>
      <c r="C34" s="530"/>
      <c r="D34" s="528"/>
      <c r="E34" s="534"/>
      <c r="F34" s="166" t="s">
        <v>394</v>
      </c>
      <c r="G34" s="469" t="s">
        <v>546</v>
      </c>
      <c r="H34" s="229">
        <f>I34+J34</f>
        <v>743000</v>
      </c>
      <c r="I34" s="153">
        <v>743000</v>
      </c>
      <c r="J34" s="228"/>
      <c r="K34" s="228"/>
      <c r="M34" s="106"/>
    </row>
    <row r="35" spans="2:14" ht="49.5" customHeight="1">
      <c r="B35" s="371" t="s">
        <v>176</v>
      </c>
      <c r="C35" s="371" t="s">
        <v>177</v>
      </c>
      <c r="D35" s="370" t="s">
        <v>36</v>
      </c>
      <c r="E35" s="374" t="s">
        <v>178</v>
      </c>
      <c r="F35" s="367" t="s">
        <v>393</v>
      </c>
      <c r="G35" s="469" t="s">
        <v>547</v>
      </c>
      <c r="H35" s="229">
        <f t="shared" si="2"/>
        <v>627400</v>
      </c>
      <c r="I35" s="153">
        <v>627400</v>
      </c>
      <c r="J35" s="228"/>
      <c r="K35" s="228"/>
      <c r="N35" s="308"/>
    </row>
    <row r="36" spans="2:11" ht="48" customHeight="1">
      <c r="B36" s="154" t="s">
        <v>366</v>
      </c>
      <c r="C36" s="371" t="s">
        <v>11</v>
      </c>
      <c r="D36" s="370" t="s">
        <v>46</v>
      </c>
      <c r="E36" s="365" t="s">
        <v>304</v>
      </c>
      <c r="F36" s="360" t="s">
        <v>516</v>
      </c>
      <c r="G36" s="468" t="s">
        <v>569</v>
      </c>
      <c r="H36" s="153">
        <f>I36+J36</f>
        <v>3345643</v>
      </c>
      <c r="I36" s="153">
        <v>3345643</v>
      </c>
      <c r="J36" s="228"/>
      <c r="K36" s="228"/>
    </row>
    <row r="37" spans="2:11" ht="60.75" customHeight="1">
      <c r="B37" s="154" t="s">
        <v>291</v>
      </c>
      <c r="C37" s="154" t="s">
        <v>290</v>
      </c>
      <c r="D37" s="155" t="s">
        <v>242</v>
      </c>
      <c r="E37" s="166" t="s">
        <v>292</v>
      </c>
      <c r="F37" s="166" t="s">
        <v>500</v>
      </c>
      <c r="G37" s="469" t="s">
        <v>570</v>
      </c>
      <c r="H37" s="229">
        <f t="shared" si="2"/>
        <v>1705100</v>
      </c>
      <c r="I37" s="153">
        <v>1705100</v>
      </c>
      <c r="J37" s="228"/>
      <c r="K37" s="228"/>
    </row>
    <row r="38" spans="2:11" ht="31.5">
      <c r="B38" s="89" t="s">
        <v>148</v>
      </c>
      <c r="C38" s="89" t="s">
        <v>147</v>
      </c>
      <c r="D38" s="86"/>
      <c r="E38" s="85" t="s">
        <v>475</v>
      </c>
      <c r="F38" s="280"/>
      <c r="G38" s="281"/>
      <c r="H38" s="227">
        <f>H39</f>
        <v>39046630</v>
      </c>
      <c r="I38" s="227">
        <f>I39</f>
        <v>39046630</v>
      </c>
      <c r="J38" s="227">
        <f>J39</f>
        <v>0</v>
      </c>
      <c r="K38" s="227">
        <f>K39</f>
        <v>0</v>
      </c>
    </row>
    <row r="39" spans="2:11" ht="45.75" customHeight="1">
      <c r="B39" s="89" t="s">
        <v>149</v>
      </c>
      <c r="C39" s="89"/>
      <c r="D39" s="86"/>
      <c r="E39" s="85" t="s">
        <v>476</v>
      </c>
      <c r="F39" s="280"/>
      <c r="G39" s="281"/>
      <c r="H39" s="227">
        <f>J39+I39</f>
        <v>39046630</v>
      </c>
      <c r="I39" s="227">
        <f>SUM(I40:I47)</f>
        <v>39046630</v>
      </c>
      <c r="J39" s="227">
        <f>SUM(J41:J46)</f>
        <v>0</v>
      </c>
      <c r="K39" s="227">
        <f>SUM(K41:K46)</f>
        <v>0</v>
      </c>
    </row>
    <row r="40" spans="2:11" ht="58.5" customHeight="1">
      <c r="B40" s="371" t="s">
        <v>489</v>
      </c>
      <c r="C40" s="371" t="s">
        <v>51</v>
      </c>
      <c r="D40" s="156" t="s">
        <v>42</v>
      </c>
      <c r="E40" s="374" t="s">
        <v>160</v>
      </c>
      <c r="F40" s="364" t="s">
        <v>553</v>
      </c>
      <c r="G40" s="468" t="s">
        <v>548</v>
      </c>
      <c r="H40" s="153">
        <f aca="true" t="shared" si="3" ref="H40:H47">I40</f>
        <v>30000</v>
      </c>
      <c r="I40" s="153">
        <v>30000</v>
      </c>
      <c r="J40" s="227"/>
      <c r="K40" s="227"/>
    </row>
    <row r="41" spans="1:11" s="266" customFormat="1" ht="59.25" customHeight="1">
      <c r="A41" s="265"/>
      <c r="B41" s="517" t="s">
        <v>18</v>
      </c>
      <c r="C41" s="523" t="s">
        <v>7</v>
      </c>
      <c r="D41" s="523" t="s">
        <v>40</v>
      </c>
      <c r="E41" s="525" t="s">
        <v>8</v>
      </c>
      <c r="F41" s="301" t="s">
        <v>528</v>
      </c>
      <c r="G41" s="469" t="s">
        <v>582</v>
      </c>
      <c r="H41" s="153">
        <f t="shared" si="3"/>
        <v>15000000</v>
      </c>
      <c r="I41" s="153">
        <v>15000000</v>
      </c>
      <c r="J41" s="228"/>
      <c r="K41" s="228"/>
    </row>
    <row r="42" spans="1:11" s="266" customFormat="1" ht="81" customHeight="1">
      <c r="A42" s="265"/>
      <c r="B42" s="518"/>
      <c r="C42" s="524"/>
      <c r="D42" s="524"/>
      <c r="E42" s="526"/>
      <c r="F42" s="301" t="s">
        <v>490</v>
      </c>
      <c r="G42" s="469" t="s">
        <v>571</v>
      </c>
      <c r="H42" s="153">
        <f t="shared" si="3"/>
        <v>10000000</v>
      </c>
      <c r="I42" s="153">
        <v>10000000</v>
      </c>
      <c r="J42" s="228"/>
      <c r="K42" s="228"/>
    </row>
    <row r="43" spans="2:11" ht="51" customHeight="1" hidden="1">
      <c r="B43" s="517" t="s">
        <v>16</v>
      </c>
      <c r="C43" s="517" t="s">
        <v>6</v>
      </c>
      <c r="D43" s="519" t="s">
        <v>23</v>
      </c>
      <c r="E43" s="521" t="s">
        <v>24</v>
      </c>
      <c r="F43" s="364" t="s">
        <v>389</v>
      </c>
      <c r="G43" s="468" t="s">
        <v>478</v>
      </c>
      <c r="H43" s="153">
        <f t="shared" si="3"/>
        <v>0</v>
      </c>
      <c r="I43" s="153"/>
      <c r="J43" s="228"/>
      <c r="K43" s="228"/>
    </row>
    <row r="44" spans="2:11" ht="51" customHeight="1" hidden="1">
      <c r="B44" s="518"/>
      <c r="C44" s="518"/>
      <c r="D44" s="520"/>
      <c r="E44" s="522"/>
      <c r="F44" s="364" t="s">
        <v>378</v>
      </c>
      <c r="G44" s="468" t="s">
        <v>379</v>
      </c>
      <c r="H44" s="153">
        <f t="shared" si="3"/>
        <v>0</v>
      </c>
      <c r="I44" s="153"/>
      <c r="J44" s="228"/>
      <c r="K44" s="228"/>
    </row>
    <row r="45" spans="2:11" ht="39.75" customHeight="1">
      <c r="B45" s="371" t="s">
        <v>294</v>
      </c>
      <c r="C45" s="371" t="s">
        <v>293</v>
      </c>
      <c r="D45" s="161" t="s">
        <v>38</v>
      </c>
      <c r="E45" s="73" t="s">
        <v>295</v>
      </c>
      <c r="F45" s="546" t="s">
        <v>415</v>
      </c>
      <c r="G45" s="547" t="s">
        <v>554</v>
      </c>
      <c r="H45" s="153">
        <f t="shared" si="3"/>
        <v>100000</v>
      </c>
      <c r="I45" s="153">
        <v>100000</v>
      </c>
      <c r="J45" s="228"/>
      <c r="K45" s="228"/>
    </row>
    <row r="46" spans="2:11" ht="52.5" customHeight="1">
      <c r="B46" s="371" t="s">
        <v>150</v>
      </c>
      <c r="C46" s="371" t="s">
        <v>63</v>
      </c>
      <c r="D46" s="156" t="s">
        <v>38</v>
      </c>
      <c r="E46" s="374" t="s">
        <v>30</v>
      </c>
      <c r="F46" s="546"/>
      <c r="G46" s="547"/>
      <c r="H46" s="153">
        <f t="shared" si="3"/>
        <v>12956630</v>
      </c>
      <c r="I46" s="153">
        <v>12956630</v>
      </c>
      <c r="J46" s="228"/>
      <c r="K46" s="228"/>
    </row>
    <row r="47" spans="2:11" ht="52.5" customHeight="1">
      <c r="B47" s="371" t="s">
        <v>328</v>
      </c>
      <c r="C47" s="371" t="s">
        <v>329</v>
      </c>
      <c r="D47" s="156" t="s">
        <v>38</v>
      </c>
      <c r="E47" s="374" t="s">
        <v>330</v>
      </c>
      <c r="F47" s="546"/>
      <c r="G47" s="547"/>
      <c r="H47" s="153">
        <f t="shared" si="3"/>
        <v>960000</v>
      </c>
      <c r="I47" s="153">
        <v>960000</v>
      </c>
      <c r="J47" s="228"/>
      <c r="K47" s="228"/>
    </row>
    <row r="48" spans="1:13" s="105" customFormat="1" ht="31.5">
      <c r="A48" s="36"/>
      <c r="B48" s="89" t="s">
        <v>183</v>
      </c>
      <c r="C48" s="89" t="s">
        <v>182</v>
      </c>
      <c r="D48" s="37"/>
      <c r="E48" s="91" t="s">
        <v>270</v>
      </c>
      <c r="F48" s="280"/>
      <c r="G48" s="281"/>
      <c r="H48" s="227">
        <f>J48+I48</f>
        <v>615375000</v>
      </c>
      <c r="I48" s="227">
        <f>I49</f>
        <v>531589600</v>
      </c>
      <c r="J48" s="230">
        <f>J49</f>
        <v>83785400</v>
      </c>
      <c r="K48" s="230">
        <f>K49</f>
        <v>83650900</v>
      </c>
      <c r="M48" s="144">
        <f>J48-K48</f>
        <v>134500</v>
      </c>
    </row>
    <row r="49" spans="1:13" s="105" customFormat="1" ht="31.5">
      <c r="A49" s="36"/>
      <c r="B49" s="89" t="s">
        <v>184</v>
      </c>
      <c r="C49" s="89"/>
      <c r="D49" s="37"/>
      <c r="E49" s="91" t="s">
        <v>296</v>
      </c>
      <c r="F49" s="280"/>
      <c r="G49" s="281"/>
      <c r="H49" s="227">
        <f>J49+I49</f>
        <v>615375000</v>
      </c>
      <c r="I49" s="227">
        <f>SUM(I50:I68)</f>
        <v>531589600</v>
      </c>
      <c r="J49" s="227">
        <f>SUM(J50:J68)</f>
        <v>83785400</v>
      </c>
      <c r="K49" s="227">
        <f>SUM(K50:K68)</f>
        <v>83650900</v>
      </c>
      <c r="M49" s="144">
        <f>J49-K49</f>
        <v>134500</v>
      </c>
    </row>
    <row r="50" spans="2:11" ht="71.25" customHeight="1">
      <c r="B50" s="373" t="s">
        <v>15</v>
      </c>
      <c r="C50" s="373" t="s">
        <v>6</v>
      </c>
      <c r="D50" s="372" t="s">
        <v>23</v>
      </c>
      <c r="E50" s="421" t="s">
        <v>24</v>
      </c>
      <c r="F50" s="166" t="s">
        <v>410</v>
      </c>
      <c r="G50" s="468" t="s">
        <v>549</v>
      </c>
      <c r="H50" s="153">
        <f>I50+J50</f>
        <v>50000</v>
      </c>
      <c r="I50" s="153">
        <v>50000</v>
      </c>
      <c r="J50" s="228"/>
      <c r="K50" s="228"/>
    </row>
    <row r="51" spans="1:11" s="456" customFormat="1" ht="81" customHeight="1" hidden="1">
      <c r="A51" s="452"/>
      <c r="B51" s="443" t="s">
        <v>197</v>
      </c>
      <c r="C51" s="443" t="s">
        <v>198</v>
      </c>
      <c r="D51" s="444" t="s">
        <v>47</v>
      </c>
      <c r="E51" s="445" t="s">
        <v>199</v>
      </c>
      <c r="F51" s="453" t="s">
        <v>492</v>
      </c>
      <c r="G51" s="468" t="s">
        <v>493</v>
      </c>
      <c r="H51" s="454">
        <f>I51+J51</f>
        <v>0</v>
      </c>
      <c r="I51" s="454"/>
      <c r="J51" s="455"/>
      <c r="K51" s="455"/>
    </row>
    <row r="52" spans="2:11" ht="71.25" customHeight="1">
      <c r="B52" s="371" t="s">
        <v>188</v>
      </c>
      <c r="C52" s="371" t="s">
        <v>65</v>
      </c>
      <c r="D52" s="370" t="s">
        <v>47</v>
      </c>
      <c r="E52" s="367" t="s">
        <v>189</v>
      </c>
      <c r="F52" s="367" t="s">
        <v>412</v>
      </c>
      <c r="G52" s="468" t="s">
        <v>550</v>
      </c>
      <c r="H52" s="153">
        <f>I52+J52</f>
        <v>1745000</v>
      </c>
      <c r="I52" s="153">
        <v>1745000</v>
      </c>
      <c r="J52" s="228"/>
      <c r="K52" s="228"/>
    </row>
    <row r="53" spans="2:11" ht="36.75" customHeight="1">
      <c r="B53" s="371" t="s">
        <v>188</v>
      </c>
      <c r="C53" s="371" t="s">
        <v>65</v>
      </c>
      <c r="D53" s="370" t="s">
        <v>47</v>
      </c>
      <c r="E53" s="367" t="s">
        <v>189</v>
      </c>
      <c r="F53" s="546" t="s">
        <v>494</v>
      </c>
      <c r="G53" s="556" t="s">
        <v>556</v>
      </c>
      <c r="H53" s="153">
        <f aca="true" t="shared" si="4" ref="H53:H62">I53+J53</f>
        <v>248231100</v>
      </c>
      <c r="I53" s="153">
        <f>45000000+197692600</f>
        <v>242692600</v>
      </c>
      <c r="J53" s="228">
        <v>5538500</v>
      </c>
      <c r="K53" s="228">
        <v>5538500</v>
      </c>
    </row>
    <row r="54" spans="2:11" ht="64.5" customHeight="1">
      <c r="B54" s="371" t="s">
        <v>0</v>
      </c>
      <c r="C54" s="371" t="s">
        <v>1</v>
      </c>
      <c r="D54" s="370" t="s">
        <v>2</v>
      </c>
      <c r="E54" s="374" t="s">
        <v>3</v>
      </c>
      <c r="F54" s="546"/>
      <c r="G54" s="557"/>
      <c r="H54" s="153">
        <f t="shared" si="4"/>
        <v>185000000</v>
      </c>
      <c r="I54" s="153">
        <v>185000000</v>
      </c>
      <c r="J54" s="228"/>
      <c r="K54" s="228"/>
    </row>
    <row r="55" spans="2:11" ht="54" customHeight="1" hidden="1">
      <c r="B55" s="371" t="s">
        <v>420</v>
      </c>
      <c r="C55" s="371" t="s">
        <v>418</v>
      </c>
      <c r="D55" s="161" t="s">
        <v>48</v>
      </c>
      <c r="E55" s="163" t="s">
        <v>419</v>
      </c>
      <c r="F55" s="546"/>
      <c r="G55" s="558"/>
      <c r="H55" s="153">
        <f t="shared" si="4"/>
        <v>0</v>
      </c>
      <c r="I55" s="231"/>
      <c r="J55" s="228"/>
      <c r="K55" s="228"/>
    </row>
    <row r="56" spans="2:11" ht="82.5" customHeight="1">
      <c r="B56" s="371" t="s">
        <v>0</v>
      </c>
      <c r="C56" s="371" t="s">
        <v>1</v>
      </c>
      <c r="D56" s="370" t="s">
        <v>2</v>
      </c>
      <c r="E56" s="374" t="s">
        <v>3</v>
      </c>
      <c r="F56" s="463" t="s">
        <v>496</v>
      </c>
      <c r="G56" s="468" t="s">
        <v>572</v>
      </c>
      <c r="H56" s="153">
        <f t="shared" si="4"/>
        <v>30000000</v>
      </c>
      <c r="I56" s="231">
        <f>140000000-20000000-90000000</f>
        <v>30000000</v>
      </c>
      <c r="J56" s="228"/>
      <c r="K56" s="228"/>
    </row>
    <row r="57" spans="1:11" s="46" customFormat="1" ht="51.75" customHeight="1">
      <c r="A57" s="147"/>
      <c r="B57" s="461" t="s">
        <v>531</v>
      </c>
      <c r="C57" s="461" t="s">
        <v>532</v>
      </c>
      <c r="D57" s="462" t="s">
        <v>47</v>
      </c>
      <c r="E57" s="464" t="s">
        <v>533</v>
      </c>
      <c r="F57" s="166" t="s">
        <v>534</v>
      </c>
      <c r="G57" s="468" t="s">
        <v>573</v>
      </c>
      <c r="H57" s="153">
        <f t="shared" si="4"/>
        <v>1185000</v>
      </c>
      <c r="I57" s="153">
        <v>1185000</v>
      </c>
      <c r="J57" s="228"/>
      <c r="K57" s="228"/>
    </row>
    <row r="58" spans="1:11" s="46" customFormat="1" ht="49.5" customHeight="1">
      <c r="A58" s="147"/>
      <c r="B58" s="371" t="s">
        <v>205</v>
      </c>
      <c r="C58" s="371" t="s">
        <v>206</v>
      </c>
      <c r="D58" s="370" t="s">
        <v>208</v>
      </c>
      <c r="E58" s="367" t="s">
        <v>207</v>
      </c>
      <c r="F58" s="166" t="s">
        <v>414</v>
      </c>
      <c r="G58" s="470" t="s">
        <v>551</v>
      </c>
      <c r="H58" s="153">
        <f>I58+J58</f>
        <v>4000000</v>
      </c>
      <c r="I58" s="153">
        <v>4000000</v>
      </c>
      <c r="J58" s="229"/>
      <c r="K58" s="229"/>
    </row>
    <row r="59" spans="2:13" ht="71.25" customHeight="1">
      <c r="B59" s="371" t="s">
        <v>205</v>
      </c>
      <c r="C59" s="371" t="s">
        <v>206</v>
      </c>
      <c r="D59" s="370" t="s">
        <v>208</v>
      </c>
      <c r="E59" s="367" t="s">
        <v>207</v>
      </c>
      <c r="F59" s="366" t="s">
        <v>495</v>
      </c>
      <c r="G59" s="468" t="s">
        <v>539</v>
      </c>
      <c r="H59" s="153">
        <f t="shared" si="4"/>
        <v>20000000</v>
      </c>
      <c r="I59" s="153">
        <v>20000000</v>
      </c>
      <c r="J59" s="228"/>
      <c r="K59" s="228"/>
      <c r="M59" s="142"/>
    </row>
    <row r="60" spans="2:13" ht="71.25" customHeight="1">
      <c r="B60" s="371" t="s">
        <v>205</v>
      </c>
      <c r="C60" s="371" t="s">
        <v>206</v>
      </c>
      <c r="D60" s="370" t="s">
        <v>208</v>
      </c>
      <c r="E60" s="367" t="s">
        <v>207</v>
      </c>
      <c r="F60" s="366" t="s">
        <v>497</v>
      </c>
      <c r="G60" s="468" t="s">
        <v>555</v>
      </c>
      <c r="H60" s="153">
        <f t="shared" si="4"/>
        <v>40000000</v>
      </c>
      <c r="I60" s="153">
        <v>40000000</v>
      </c>
      <c r="J60" s="228"/>
      <c r="K60" s="228"/>
      <c r="M60" s="142"/>
    </row>
    <row r="61" spans="2:13" ht="71.25" customHeight="1">
      <c r="B61" s="371" t="s">
        <v>491</v>
      </c>
      <c r="C61" s="72">
        <v>8110</v>
      </c>
      <c r="D61" s="370" t="s">
        <v>163</v>
      </c>
      <c r="E61" s="158" t="s">
        <v>10</v>
      </c>
      <c r="F61" s="290" t="s">
        <v>538</v>
      </c>
      <c r="G61" s="306" t="s">
        <v>540</v>
      </c>
      <c r="H61" s="153">
        <f t="shared" si="4"/>
        <v>5000000</v>
      </c>
      <c r="I61" s="153">
        <v>5000000</v>
      </c>
      <c r="J61" s="228"/>
      <c r="K61" s="228"/>
      <c r="M61" s="142"/>
    </row>
    <row r="62" spans="1:11" ht="63" customHeight="1">
      <c r="A62" s="278"/>
      <c r="B62" s="371" t="s">
        <v>194</v>
      </c>
      <c r="C62" s="371" t="s">
        <v>193</v>
      </c>
      <c r="D62" s="370" t="s">
        <v>195</v>
      </c>
      <c r="E62" s="367" t="s">
        <v>196</v>
      </c>
      <c r="F62" s="367" t="s">
        <v>413</v>
      </c>
      <c r="G62" s="468" t="s">
        <v>552</v>
      </c>
      <c r="H62" s="153">
        <f t="shared" si="4"/>
        <v>134500</v>
      </c>
      <c r="I62" s="153"/>
      <c r="J62" s="228">
        <v>134500</v>
      </c>
      <c r="K62" s="228"/>
    </row>
    <row r="63" spans="1:11" s="266" customFormat="1" ht="26.25" customHeight="1">
      <c r="A63" s="265"/>
      <c r="B63" s="371" t="s">
        <v>337</v>
      </c>
      <c r="C63" s="371" t="s">
        <v>51</v>
      </c>
      <c r="D63" s="370" t="s">
        <v>42</v>
      </c>
      <c r="E63" s="374" t="s">
        <v>160</v>
      </c>
      <c r="F63" s="541" t="s">
        <v>411</v>
      </c>
      <c r="G63" s="559" t="s">
        <v>557</v>
      </c>
      <c r="H63" s="232">
        <f aca="true" t="shared" si="5" ref="H63:H68">I63+J63</f>
        <v>650000</v>
      </c>
      <c r="I63" s="153">
        <v>650000</v>
      </c>
      <c r="J63" s="228"/>
      <c r="K63" s="228"/>
    </row>
    <row r="64" spans="1:11" s="266" customFormat="1" ht="30" customHeight="1">
      <c r="A64" s="265"/>
      <c r="B64" s="371" t="s">
        <v>305</v>
      </c>
      <c r="C64" s="370" t="s">
        <v>4</v>
      </c>
      <c r="D64" s="370" t="s">
        <v>238</v>
      </c>
      <c r="E64" s="374" t="s">
        <v>5</v>
      </c>
      <c r="F64" s="541"/>
      <c r="G64" s="559"/>
      <c r="H64" s="232">
        <f t="shared" si="5"/>
        <v>1267000</v>
      </c>
      <c r="I64" s="153">
        <v>1267000</v>
      </c>
      <c r="J64" s="228">
        <v>0</v>
      </c>
      <c r="K64" s="228">
        <v>0</v>
      </c>
    </row>
    <row r="65" spans="1:13" s="266" customFormat="1" ht="40.5" customHeight="1">
      <c r="A65" s="265"/>
      <c r="B65" s="371" t="s">
        <v>336</v>
      </c>
      <c r="C65" s="370" t="s">
        <v>186</v>
      </c>
      <c r="D65" s="370" t="s">
        <v>187</v>
      </c>
      <c r="E65" s="374" t="s">
        <v>365</v>
      </c>
      <c r="F65" s="541"/>
      <c r="G65" s="559"/>
      <c r="H65" s="232">
        <f t="shared" si="5"/>
        <v>1200000</v>
      </c>
      <c r="I65" s="233"/>
      <c r="J65" s="228">
        <f>800000+400000</f>
        <v>1200000</v>
      </c>
      <c r="K65" s="228">
        <f>800000+400000</f>
        <v>1200000</v>
      </c>
      <c r="M65" s="106"/>
    </row>
    <row r="66" spans="1:13" s="266" customFormat="1" ht="40.5" customHeight="1">
      <c r="A66" s="265"/>
      <c r="B66" s="371" t="s">
        <v>421</v>
      </c>
      <c r="C66" s="370" t="s">
        <v>422</v>
      </c>
      <c r="D66" s="370" t="s">
        <v>187</v>
      </c>
      <c r="E66" s="374" t="s">
        <v>423</v>
      </c>
      <c r="F66" s="541"/>
      <c r="G66" s="559"/>
      <c r="H66" s="232">
        <f t="shared" si="5"/>
        <v>4600000</v>
      </c>
      <c r="I66" s="233"/>
      <c r="J66" s="228">
        <f>4600000</f>
        <v>4600000</v>
      </c>
      <c r="K66" s="228">
        <f>4600000</f>
        <v>4600000</v>
      </c>
      <c r="M66" s="106"/>
    </row>
    <row r="67" spans="1:11" s="266" customFormat="1" ht="33" customHeight="1">
      <c r="A67" s="265"/>
      <c r="B67" s="371" t="s">
        <v>335</v>
      </c>
      <c r="C67" s="370" t="s">
        <v>214</v>
      </c>
      <c r="D67" s="370" t="s">
        <v>48</v>
      </c>
      <c r="E67" s="364" t="s">
        <v>215</v>
      </c>
      <c r="F67" s="541"/>
      <c r="G67" s="559"/>
      <c r="H67" s="232">
        <f t="shared" si="5"/>
        <v>250000</v>
      </c>
      <c r="I67" s="233"/>
      <c r="J67" s="228">
        <v>250000</v>
      </c>
      <c r="K67" s="228">
        <v>250000</v>
      </c>
    </row>
    <row r="68" spans="1:11" s="266" customFormat="1" ht="74.25" customHeight="1">
      <c r="A68" s="265"/>
      <c r="B68" s="419" t="s">
        <v>420</v>
      </c>
      <c r="C68" s="419" t="s">
        <v>418</v>
      </c>
      <c r="D68" s="161" t="s">
        <v>48</v>
      </c>
      <c r="E68" s="163" t="s">
        <v>419</v>
      </c>
      <c r="F68" s="420" t="s">
        <v>492</v>
      </c>
      <c r="G68" s="468" t="s">
        <v>560</v>
      </c>
      <c r="H68" s="153">
        <f t="shared" si="5"/>
        <v>72062400</v>
      </c>
      <c r="I68" s="153"/>
      <c r="J68" s="228">
        <v>72062400</v>
      </c>
      <c r="K68" s="228">
        <v>72062400</v>
      </c>
    </row>
    <row r="69" spans="1:11" s="266" customFormat="1" ht="42.75" customHeight="1">
      <c r="A69" s="265"/>
      <c r="B69" s="89" t="s">
        <v>31</v>
      </c>
      <c r="C69" s="89" t="s">
        <v>62</v>
      </c>
      <c r="D69" s="90"/>
      <c r="E69" s="88" t="s">
        <v>333</v>
      </c>
      <c r="F69" s="282"/>
      <c r="G69" s="283"/>
      <c r="H69" s="234">
        <f aca="true" t="shared" si="6" ref="H69:H76">I69+J69</f>
        <v>30628684</v>
      </c>
      <c r="I69" s="227">
        <f>I70</f>
        <v>0</v>
      </c>
      <c r="J69" s="227">
        <f>J70</f>
        <v>30628684</v>
      </c>
      <c r="K69" s="227">
        <f>K70</f>
        <v>30628684</v>
      </c>
    </row>
    <row r="70" spans="1:11" s="266" customFormat="1" ht="54.75" customHeight="1">
      <c r="A70" s="265"/>
      <c r="B70" s="89" t="s">
        <v>37</v>
      </c>
      <c r="C70" s="89"/>
      <c r="D70" s="90"/>
      <c r="E70" s="88" t="s">
        <v>334</v>
      </c>
      <c r="F70" s="282"/>
      <c r="G70" s="283"/>
      <c r="H70" s="234">
        <f t="shared" si="6"/>
        <v>30628684</v>
      </c>
      <c r="I70" s="227">
        <f>SUM(I71:I76)</f>
        <v>0</v>
      </c>
      <c r="J70" s="227">
        <f>SUM(J71:J76)</f>
        <v>30628684</v>
      </c>
      <c r="K70" s="227">
        <f>SUM(K71:K76)</f>
        <v>30628684</v>
      </c>
    </row>
    <row r="71" spans="1:11" s="266" customFormat="1" ht="54.75" customHeight="1">
      <c r="A71" s="265"/>
      <c r="B71" s="371" t="s">
        <v>440</v>
      </c>
      <c r="C71" s="371" t="s">
        <v>39</v>
      </c>
      <c r="D71" s="149" t="s">
        <v>240</v>
      </c>
      <c r="E71" s="374" t="s">
        <v>361</v>
      </c>
      <c r="F71" s="550" t="s">
        <v>537</v>
      </c>
      <c r="G71" s="553" t="s">
        <v>559</v>
      </c>
      <c r="H71" s="232">
        <f t="shared" si="6"/>
        <v>3830326</v>
      </c>
      <c r="I71" s="233"/>
      <c r="J71" s="228">
        <v>3830326</v>
      </c>
      <c r="K71" s="228">
        <f aca="true" t="shared" si="7" ref="K71:K76">J71</f>
        <v>3830326</v>
      </c>
    </row>
    <row r="72" spans="1:11" s="266" customFormat="1" ht="57" customHeight="1">
      <c r="A72" s="265"/>
      <c r="B72" s="371" t="s">
        <v>441</v>
      </c>
      <c r="C72" s="371" t="s">
        <v>343</v>
      </c>
      <c r="D72" s="149" t="s">
        <v>239</v>
      </c>
      <c r="E72" s="374" t="s">
        <v>563</v>
      </c>
      <c r="F72" s="551"/>
      <c r="G72" s="554"/>
      <c r="H72" s="232">
        <f t="shared" si="6"/>
        <v>22491084</v>
      </c>
      <c r="I72" s="233"/>
      <c r="J72" s="228">
        <v>22491084</v>
      </c>
      <c r="K72" s="228">
        <f t="shared" si="7"/>
        <v>22491084</v>
      </c>
    </row>
    <row r="73" spans="1:11" s="266" customFormat="1" ht="54.75" customHeight="1" hidden="1">
      <c r="A73" s="265"/>
      <c r="B73" s="371" t="s">
        <v>467</v>
      </c>
      <c r="C73" s="371" t="s">
        <v>364</v>
      </c>
      <c r="D73" s="161" t="s">
        <v>45</v>
      </c>
      <c r="E73" s="76" t="s">
        <v>417</v>
      </c>
      <c r="F73" s="551"/>
      <c r="G73" s="554"/>
      <c r="H73" s="350">
        <f t="shared" si="6"/>
        <v>0</v>
      </c>
      <c r="I73" s="351"/>
      <c r="J73" s="352"/>
      <c r="K73" s="352">
        <f t="shared" si="7"/>
        <v>0</v>
      </c>
    </row>
    <row r="74" spans="1:11" s="266" customFormat="1" ht="60" customHeight="1" hidden="1">
      <c r="A74" s="265"/>
      <c r="B74" s="371" t="s">
        <v>442</v>
      </c>
      <c r="C74" s="371" t="s">
        <v>64</v>
      </c>
      <c r="D74" s="161" t="s">
        <v>44</v>
      </c>
      <c r="E74" s="76" t="s">
        <v>168</v>
      </c>
      <c r="F74" s="551"/>
      <c r="G74" s="554"/>
      <c r="H74" s="350">
        <f t="shared" si="6"/>
        <v>0</v>
      </c>
      <c r="I74" s="351"/>
      <c r="J74" s="352"/>
      <c r="K74" s="352">
        <f t="shared" si="7"/>
        <v>0</v>
      </c>
    </row>
    <row r="75" spans="1:11" s="266" customFormat="1" ht="58.5" customHeight="1">
      <c r="A75" s="265"/>
      <c r="B75" s="371" t="s">
        <v>332</v>
      </c>
      <c r="C75" s="371" t="s">
        <v>65</v>
      </c>
      <c r="D75" s="161" t="s">
        <v>47</v>
      </c>
      <c r="E75" s="162" t="s">
        <v>189</v>
      </c>
      <c r="F75" s="551"/>
      <c r="G75" s="554"/>
      <c r="H75" s="232">
        <f t="shared" si="6"/>
        <v>4035574</v>
      </c>
      <c r="I75" s="233"/>
      <c r="J75" s="228">
        <v>4035574</v>
      </c>
      <c r="K75" s="228">
        <f t="shared" si="7"/>
        <v>4035574</v>
      </c>
    </row>
    <row r="76" spans="1:11" s="266" customFormat="1" ht="55.5" customHeight="1">
      <c r="A76" s="265"/>
      <c r="B76" s="371" t="s">
        <v>432</v>
      </c>
      <c r="C76" s="371" t="s">
        <v>1</v>
      </c>
      <c r="D76" s="161" t="s">
        <v>2</v>
      </c>
      <c r="E76" s="374" t="s">
        <v>3</v>
      </c>
      <c r="F76" s="552"/>
      <c r="G76" s="555"/>
      <c r="H76" s="232">
        <f t="shared" si="6"/>
        <v>271700</v>
      </c>
      <c r="I76" s="233"/>
      <c r="J76" s="228">
        <v>271700</v>
      </c>
      <c r="K76" s="228">
        <f t="shared" si="7"/>
        <v>271700</v>
      </c>
    </row>
    <row r="77" spans="2:11" ht="31.5" hidden="1">
      <c r="B77" s="89" t="s">
        <v>155</v>
      </c>
      <c r="C77" s="89" t="s">
        <v>156</v>
      </c>
      <c r="D77" s="95"/>
      <c r="E77" s="85" t="s">
        <v>272</v>
      </c>
      <c r="F77" s="282"/>
      <c r="G77" s="283"/>
      <c r="H77" s="234">
        <f>H78</f>
        <v>0</v>
      </c>
      <c r="I77" s="234">
        <f aca="true" t="shared" si="8" ref="I77:K78">I78</f>
        <v>0</v>
      </c>
      <c r="J77" s="234">
        <f t="shared" si="8"/>
        <v>0</v>
      </c>
      <c r="K77" s="234">
        <f t="shared" si="8"/>
        <v>0</v>
      </c>
    </row>
    <row r="78" spans="2:11" ht="31.5" hidden="1">
      <c r="B78" s="89" t="s">
        <v>157</v>
      </c>
      <c r="C78" s="89"/>
      <c r="D78" s="95"/>
      <c r="E78" s="85" t="s">
        <v>273</v>
      </c>
      <c r="F78" s="282"/>
      <c r="G78" s="283"/>
      <c r="H78" s="234">
        <f>H79</f>
        <v>0</v>
      </c>
      <c r="I78" s="234">
        <f t="shared" si="8"/>
        <v>0</v>
      </c>
      <c r="J78" s="234">
        <f t="shared" si="8"/>
        <v>0</v>
      </c>
      <c r="K78" s="234">
        <f t="shared" si="8"/>
        <v>0</v>
      </c>
    </row>
    <row r="79" spans="2:11" ht="42.75" customHeight="1" hidden="1">
      <c r="B79" s="371" t="s">
        <v>307</v>
      </c>
      <c r="C79" s="72" t="s">
        <v>308</v>
      </c>
      <c r="D79" s="371" t="s">
        <v>309</v>
      </c>
      <c r="E79" s="73" t="s">
        <v>310</v>
      </c>
      <c r="F79" s="284" t="s">
        <v>311</v>
      </c>
      <c r="G79" s="285" t="s">
        <v>341</v>
      </c>
      <c r="H79" s="232">
        <f>I79+J79</f>
        <v>0</v>
      </c>
      <c r="I79" s="153"/>
      <c r="J79" s="228"/>
      <c r="K79" s="228"/>
    </row>
    <row r="80" spans="1:13" s="105" customFormat="1" ht="33.75" customHeight="1">
      <c r="A80" s="36"/>
      <c r="B80" s="362"/>
      <c r="C80" s="37"/>
      <c r="D80" s="37"/>
      <c r="E80" s="88" t="s">
        <v>226</v>
      </c>
      <c r="F80" s="286"/>
      <c r="G80" s="287"/>
      <c r="H80" s="234">
        <f>I80+J80</f>
        <v>805204614</v>
      </c>
      <c r="I80" s="230">
        <f>I48+I38+I25+I10+I77+I69</f>
        <v>639240530</v>
      </c>
      <c r="J80" s="230">
        <f>J48+J38+J25+J10+J77+J69</f>
        <v>165964084</v>
      </c>
      <c r="K80" s="230">
        <f>K48+K38+K25+K10+K77+K69</f>
        <v>165829584</v>
      </c>
      <c r="M80" s="144">
        <f>J80-K80</f>
        <v>134500</v>
      </c>
    </row>
    <row r="81" spans="8:11" ht="15.75">
      <c r="H81" s="267"/>
      <c r="I81" s="267"/>
      <c r="J81" s="268"/>
      <c r="K81" s="269"/>
    </row>
    <row r="82" spans="2:13" ht="23.25" customHeight="1">
      <c r="B82" s="56"/>
      <c r="C82" s="56"/>
      <c r="D82" s="56"/>
      <c r="E82" s="56"/>
      <c r="F82" s="56"/>
      <c r="G82" s="56"/>
      <c r="H82" s="270"/>
      <c r="I82" s="270"/>
      <c r="J82" s="270"/>
      <c r="K82" s="270"/>
      <c r="M82" s="142">
        <f>M80-M81</f>
        <v>134500</v>
      </c>
    </row>
    <row r="83" spans="2:17" ht="20.25" customHeight="1">
      <c r="B83" s="57"/>
      <c r="C83" s="57"/>
      <c r="D83" s="57"/>
      <c r="E83" s="57"/>
      <c r="F83" s="57"/>
      <c r="G83" s="57"/>
      <c r="H83" s="57"/>
      <c r="I83" s="57"/>
      <c r="J83" s="375"/>
      <c r="K83" s="271"/>
      <c r="L83" s="57"/>
      <c r="M83" s="57"/>
      <c r="N83" s="57"/>
      <c r="O83" s="57"/>
      <c r="P83" s="57"/>
      <c r="Q83" s="57"/>
    </row>
    <row r="84" spans="1:17" s="275" customFormat="1" ht="20.25" customHeight="1">
      <c r="A84" s="272"/>
      <c r="B84" s="58"/>
      <c r="C84" s="58"/>
      <c r="D84" s="58"/>
      <c r="E84" s="273" t="s">
        <v>32</v>
      </c>
      <c r="F84" s="58"/>
      <c r="G84" s="58"/>
      <c r="H84" s="106" t="s">
        <v>515</v>
      </c>
      <c r="I84" s="58"/>
      <c r="J84" s="274"/>
      <c r="K84" s="58"/>
      <c r="L84" s="58"/>
      <c r="M84" s="58"/>
      <c r="N84" s="58"/>
      <c r="O84" s="58"/>
      <c r="P84" s="58"/>
      <c r="Q84" s="58"/>
    </row>
    <row r="85" spans="2:17" ht="30.75" customHeight="1">
      <c r="B85" s="57"/>
      <c r="C85" s="57"/>
      <c r="D85" s="57"/>
      <c r="E85" s="57"/>
      <c r="F85" s="57"/>
      <c r="G85" s="57"/>
      <c r="H85" s="57"/>
      <c r="I85" s="57"/>
      <c r="J85" s="276"/>
      <c r="K85" s="57"/>
      <c r="L85" s="57"/>
      <c r="M85" s="57"/>
      <c r="N85" s="57"/>
      <c r="O85" s="57"/>
      <c r="P85" s="57"/>
      <c r="Q85" s="57"/>
    </row>
    <row r="86" spans="2:17" ht="21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</row>
    <row r="90" spans="8:10" ht="15.75">
      <c r="H90" s="368">
        <v>284608378</v>
      </c>
      <c r="J90" s="134">
        <v>284608378</v>
      </c>
    </row>
    <row r="92" ht="15.75">
      <c r="J92" s="277"/>
    </row>
  </sheetData>
  <sheetProtection/>
  <autoFilter ref="A8:Q80"/>
  <mergeCells count="47">
    <mergeCell ref="F71:F76"/>
    <mergeCell ref="G71:G76"/>
    <mergeCell ref="G53:G55"/>
    <mergeCell ref="F53:F55"/>
    <mergeCell ref="F63:F67"/>
    <mergeCell ref="G63:G67"/>
    <mergeCell ref="G14:G15"/>
    <mergeCell ref="F45:F47"/>
    <mergeCell ref="G45:G47"/>
    <mergeCell ref="F14:F15"/>
    <mergeCell ref="F7:F8"/>
    <mergeCell ref="F27:F28"/>
    <mergeCell ref="G27:G28"/>
    <mergeCell ref="F29:F30"/>
    <mergeCell ref="G29:G30"/>
    <mergeCell ref="B1:I1"/>
    <mergeCell ref="H7:H8"/>
    <mergeCell ref="B7:B8"/>
    <mergeCell ref="C7:C8"/>
    <mergeCell ref="D7:D8"/>
    <mergeCell ref="G2:K2"/>
    <mergeCell ref="I7:I8"/>
    <mergeCell ref="G7:G8"/>
    <mergeCell ref="E7:E8"/>
    <mergeCell ref="E12:E13"/>
    <mergeCell ref="E5:F5"/>
    <mergeCell ref="B4:K4"/>
    <mergeCell ref="C12:C13"/>
    <mergeCell ref="D12:D13"/>
    <mergeCell ref="J7:K7"/>
    <mergeCell ref="B12:B13"/>
    <mergeCell ref="B31:B34"/>
    <mergeCell ref="C31:C34"/>
    <mergeCell ref="D31:D34"/>
    <mergeCell ref="E31:E34"/>
    <mergeCell ref="B18:B19"/>
    <mergeCell ref="D18:D19"/>
    <mergeCell ref="E18:E19"/>
    <mergeCell ref="C18:C19"/>
    <mergeCell ref="B43:B44"/>
    <mergeCell ref="C43:C44"/>
    <mergeCell ref="D43:D44"/>
    <mergeCell ref="E43:E44"/>
    <mergeCell ref="B41:B42"/>
    <mergeCell ref="C41:C42"/>
    <mergeCell ref="D41:D42"/>
    <mergeCell ref="E41:E42"/>
  </mergeCells>
  <printOptions/>
  <pageMargins left="0.2362204724409449" right="0.1968503937007874" top="0.4724409448818898" bottom="0.2755905511811024" header="0.2362204724409449" footer="0.2755905511811024"/>
  <pageSetup fitToHeight="4" horizontalDpi="600" verticalDpi="600" orientation="landscape" paperSize="9" scale="50" r:id="rId1"/>
  <rowBreaks count="1" manualBreakCount="1">
    <brk id="68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view="pageBreakPreview" zoomScaleNormal="75" zoomScaleSheetLayoutView="100" zoomScalePageLayoutView="0" workbookViewId="0" topLeftCell="B1">
      <selection activeCell="B1" sqref="B1:F1"/>
    </sheetView>
  </sheetViews>
  <sheetFormatPr defaultColWidth="7.875" defaultRowHeight="12.75"/>
  <cols>
    <col min="1" max="1" width="3.25390625" style="4" hidden="1" customWidth="1"/>
    <col min="2" max="2" width="14.125" style="17" customWidth="1"/>
    <col min="3" max="3" width="15.25390625" style="17" customWidth="1"/>
    <col min="4" max="4" width="20.00390625" style="17" customWidth="1"/>
    <col min="5" max="5" width="57.875" style="17" customWidth="1"/>
    <col min="6" max="6" width="18.125" style="17" customWidth="1"/>
    <col min="7" max="7" width="6.75390625" style="5" customWidth="1"/>
    <col min="8" max="16384" width="7.875" style="6" customWidth="1"/>
  </cols>
  <sheetData>
    <row r="1" spans="2:6" ht="13.5" customHeight="1">
      <c r="B1" s="543"/>
      <c r="C1" s="543"/>
      <c r="D1" s="543"/>
      <c r="E1" s="543"/>
      <c r="F1" s="543"/>
    </row>
    <row r="2" spans="4:8" ht="84" customHeight="1">
      <c r="D2" s="11"/>
      <c r="E2" s="564" t="s">
        <v>581</v>
      </c>
      <c r="F2" s="564"/>
      <c r="G2" s="564"/>
      <c r="H2" s="28"/>
    </row>
    <row r="3" spans="4:8" ht="15.75">
      <c r="D3" s="32"/>
      <c r="E3" s="64" t="s">
        <v>274</v>
      </c>
      <c r="F3" s="32"/>
      <c r="G3" s="28"/>
      <c r="H3" s="28"/>
    </row>
    <row r="4" spans="4:8" ht="15.75">
      <c r="D4" s="32"/>
      <c r="E4" s="64"/>
      <c r="F4" s="32"/>
      <c r="G4" s="28"/>
      <c r="H4" s="28"/>
    </row>
    <row r="5" spans="3:8" ht="68.25" customHeight="1">
      <c r="C5" s="561" t="s">
        <v>536</v>
      </c>
      <c r="D5" s="561"/>
      <c r="E5" s="561"/>
      <c r="F5" s="32"/>
      <c r="G5" s="28"/>
      <c r="H5" s="28"/>
    </row>
    <row r="6" spans="3:8" ht="26.25" customHeight="1">
      <c r="C6" s="60"/>
      <c r="D6" s="60"/>
      <c r="E6" s="60"/>
      <c r="F6" s="32"/>
      <c r="G6" s="28"/>
      <c r="H6" s="28"/>
    </row>
    <row r="7" spans="2:6" ht="18.75">
      <c r="B7" s="565" t="s">
        <v>565</v>
      </c>
      <c r="C7" s="565"/>
      <c r="D7" s="70"/>
      <c r="E7" s="68"/>
      <c r="F7" s="70"/>
    </row>
    <row r="8" spans="2:6" ht="18.75">
      <c r="B8" s="566" t="s">
        <v>263</v>
      </c>
      <c r="C8" s="566"/>
      <c r="D8" s="59"/>
      <c r="E8" s="69"/>
      <c r="F8" s="59"/>
    </row>
    <row r="9" spans="2:6" ht="15.75">
      <c r="B9" s="52"/>
      <c r="C9" s="53"/>
      <c r="D9" s="53"/>
      <c r="E9" s="53"/>
      <c r="F9" s="54" t="s">
        <v>68</v>
      </c>
    </row>
    <row r="10" spans="1:6" ht="118.5" customHeight="1">
      <c r="A10" s="20"/>
      <c r="B10" s="562" t="s">
        <v>232</v>
      </c>
      <c r="C10" s="562" t="s">
        <v>233</v>
      </c>
      <c r="D10" s="562" t="s">
        <v>234</v>
      </c>
      <c r="E10" s="562" t="s">
        <v>235</v>
      </c>
      <c r="F10" s="563" t="s">
        <v>230</v>
      </c>
    </row>
    <row r="11" spans="1:7" s="22" customFormat="1" ht="15.75">
      <c r="A11" s="21"/>
      <c r="B11" s="562"/>
      <c r="C11" s="562"/>
      <c r="D11" s="562"/>
      <c r="E11" s="562"/>
      <c r="F11" s="563"/>
      <c r="G11" s="14"/>
    </row>
    <row r="12" spans="1:7" s="22" customFormat="1" ht="15.75">
      <c r="A12" s="21"/>
      <c r="B12" s="15">
        <v>1</v>
      </c>
      <c r="C12" s="15">
        <f>B12+1</f>
        <v>2</v>
      </c>
      <c r="D12" s="15">
        <f>C12+1</f>
        <v>3</v>
      </c>
      <c r="E12" s="15">
        <f>D12+1</f>
        <v>4</v>
      </c>
      <c r="F12" s="15">
        <f>E12+1</f>
        <v>5</v>
      </c>
      <c r="G12" s="14"/>
    </row>
    <row r="13" spans="1:7" s="12" customFormat="1" ht="38.25" customHeight="1">
      <c r="A13" s="23"/>
      <c r="B13" s="38" t="s">
        <v>250</v>
      </c>
      <c r="C13" s="38" t="s">
        <v>251</v>
      </c>
      <c r="D13" s="39"/>
      <c r="E13" s="40" t="s">
        <v>248</v>
      </c>
      <c r="F13" s="45">
        <f>F14</f>
        <v>350000</v>
      </c>
      <c r="G13" s="5"/>
    </row>
    <row r="14" spans="1:15" s="10" customFormat="1" ht="42.75" customHeight="1">
      <c r="A14" s="16"/>
      <c r="B14" s="38" t="s">
        <v>253</v>
      </c>
      <c r="C14" s="38"/>
      <c r="D14" s="39"/>
      <c r="E14" s="40" t="s">
        <v>249</v>
      </c>
      <c r="F14" s="45">
        <f>F15</f>
        <v>350000</v>
      </c>
      <c r="G14" s="9"/>
      <c r="O14" s="6" t="s">
        <v>514</v>
      </c>
    </row>
    <row r="15" spans="2:6" ht="119.25" customHeight="1">
      <c r="B15" s="178" t="s">
        <v>260</v>
      </c>
      <c r="C15" s="178" t="s">
        <v>9</v>
      </c>
      <c r="D15" s="179" t="s">
        <v>48</v>
      </c>
      <c r="E15" s="158" t="s">
        <v>231</v>
      </c>
      <c r="F15" s="87">
        <f>F16</f>
        <v>350000</v>
      </c>
    </row>
    <row r="16" spans="2:6" ht="59.25" customHeight="1">
      <c r="B16" s="178"/>
      <c r="C16" s="178"/>
      <c r="D16" s="179"/>
      <c r="E16" s="158" t="s">
        <v>306</v>
      </c>
      <c r="F16" s="87">
        <f>F17</f>
        <v>350000</v>
      </c>
    </row>
    <row r="17" spans="1:7" s="8" customFormat="1" ht="31.5">
      <c r="A17" s="7"/>
      <c r="B17" s="181"/>
      <c r="C17" s="181"/>
      <c r="D17" s="182"/>
      <c r="E17" s="183" t="s">
        <v>513</v>
      </c>
      <c r="F17" s="159">
        <v>350000</v>
      </c>
      <c r="G17" s="71"/>
    </row>
    <row r="18" spans="1:7" s="8" customFormat="1" ht="39.75" customHeight="1">
      <c r="A18" s="7"/>
      <c r="B18" s="89" t="s">
        <v>155</v>
      </c>
      <c r="C18" s="89" t="s">
        <v>156</v>
      </c>
      <c r="D18" s="95"/>
      <c r="E18" s="85" t="s">
        <v>272</v>
      </c>
      <c r="F18" s="92">
        <f>F19</f>
        <v>183000</v>
      </c>
      <c r="G18" s="71"/>
    </row>
    <row r="19" spans="1:7" s="8" customFormat="1" ht="37.5" customHeight="1">
      <c r="A19" s="7"/>
      <c r="B19" s="89" t="s">
        <v>157</v>
      </c>
      <c r="C19" s="89"/>
      <c r="D19" s="95"/>
      <c r="E19" s="85" t="s">
        <v>273</v>
      </c>
      <c r="F19" s="92">
        <f>F20</f>
        <v>183000</v>
      </c>
      <c r="G19" s="71"/>
    </row>
    <row r="20" spans="1:7" s="8" customFormat="1" ht="118.5" customHeight="1">
      <c r="A20" s="7"/>
      <c r="B20" s="178" t="s">
        <v>399</v>
      </c>
      <c r="C20" s="178" t="s">
        <v>9</v>
      </c>
      <c r="D20" s="179" t="s">
        <v>48</v>
      </c>
      <c r="E20" s="158" t="s">
        <v>231</v>
      </c>
      <c r="F20" s="180">
        <f>F21</f>
        <v>183000</v>
      </c>
      <c r="G20" s="71"/>
    </row>
    <row r="21" spans="1:7" s="8" customFormat="1" ht="55.5" customHeight="1">
      <c r="A21" s="7"/>
      <c r="B21" s="181"/>
      <c r="C21" s="178"/>
      <c r="D21" s="179"/>
      <c r="E21" s="158" t="s">
        <v>306</v>
      </c>
      <c r="F21" s="180">
        <f>F22</f>
        <v>183000</v>
      </c>
      <c r="G21" s="71"/>
    </row>
    <row r="22" spans="1:7" s="8" customFormat="1" ht="31.5">
      <c r="A22" s="7"/>
      <c r="B22" s="181"/>
      <c r="C22" s="181"/>
      <c r="D22" s="182"/>
      <c r="E22" s="183" t="s">
        <v>286</v>
      </c>
      <c r="F22" s="159">
        <v>183000</v>
      </c>
      <c r="G22" s="71"/>
    </row>
    <row r="23" spans="2:6" ht="33.75" customHeight="1">
      <c r="B23" s="50"/>
      <c r="C23" s="37"/>
      <c r="D23" s="37"/>
      <c r="E23" s="50" t="s">
        <v>226</v>
      </c>
      <c r="F23" s="51">
        <f>F13+F19</f>
        <v>533000</v>
      </c>
    </row>
    <row r="25" spans="2:6" ht="23.25" customHeight="1">
      <c r="B25" s="26" t="s">
        <v>32</v>
      </c>
      <c r="C25" s="6"/>
      <c r="D25" s="6"/>
      <c r="E25" s="18" t="s">
        <v>515</v>
      </c>
      <c r="F25" s="6"/>
    </row>
    <row r="26" spans="2:14" ht="20.25" customHeight="1">
      <c r="B26" s="560"/>
      <c r="C26" s="560"/>
      <c r="D26" s="560"/>
      <c r="E26" s="560"/>
      <c r="F26" s="560"/>
      <c r="G26" s="25"/>
      <c r="H26" s="24"/>
      <c r="I26" s="24"/>
      <c r="J26" s="24"/>
      <c r="K26" s="24"/>
      <c r="L26" s="24"/>
      <c r="M26" s="24"/>
      <c r="N26" s="24"/>
    </row>
    <row r="27" spans="2:14" ht="20.25" customHeight="1">
      <c r="B27" s="485"/>
      <c r="C27" s="485"/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</row>
    <row r="28" spans="2:14" ht="30.75" customHeight="1">
      <c r="B28" s="560"/>
      <c r="C28" s="560"/>
      <c r="D28" s="560"/>
      <c r="E28" s="560"/>
      <c r="F28" s="560"/>
      <c r="G28" s="25"/>
      <c r="H28" s="24"/>
      <c r="I28" s="24"/>
      <c r="J28" s="24"/>
      <c r="K28" s="24"/>
      <c r="L28" s="24"/>
      <c r="M28" s="24"/>
      <c r="N28" s="24"/>
    </row>
    <row r="29" spans="2:14" ht="21" customHeight="1">
      <c r="B29" s="485"/>
      <c r="C29" s="485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</row>
  </sheetData>
  <sheetProtection/>
  <mergeCells count="14">
    <mergeCell ref="F10:F11"/>
    <mergeCell ref="E2:G2"/>
    <mergeCell ref="B7:C7"/>
    <mergeCell ref="B8:C8"/>
    <mergeCell ref="B28:F28"/>
    <mergeCell ref="B29:N29"/>
    <mergeCell ref="B1:F1"/>
    <mergeCell ref="B26:F26"/>
    <mergeCell ref="B27:N27"/>
    <mergeCell ref="C5:E5"/>
    <mergeCell ref="B10:B11"/>
    <mergeCell ref="C10:C11"/>
    <mergeCell ref="D10:D11"/>
    <mergeCell ref="E10:E11"/>
  </mergeCells>
  <printOptions/>
  <pageMargins left="0.7874015748031497" right="0.1968503937007874" top="0.4724409448818898" bottom="0.2755905511811024" header="0.2362204724409449" footer="0.275590551181102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Yura_2</dc:creator>
  <cp:keywords/>
  <dc:description/>
  <cp:lastModifiedBy>HOME</cp:lastModifiedBy>
  <cp:lastPrinted>2022-12-22T12:31:26Z</cp:lastPrinted>
  <dcterms:created xsi:type="dcterms:W3CDTF">2011-12-26T08:50:57Z</dcterms:created>
  <dcterms:modified xsi:type="dcterms:W3CDTF">2022-12-22T12:31:29Z</dcterms:modified>
  <cp:category/>
  <cp:version/>
  <cp:contentType/>
  <cp:contentStatus/>
</cp:coreProperties>
</file>